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3,25 Бычков\"/>
    </mc:Choice>
  </mc:AlternateContent>
  <xr:revisionPtr revIDLastSave="0" documentId="13_ncr:1_{1D6F82B1-F8C3-4A3F-BA38-9B21779298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N558" i="1"/>
  <c r="BM558" i="1"/>
  <c r="Z558" i="1"/>
  <c r="Y558" i="1"/>
  <c r="BP558" i="1" s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P541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Y481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6" i="1" s="1"/>
  <c r="X422" i="1"/>
  <c r="X421" i="1"/>
  <c r="BO420" i="1"/>
  <c r="BM420" i="1"/>
  <c r="Y420" i="1"/>
  <c r="BP420" i="1" s="1"/>
  <c r="P420" i="1"/>
  <c r="BO419" i="1"/>
  <c r="BN419" i="1"/>
  <c r="BM419" i="1"/>
  <c r="Z419" i="1"/>
  <c r="Y419" i="1"/>
  <c r="Y421" i="1" s="1"/>
  <c r="P419" i="1"/>
  <c r="X417" i="1"/>
  <c r="X416" i="1"/>
  <c r="BO415" i="1"/>
  <c r="BM415" i="1"/>
  <c r="Y415" i="1"/>
  <c r="BP415" i="1" s="1"/>
  <c r="P415" i="1"/>
  <c r="BO414" i="1"/>
  <c r="BM414" i="1"/>
  <c r="Z414" i="1"/>
  <c r="Y414" i="1"/>
  <c r="BP414" i="1" s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Y401" i="1" s="1"/>
  <c r="P398" i="1"/>
  <c r="X396" i="1"/>
  <c r="Y395" i="1"/>
  <c r="X395" i="1"/>
  <c r="BP394" i="1"/>
  <c r="BO394" i="1"/>
  <c r="BN394" i="1"/>
  <c r="BM394" i="1"/>
  <c r="Z394" i="1"/>
  <c r="Z395" i="1" s="1"/>
  <c r="Y394" i="1"/>
  <c r="W652" i="1" s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BP387" i="1"/>
  <c r="BO387" i="1"/>
  <c r="BN387" i="1"/>
  <c r="BM387" i="1"/>
  <c r="Z387" i="1"/>
  <c r="Y387" i="1"/>
  <c r="Y390" i="1" s="1"/>
  <c r="P387" i="1"/>
  <c r="X385" i="1"/>
  <c r="X384" i="1"/>
  <c r="BO383" i="1"/>
  <c r="BN383" i="1"/>
  <c r="BM383" i="1"/>
  <c r="Z383" i="1"/>
  <c r="Y383" i="1"/>
  <c r="BP383" i="1" s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Y384" i="1" s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Y372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6" i="1" s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Y335" i="1" s="1"/>
  <c r="P332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4" i="1"/>
  <c r="X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Q652" i="1" s="1"/>
  <c r="P289" i="1"/>
  <c r="X286" i="1"/>
  <c r="X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M652" i="1" s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2" i="1" s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Y209" i="1" s="1"/>
  <c r="P201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Y199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8" i="1" s="1"/>
  <c r="X176" i="1"/>
  <c r="X175" i="1"/>
  <c r="BO174" i="1"/>
  <c r="BM174" i="1"/>
  <c r="Y174" i="1"/>
  <c r="I652" i="1" s="1"/>
  <c r="P174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Y165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G652" i="1" s="1"/>
  <c r="P139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Y135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31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6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E652" i="1" s="1"/>
  <c r="P91" i="1"/>
  <c r="X88" i="1"/>
  <c r="X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Y72" i="1" s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P43" i="1"/>
  <c r="X41" i="1"/>
  <c r="X40" i="1"/>
  <c r="BO39" i="1"/>
  <c r="BM39" i="1"/>
  <c r="Y39" i="1"/>
  <c r="P39" i="1"/>
  <c r="BP38" i="1"/>
  <c r="BO38" i="1"/>
  <c r="BN38" i="1"/>
  <c r="BM38" i="1"/>
  <c r="Z38" i="1"/>
  <c r="Y38" i="1"/>
  <c r="P38" i="1"/>
  <c r="BO37" i="1"/>
  <c r="BM37" i="1"/>
  <c r="Y37" i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P29" i="1"/>
  <c r="X27" i="1"/>
  <c r="X642" i="1" s="1"/>
  <c r="X26" i="1"/>
  <c r="X64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44" i="1" s="1"/>
  <c r="BM22" i="1"/>
  <c r="X643" i="1" s="1"/>
  <c r="X645" i="1" s="1"/>
  <c r="Y22" i="1"/>
  <c r="B652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Y27" i="1"/>
  <c r="Y30" i="1"/>
  <c r="BP29" i="1"/>
  <c r="Y31" i="1"/>
  <c r="C652" i="1"/>
  <c r="Y40" i="1"/>
  <c r="BP35" i="1"/>
  <c r="BN35" i="1"/>
  <c r="Z35" i="1"/>
  <c r="BP39" i="1"/>
  <c r="BN39" i="1"/>
  <c r="Z39" i="1"/>
  <c r="Y41" i="1"/>
  <c r="Y46" i="1"/>
  <c r="BP43" i="1"/>
  <c r="BN43" i="1"/>
  <c r="Z43" i="1"/>
  <c r="Z45" i="1" s="1"/>
  <c r="BP52" i="1"/>
  <c r="BN52" i="1"/>
  <c r="Z52" i="1"/>
  <c r="BP60" i="1"/>
  <c r="BN60" i="1"/>
  <c r="Z60" i="1"/>
  <c r="Z63" i="1" s="1"/>
  <c r="BP68" i="1"/>
  <c r="BN68" i="1"/>
  <c r="Z68" i="1"/>
  <c r="Z169" i="1"/>
  <c r="Z243" i="1"/>
  <c r="H9" i="1"/>
  <c r="Z23" i="1"/>
  <c r="BN23" i="1"/>
  <c r="Z25" i="1"/>
  <c r="BN25" i="1"/>
  <c r="Y26" i="1"/>
  <c r="Z29" i="1"/>
  <c r="Z30" i="1" s="1"/>
  <c r="BN29" i="1"/>
  <c r="BP37" i="1"/>
  <c r="BN37" i="1"/>
  <c r="Z37" i="1"/>
  <c r="Y45" i="1"/>
  <c r="BP50" i="1"/>
  <c r="BN50" i="1"/>
  <c r="Z50" i="1"/>
  <c r="BP54" i="1"/>
  <c r="BN54" i="1"/>
  <c r="Z54" i="1"/>
  <c r="Z56" i="1" s="1"/>
  <c r="BP62" i="1"/>
  <c r="BN62" i="1"/>
  <c r="Z62" i="1"/>
  <c r="Y64" i="1"/>
  <c r="Y73" i="1"/>
  <c r="BP66" i="1"/>
  <c r="BN66" i="1"/>
  <c r="Z66" i="1"/>
  <c r="Z72" i="1" s="1"/>
  <c r="BP70" i="1"/>
  <c r="BN70" i="1"/>
  <c r="Z70" i="1"/>
  <c r="Z164" i="1"/>
  <c r="Y82" i="1"/>
  <c r="Y88" i="1"/>
  <c r="Y95" i="1"/>
  <c r="Y105" i="1"/>
  <c r="Y114" i="1"/>
  <c r="Y120" i="1"/>
  <c r="Y130" i="1"/>
  <c r="Y136" i="1"/>
  <c r="Y141" i="1"/>
  <c r="Y147" i="1"/>
  <c r="Y151" i="1"/>
  <c r="Y164" i="1"/>
  <c r="Y170" i="1"/>
  <c r="Y176" i="1"/>
  <c r="Y187" i="1"/>
  <c r="Y194" i="1"/>
  <c r="Y198" i="1"/>
  <c r="Y210" i="1"/>
  <c r="Y224" i="1"/>
  <c r="Y231" i="1"/>
  <c r="Y244" i="1"/>
  <c r="Y257" i="1"/>
  <c r="Y261" i="1"/>
  <c r="Y274" i="1"/>
  <c r="Y279" i="1"/>
  <c r="Y286" i="1"/>
  <c r="Y295" i="1"/>
  <c r="Y310" i="1"/>
  <c r="Y315" i="1"/>
  <c r="Y319" i="1"/>
  <c r="Y323" i="1"/>
  <c r="Y330" i="1"/>
  <c r="Y334" i="1"/>
  <c r="Y362" i="1"/>
  <c r="Y363" i="1"/>
  <c r="BP358" i="1"/>
  <c r="BN358" i="1"/>
  <c r="BP360" i="1"/>
  <c r="BN360" i="1"/>
  <c r="Z360" i="1"/>
  <c r="Z390" i="1"/>
  <c r="Z416" i="1"/>
  <c r="D652" i="1"/>
  <c r="Y57" i="1"/>
  <c r="Z76" i="1"/>
  <c r="Z81" i="1" s="1"/>
  <c r="BN76" i="1"/>
  <c r="Z78" i="1"/>
  <c r="BN78" i="1"/>
  <c r="Z80" i="1"/>
  <c r="BN80" i="1"/>
  <c r="Z84" i="1"/>
  <c r="Z87" i="1" s="1"/>
  <c r="BN84" i="1"/>
  <c r="BP84" i="1"/>
  <c r="Z86" i="1"/>
  <c r="BN86" i="1"/>
  <c r="Z91" i="1"/>
  <c r="BN91" i="1"/>
  <c r="BP91" i="1"/>
  <c r="Z93" i="1"/>
  <c r="BN93" i="1"/>
  <c r="Y94" i="1"/>
  <c r="Z97" i="1"/>
  <c r="BN97" i="1"/>
  <c r="BP97" i="1"/>
  <c r="Z99" i="1"/>
  <c r="BN99" i="1"/>
  <c r="Z100" i="1"/>
  <c r="BN100" i="1"/>
  <c r="Z101" i="1"/>
  <c r="BN101" i="1"/>
  <c r="Z103" i="1"/>
  <c r="BN103" i="1"/>
  <c r="F652" i="1"/>
  <c r="Z110" i="1"/>
  <c r="Z114" i="1" s="1"/>
  <c r="BN110" i="1"/>
  <c r="Z112" i="1"/>
  <c r="BN112" i="1"/>
  <c r="Y115" i="1"/>
  <c r="Z118" i="1"/>
  <c r="Z120" i="1" s="1"/>
  <c r="BN118" i="1"/>
  <c r="Z124" i="1"/>
  <c r="Z130" i="1" s="1"/>
  <c r="BN124" i="1"/>
  <c r="Z126" i="1"/>
  <c r="BN126" i="1"/>
  <c r="Z128" i="1"/>
  <c r="BN128" i="1"/>
  <c r="Z134" i="1"/>
  <c r="Z135" i="1" s="1"/>
  <c r="BN134" i="1"/>
  <c r="Z139" i="1"/>
  <c r="Z141" i="1" s="1"/>
  <c r="BN139" i="1"/>
  <c r="BP139" i="1"/>
  <c r="Y142" i="1"/>
  <c r="Z145" i="1"/>
  <c r="Z146" i="1" s="1"/>
  <c r="BN145" i="1"/>
  <c r="Z149" i="1"/>
  <c r="Z151" i="1" s="1"/>
  <c r="BN149" i="1"/>
  <c r="BP149" i="1"/>
  <c r="H652" i="1"/>
  <c r="Y157" i="1"/>
  <c r="Z160" i="1"/>
  <c r="BN160" i="1"/>
  <c r="Z162" i="1"/>
  <c r="BN162" i="1"/>
  <c r="Z168" i="1"/>
  <c r="BN168" i="1"/>
  <c r="Z174" i="1"/>
  <c r="Z175" i="1" s="1"/>
  <c r="BN174" i="1"/>
  <c r="BP174" i="1"/>
  <c r="Y175" i="1"/>
  <c r="Z179" i="1"/>
  <c r="Z187" i="1" s="1"/>
  <c r="BN179" i="1"/>
  <c r="Z181" i="1"/>
  <c r="BN181" i="1"/>
  <c r="Z183" i="1"/>
  <c r="BN183" i="1"/>
  <c r="Z185" i="1"/>
  <c r="BN185" i="1"/>
  <c r="J652" i="1"/>
  <c r="Z192" i="1"/>
  <c r="Z193" i="1" s="1"/>
  <c r="BN192" i="1"/>
  <c r="Y193" i="1"/>
  <c r="Z196" i="1"/>
  <c r="Z198" i="1" s="1"/>
  <c r="BN196" i="1"/>
  <c r="BP196" i="1"/>
  <c r="Z202" i="1"/>
  <c r="Z209" i="1" s="1"/>
  <c r="BN202" i="1"/>
  <c r="Z204" i="1"/>
  <c r="BN204" i="1"/>
  <c r="Z206" i="1"/>
  <c r="BN206" i="1"/>
  <c r="Z208" i="1"/>
  <c r="BN208" i="1"/>
  <c r="Z212" i="1"/>
  <c r="Z224" i="1" s="1"/>
  <c r="BN212" i="1"/>
  <c r="BP212" i="1"/>
  <c r="Z214" i="1"/>
  <c r="BN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K652" i="1"/>
  <c r="Z236" i="1"/>
  <c r="BN236" i="1"/>
  <c r="Z238" i="1"/>
  <c r="BN238" i="1"/>
  <c r="Z240" i="1"/>
  <c r="BN240" i="1"/>
  <c r="Z242" i="1"/>
  <c r="BN242" i="1"/>
  <c r="Y243" i="1"/>
  <c r="Z247" i="1"/>
  <c r="Z256" i="1" s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T652" i="1"/>
  <c r="Z328" i="1"/>
  <c r="Z329" i="1" s="1"/>
  <c r="BN328" i="1"/>
  <c r="Y329" i="1"/>
  <c r="Z332" i="1"/>
  <c r="Z334" i="1" s="1"/>
  <c r="BN332" i="1"/>
  <c r="BP332" i="1"/>
  <c r="Y344" i="1"/>
  <c r="V652" i="1"/>
  <c r="Z348" i="1"/>
  <c r="Z355" i="1" s="1"/>
  <c r="BN348" i="1"/>
  <c r="Z350" i="1"/>
  <c r="BN350" i="1"/>
  <c r="Z352" i="1"/>
  <c r="BN352" i="1"/>
  <c r="Z354" i="1"/>
  <c r="BN354" i="1"/>
  <c r="Y355" i="1"/>
  <c r="Z358" i="1"/>
  <c r="Z366" i="1"/>
  <c r="Z371" i="1" s="1"/>
  <c r="BN366" i="1"/>
  <c r="Z368" i="1"/>
  <c r="BN368" i="1"/>
  <c r="Z370" i="1"/>
  <c r="BN370" i="1"/>
  <c r="Y371" i="1"/>
  <c r="Z374" i="1"/>
  <c r="Z377" i="1" s="1"/>
  <c r="BN374" i="1"/>
  <c r="BP374" i="1"/>
  <c r="Z376" i="1"/>
  <c r="BN376" i="1"/>
  <c r="Y377" i="1"/>
  <c r="Z382" i="1"/>
  <c r="Z384" i="1" s="1"/>
  <c r="BN382" i="1"/>
  <c r="Y385" i="1"/>
  <c r="Z388" i="1"/>
  <c r="BN388" i="1"/>
  <c r="Y391" i="1"/>
  <c r="Y396" i="1"/>
  <c r="Z399" i="1"/>
  <c r="Z401" i="1" s="1"/>
  <c r="BN399" i="1"/>
  <c r="Y402" i="1"/>
  <c r="X652" i="1"/>
  <c r="Z407" i="1"/>
  <c r="BN407" i="1"/>
  <c r="Z409" i="1"/>
  <c r="BN409" i="1"/>
  <c r="Z411" i="1"/>
  <c r="BN411" i="1"/>
  <c r="Z413" i="1"/>
  <c r="BN413" i="1"/>
  <c r="Z415" i="1"/>
  <c r="BN415" i="1"/>
  <c r="Y416" i="1"/>
  <c r="BP419" i="1"/>
  <c r="Y422" i="1"/>
  <c r="Y427" i="1"/>
  <c r="BP435" i="1"/>
  <c r="BN435" i="1"/>
  <c r="Z435" i="1"/>
  <c r="Z442" i="1" s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1" i="1"/>
  <c r="BN471" i="1"/>
  <c r="Z471" i="1"/>
  <c r="BP476" i="1"/>
  <c r="BN476" i="1"/>
  <c r="Z476" i="1"/>
  <c r="BP479" i="1"/>
  <c r="BN479" i="1"/>
  <c r="Z479" i="1"/>
  <c r="Y486" i="1"/>
  <c r="BP483" i="1"/>
  <c r="BN483" i="1"/>
  <c r="Z483" i="1"/>
  <c r="Z485" i="1" s="1"/>
  <c r="BP500" i="1"/>
  <c r="BN500" i="1"/>
  <c r="Z500" i="1"/>
  <c r="Y502" i="1"/>
  <c r="AB65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Y539" i="1"/>
  <c r="BP522" i="1"/>
  <c r="BN522" i="1"/>
  <c r="Z522" i="1"/>
  <c r="AD652" i="1"/>
  <c r="BP526" i="1"/>
  <c r="BN526" i="1"/>
  <c r="Z526" i="1"/>
  <c r="BP531" i="1"/>
  <c r="BN531" i="1"/>
  <c r="Z531" i="1"/>
  <c r="BP534" i="1"/>
  <c r="BN534" i="1"/>
  <c r="Z534" i="1"/>
  <c r="Y538" i="1"/>
  <c r="Y561" i="1"/>
  <c r="BP548" i="1"/>
  <c r="BN548" i="1"/>
  <c r="Z548" i="1"/>
  <c r="BP550" i="1"/>
  <c r="BN550" i="1"/>
  <c r="Z550" i="1"/>
  <c r="BP552" i="1"/>
  <c r="BN552" i="1"/>
  <c r="Z552" i="1"/>
  <c r="BP555" i="1"/>
  <c r="BN555" i="1"/>
  <c r="Z555" i="1"/>
  <c r="Y560" i="1"/>
  <c r="Z566" i="1"/>
  <c r="BP564" i="1"/>
  <c r="BN564" i="1"/>
  <c r="Z564" i="1"/>
  <c r="Y566" i="1"/>
  <c r="BN414" i="1"/>
  <c r="Y417" i="1"/>
  <c r="Z420" i="1"/>
  <c r="Z421" i="1" s="1"/>
  <c r="BN420" i="1"/>
  <c r="BP437" i="1"/>
  <c r="BN437" i="1"/>
  <c r="Z437" i="1"/>
  <c r="BP441" i="1"/>
  <c r="BN441" i="1"/>
  <c r="Z441" i="1"/>
  <c r="Y443" i="1"/>
  <c r="Y448" i="1"/>
  <c r="BP445" i="1"/>
  <c r="BN445" i="1"/>
  <c r="Z445" i="1"/>
  <c r="Z447" i="1" s="1"/>
  <c r="BP454" i="1"/>
  <c r="BN454" i="1"/>
  <c r="Z454" i="1"/>
  <c r="Z455" i="1" s="1"/>
  <c r="Y456" i="1"/>
  <c r="Y480" i="1"/>
  <c r="BP464" i="1"/>
  <c r="BN464" i="1"/>
  <c r="Z464" i="1"/>
  <c r="Z652" i="1"/>
  <c r="BP466" i="1"/>
  <c r="BN466" i="1"/>
  <c r="Z466" i="1"/>
  <c r="BP470" i="1"/>
  <c r="BN470" i="1"/>
  <c r="Z470" i="1"/>
  <c r="BP473" i="1"/>
  <c r="BN473" i="1"/>
  <c r="Z473" i="1"/>
  <c r="BP478" i="1"/>
  <c r="BN478" i="1"/>
  <c r="Z478" i="1"/>
  <c r="Y485" i="1"/>
  <c r="Y501" i="1"/>
  <c r="BP497" i="1"/>
  <c r="BN497" i="1"/>
  <c r="Z497" i="1"/>
  <c r="Z501" i="1" s="1"/>
  <c r="BP506" i="1"/>
  <c r="BN506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49" i="1"/>
  <c r="BN549" i="1"/>
  <c r="Z549" i="1"/>
  <c r="BP551" i="1"/>
  <c r="BN551" i="1"/>
  <c r="Z551" i="1"/>
  <c r="BP553" i="1"/>
  <c r="BN553" i="1"/>
  <c r="Z553" i="1"/>
  <c r="BP556" i="1"/>
  <c r="BN556" i="1"/>
  <c r="Z556" i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Y652" i="1"/>
  <c r="Y442" i="1"/>
  <c r="AA652" i="1"/>
  <c r="Y495" i="1"/>
  <c r="Y567" i="1"/>
  <c r="AE652" i="1"/>
  <c r="Y577" i="1"/>
  <c r="BP576" i="1"/>
  <c r="BN576" i="1"/>
  <c r="Z576" i="1"/>
  <c r="Z577" i="1" s="1"/>
  <c r="Y578" i="1"/>
  <c r="Y596" i="1"/>
  <c r="BP592" i="1"/>
  <c r="BN592" i="1"/>
  <c r="Z592" i="1"/>
  <c r="Z596" i="1" s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Z538" i="1" l="1"/>
  <c r="Z40" i="1"/>
  <c r="Y642" i="1"/>
  <c r="Y643" i="1"/>
  <c r="Z627" i="1"/>
  <c r="Z614" i="1"/>
  <c r="Z480" i="1"/>
  <c r="Z560" i="1"/>
  <c r="Z508" i="1"/>
  <c r="Z362" i="1"/>
  <c r="Z295" i="1"/>
  <c r="Z285" i="1"/>
  <c r="Z273" i="1"/>
  <c r="Z231" i="1"/>
  <c r="Z105" i="1"/>
  <c r="Z94" i="1"/>
  <c r="Y646" i="1"/>
  <c r="Y644" i="1"/>
  <c r="Z26" i="1"/>
  <c r="Y645" i="1" l="1"/>
  <c r="Z647" i="1"/>
</calcChain>
</file>

<file path=xl/sharedStrings.xml><?xml version="1.0" encoding="utf-8"?>
<sst xmlns="http://schemas.openxmlformats.org/spreadsheetml/2006/main" count="3021" uniqueCount="1063">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</sst>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8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5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1073" t="s">
        <v>0</v>
      </c>
      <c r="E1" s="805"/>
      <c r="F1" s="805"/>
      <c r="G1" s="12" t="s">
        <v>1</v>
      </c>
      <c r="H1" s="1073" t="s">
        <v>2</v>
      </c>
      <c r="I1" s="805"/>
      <c r="J1" s="805"/>
      <c r="K1" s="805"/>
      <c r="L1" s="805"/>
      <c r="M1" s="805"/>
      <c r="N1" s="805"/>
      <c r="O1" s="805"/>
      <c r="P1" s="805"/>
      <c r="Q1" s="805"/>
      <c r="R1" s="1141" t="s">
        <v>3</v>
      </c>
      <c r="S1" s="805"/>
      <c r="T1" s="8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1044" t="s">
        <v>8</v>
      </c>
      <c r="B5" s="818"/>
      <c r="C5" s="780"/>
      <c r="D5" s="888"/>
      <c r="E5" s="890"/>
      <c r="F5" s="819" t="s">
        <v>9</v>
      </c>
      <c r="G5" s="780"/>
      <c r="H5" s="888"/>
      <c r="I5" s="889"/>
      <c r="J5" s="889"/>
      <c r="K5" s="889"/>
      <c r="L5" s="889"/>
      <c r="M5" s="890"/>
      <c r="N5" s="58"/>
      <c r="P5" s="24" t="s">
        <v>10</v>
      </c>
      <c r="Q5" s="796">
        <v>45726</v>
      </c>
      <c r="R5" s="797"/>
      <c r="T5" s="998" t="s">
        <v>11</v>
      </c>
      <c r="U5" s="985"/>
      <c r="V5" s="1000" t="s">
        <v>12</v>
      </c>
      <c r="W5" s="797"/>
      <c r="AB5" s="51"/>
      <c r="AC5" s="51"/>
      <c r="AD5" s="51"/>
      <c r="AE5" s="51"/>
    </row>
    <row r="6" spans="1:32" s="735" customFormat="1" ht="24" customHeight="1" x14ac:dyDescent="0.2">
      <c r="A6" s="1044" t="s">
        <v>13</v>
      </c>
      <c r="B6" s="818"/>
      <c r="C6" s="780"/>
      <c r="D6" s="892" t="s">
        <v>14</v>
      </c>
      <c r="E6" s="893"/>
      <c r="F6" s="893"/>
      <c r="G6" s="893"/>
      <c r="H6" s="893"/>
      <c r="I6" s="893"/>
      <c r="J6" s="893"/>
      <c r="K6" s="893"/>
      <c r="L6" s="893"/>
      <c r="M6" s="797"/>
      <c r="N6" s="59"/>
      <c r="P6" s="24" t="s">
        <v>15</v>
      </c>
      <c r="Q6" s="790" t="str">
        <f>IF(Q5=0," ",CHOOSE(WEEKDAY(Q5,2),"Понедельник","Вторник","Среда","Четверг","Пятница","Суббота","Воскресенье"))</f>
        <v>Понедельник</v>
      </c>
      <c r="R6" s="755"/>
      <c r="T6" s="984" t="s">
        <v>16</v>
      </c>
      <c r="U6" s="985"/>
      <c r="V6" s="902" t="s">
        <v>17</v>
      </c>
      <c r="W6" s="903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1123" t="str">
        <f>IFERROR(VLOOKUP(DeliveryAddress,Table,3,0),1)</f>
        <v>1</v>
      </c>
      <c r="E7" s="1124"/>
      <c r="F7" s="1124"/>
      <c r="G7" s="1124"/>
      <c r="H7" s="1124"/>
      <c r="I7" s="1124"/>
      <c r="J7" s="1124"/>
      <c r="K7" s="1124"/>
      <c r="L7" s="1124"/>
      <c r="M7" s="1005"/>
      <c r="N7" s="60"/>
      <c r="P7" s="24"/>
      <c r="Q7" s="42"/>
      <c r="R7" s="42"/>
      <c r="T7" s="746"/>
      <c r="U7" s="985"/>
      <c r="V7" s="904"/>
      <c r="W7" s="905"/>
      <c r="AB7" s="51"/>
      <c r="AC7" s="51"/>
      <c r="AD7" s="51"/>
      <c r="AE7" s="51"/>
    </row>
    <row r="8" spans="1:32" s="735" customFormat="1" ht="25.5" customHeight="1" x14ac:dyDescent="0.2">
      <c r="A8" s="810" t="s">
        <v>18</v>
      </c>
      <c r="B8" s="771"/>
      <c r="C8" s="772"/>
      <c r="D8" s="1111" t="s">
        <v>19</v>
      </c>
      <c r="E8" s="1112"/>
      <c r="F8" s="1112"/>
      <c r="G8" s="1112"/>
      <c r="H8" s="1112"/>
      <c r="I8" s="1112"/>
      <c r="J8" s="1112"/>
      <c r="K8" s="1112"/>
      <c r="L8" s="1112"/>
      <c r="M8" s="1113"/>
      <c r="N8" s="61"/>
      <c r="P8" s="24" t="s">
        <v>20</v>
      </c>
      <c r="Q8" s="1004">
        <v>0.41666666666666669</v>
      </c>
      <c r="R8" s="1005"/>
      <c r="T8" s="746"/>
      <c r="U8" s="985"/>
      <c r="V8" s="904"/>
      <c r="W8" s="905"/>
      <c r="AB8" s="51"/>
      <c r="AC8" s="51"/>
      <c r="AD8" s="51"/>
      <c r="AE8" s="51"/>
    </row>
    <row r="9" spans="1:32" s="735" customFormat="1" ht="39.950000000000003" customHeight="1" x14ac:dyDescent="0.2">
      <c r="A9" s="7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840"/>
      <c r="E9" s="841"/>
      <c r="F9" s="7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949" t="str">
        <f>IF(AND($A$9="Тип доверенности/получателя при получении в адресе перегруза:",$D$9="Разовая доверенность"),"Введите ФИО","")</f>
        <v/>
      </c>
      <c r="I9" s="841"/>
      <c r="J9" s="9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1"/>
      <c r="L9" s="841"/>
      <c r="M9" s="841"/>
      <c r="N9" s="733"/>
      <c r="P9" s="26" t="s">
        <v>21</v>
      </c>
      <c r="Q9" s="1084"/>
      <c r="R9" s="825"/>
      <c r="T9" s="746"/>
      <c r="U9" s="985"/>
      <c r="V9" s="906"/>
      <c r="W9" s="90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7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840"/>
      <c r="E10" s="841"/>
      <c r="F10" s="7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924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22</v>
      </c>
      <c r="Q10" s="986"/>
      <c r="R10" s="987"/>
      <c r="U10" s="24" t="s">
        <v>23</v>
      </c>
      <c r="V10" s="1132" t="s">
        <v>24</v>
      </c>
      <c r="W10" s="903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51"/>
      <c r="R11" s="797"/>
      <c r="U11" s="24" t="s">
        <v>27</v>
      </c>
      <c r="V11" s="824" t="s">
        <v>28</v>
      </c>
      <c r="W11" s="825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79" t="s">
        <v>29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780"/>
      <c r="N12" s="62"/>
      <c r="P12" s="24" t="s">
        <v>30</v>
      </c>
      <c r="Q12" s="1004"/>
      <c r="R12" s="1005"/>
      <c r="S12" s="23"/>
      <c r="U12" s="24"/>
      <c r="V12" s="805"/>
      <c r="W12" s="746"/>
      <c r="AB12" s="51"/>
      <c r="AC12" s="51"/>
      <c r="AD12" s="51"/>
      <c r="AE12" s="51"/>
    </row>
    <row r="13" spans="1:32" s="735" customFormat="1" ht="23.25" customHeight="1" x14ac:dyDescent="0.2">
      <c r="A13" s="979" t="s">
        <v>31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780"/>
      <c r="N13" s="62"/>
      <c r="O13" s="26"/>
      <c r="P13" s="26" t="s">
        <v>32</v>
      </c>
      <c r="Q13" s="824"/>
      <c r="R13" s="8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79" t="s">
        <v>33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78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65" t="s">
        <v>34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780"/>
      <c r="N15" s="63"/>
      <c r="P15" s="1017" t="s">
        <v>35</v>
      </c>
      <c r="Q15" s="805"/>
      <c r="R15" s="805"/>
      <c r="S15" s="805"/>
      <c r="T15" s="8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18"/>
      <c r="Q16" s="1018"/>
      <c r="R16" s="1018"/>
      <c r="S16" s="1018"/>
      <c r="T16" s="10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7" t="s">
        <v>36</v>
      </c>
      <c r="B17" s="747" t="s">
        <v>37</v>
      </c>
      <c r="C17" s="1058" t="s">
        <v>38</v>
      </c>
      <c r="D17" s="747" t="s">
        <v>39</v>
      </c>
      <c r="E17" s="748"/>
      <c r="F17" s="747" t="s">
        <v>40</v>
      </c>
      <c r="G17" s="747" t="s">
        <v>41</v>
      </c>
      <c r="H17" s="747" t="s">
        <v>42</v>
      </c>
      <c r="I17" s="747" t="s">
        <v>43</v>
      </c>
      <c r="J17" s="747" t="s">
        <v>44</v>
      </c>
      <c r="K17" s="747" t="s">
        <v>45</v>
      </c>
      <c r="L17" s="747" t="s">
        <v>46</v>
      </c>
      <c r="M17" s="747" t="s">
        <v>47</v>
      </c>
      <c r="N17" s="747" t="s">
        <v>48</v>
      </c>
      <c r="O17" s="747" t="s">
        <v>49</v>
      </c>
      <c r="P17" s="747" t="s">
        <v>50</v>
      </c>
      <c r="Q17" s="1078"/>
      <c r="R17" s="1078"/>
      <c r="S17" s="1078"/>
      <c r="T17" s="748"/>
      <c r="U17" s="779" t="s">
        <v>51</v>
      </c>
      <c r="V17" s="780"/>
      <c r="W17" s="747" t="s">
        <v>52</v>
      </c>
      <c r="X17" s="747" t="s">
        <v>53</v>
      </c>
      <c r="Y17" s="782" t="s">
        <v>54</v>
      </c>
      <c r="Z17" s="918" t="s">
        <v>55</v>
      </c>
      <c r="AA17" s="811" t="s">
        <v>56</v>
      </c>
      <c r="AB17" s="811" t="s">
        <v>57</v>
      </c>
      <c r="AC17" s="811" t="s">
        <v>58</v>
      </c>
      <c r="AD17" s="811" t="s">
        <v>59</v>
      </c>
      <c r="AE17" s="812"/>
      <c r="AF17" s="813"/>
      <c r="AG17" s="66"/>
      <c r="BD17" s="65" t="s">
        <v>60</v>
      </c>
    </row>
    <row r="18" spans="1:68" ht="14.25" customHeight="1" x14ac:dyDescent="0.2">
      <c r="A18" s="762"/>
      <c r="B18" s="762"/>
      <c r="C18" s="762"/>
      <c r="D18" s="749"/>
      <c r="E18" s="750"/>
      <c r="F18" s="762"/>
      <c r="G18" s="762"/>
      <c r="H18" s="762"/>
      <c r="I18" s="762"/>
      <c r="J18" s="762"/>
      <c r="K18" s="762"/>
      <c r="L18" s="762"/>
      <c r="M18" s="762"/>
      <c r="N18" s="762"/>
      <c r="O18" s="762"/>
      <c r="P18" s="749"/>
      <c r="Q18" s="1079"/>
      <c r="R18" s="1079"/>
      <c r="S18" s="1079"/>
      <c r="T18" s="750"/>
      <c r="U18" s="67" t="s">
        <v>61</v>
      </c>
      <c r="V18" s="67" t="s">
        <v>62</v>
      </c>
      <c r="W18" s="762"/>
      <c r="X18" s="762"/>
      <c r="Y18" s="783"/>
      <c r="Z18" s="919"/>
      <c r="AA18" s="923"/>
      <c r="AB18" s="923"/>
      <c r="AC18" s="923"/>
      <c r="AD18" s="814"/>
      <c r="AE18" s="815"/>
      <c r="AF18" s="816"/>
      <c r="AG18" s="66"/>
      <c r="BD18" s="65"/>
    </row>
    <row r="19" spans="1:68" ht="27.75" customHeight="1" x14ac:dyDescent="0.2">
      <c r="A19" s="921" t="s">
        <v>63</v>
      </c>
      <c r="B19" s="922"/>
      <c r="C19" s="922"/>
      <c r="D19" s="922"/>
      <c r="E19" s="922"/>
      <c r="F19" s="922"/>
      <c r="G19" s="922"/>
      <c r="H19" s="922"/>
      <c r="I19" s="922"/>
      <c r="J19" s="922"/>
      <c r="K19" s="922"/>
      <c r="L19" s="922"/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  <c r="Y19" s="922"/>
      <c r="Z19" s="922"/>
      <c r="AA19" s="48"/>
      <c r="AB19" s="48"/>
      <c r="AC19" s="48"/>
    </row>
    <row r="20" spans="1:68" ht="16.5" customHeight="1" x14ac:dyDescent="0.25">
      <c r="A20" s="786" t="s">
        <v>63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customHeight="1" x14ac:dyDescent="0.25">
      <c r="A21" s="763" t="s">
        <v>64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4">
        <v>4680115885912</v>
      </c>
      <c r="E22" s="755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1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4">
        <v>4607091388237</v>
      </c>
      <c r="E23" s="755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102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4">
        <v>4680115885905</v>
      </c>
      <c r="E24" s="755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4">
        <v>4607091388244</v>
      </c>
      <c r="E25" s="755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8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6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57"/>
      <c r="P26" s="770" t="s">
        <v>80</v>
      </c>
      <c r="Q26" s="771"/>
      <c r="R26" s="771"/>
      <c r="S26" s="771"/>
      <c r="T26" s="771"/>
      <c r="U26" s="771"/>
      <c r="V26" s="77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57"/>
      <c r="P27" s="770" t="s">
        <v>80</v>
      </c>
      <c r="Q27" s="771"/>
      <c r="R27" s="771"/>
      <c r="S27" s="771"/>
      <c r="T27" s="771"/>
      <c r="U27" s="771"/>
      <c r="V27" s="77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3" t="s">
        <v>82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4">
        <v>4607091388503</v>
      </c>
      <c r="E29" s="755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1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6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57"/>
      <c r="P30" s="770" t="s">
        <v>80</v>
      </c>
      <c r="Q30" s="771"/>
      <c r="R30" s="771"/>
      <c r="S30" s="771"/>
      <c r="T30" s="771"/>
      <c r="U30" s="771"/>
      <c r="V30" s="77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57"/>
      <c r="P31" s="770" t="s">
        <v>80</v>
      </c>
      <c r="Q31" s="771"/>
      <c r="R31" s="771"/>
      <c r="S31" s="771"/>
      <c r="T31" s="771"/>
      <c r="U31" s="771"/>
      <c r="V31" s="77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921" t="s">
        <v>88</v>
      </c>
      <c r="B32" s="922"/>
      <c r="C32" s="922"/>
      <c r="D32" s="922"/>
      <c r="E32" s="922"/>
      <c r="F32" s="922"/>
      <c r="G32" s="922"/>
      <c r="H32" s="922"/>
      <c r="I32" s="922"/>
      <c r="J32" s="922"/>
      <c r="K32" s="922"/>
      <c r="L32" s="922"/>
      <c r="M32" s="922"/>
      <c r="N32" s="922"/>
      <c r="O32" s="922"/>
      <c r="P32" s="922"/>
      <c r="Q32" s="922"/>
      <c r="R32" s="922"/>
      <c r="S32" s="922"/>
      <c r="T32" s="922"/>
      <c r="U32" s="922"/>
      <c r="V32" s="922"/>
      <c r="W32" s="922"/>
      <c r="X32" s="922"/>
      <c r="Y32" s="922"/>
      <c r="Z32" s="922"/>
      <c r="AA32" s="48"/>
      <c r="AB32" s="48"/>
      <c r="AC32" s="48"/>
    </row>
    <row r="33" spans="1:68" ht="16.5" customHeight="1" x14ac:dyDescent="0.25">
      <c r="A33" s="786" t="s">
        <v>89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customHeight="1" x14ac:dyDescent="0.25">
      <c r="A34" s="763" t="s">
        <v>90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54">
        <v>4607091385670</v>
      </c>
      <c r="E35" s="755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69</v>
      </c>
      <c r="X35" s="741">
        <v>30</v>
      </c>
      <c r="Y35" s="742">
        <f>IFERROR(IF(X35="",0,CEILING((X35/$H35),1)*$H35),"")</f>
        <v>32.400000000000006</v>
      </c>
      <c r="Z35" s="36">
        <f>IFERROR(IF(Y35=0,"",ROUNDUP(Y35/H35,0)*0.01898),"")</f>
        <v>5.6940000000000004E-2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31.208333333333329</v>
      </c>
      <c r="BN35" s="64">
        <f>IFERROR(Y35*I35/H35,"0")</f>
        <v>33.705000000000005</v>
      </c>
      <c r="BO35" s="64">
        <f>IFERROR(1/J35*(X35/H35),"0")</f>
        <v>4.3402777777777776E-2</v>
      </c>
      <c r="BP35" s="64">
        <f>IFERROR(1/J35*(Y35/H35),"0")</f>
        <v>4.6875000000000007E-2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54">
        <v>4680115883956</v>
      </c>
      <c r="E36" s="755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8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4301011565</v>
      </c>
      <c r="D37" s="754">
        <v>4680115882539</v>
      </c>
      <c r="E37" s="755"/>
      <c r="F37" s="740">
        <v>0.37</v>
      </c>
      <c r="G37" s="32">
        <v>10</v>
      </c>
      <c r="H37" s="740">
        <v>3.7</v>
      </c>
      <c r="I37" s="740">
        <v>3.91</v>
      </c>
      <c r="J37" s="32">
        <v>132</v>
      </c>
      <c r="K37" s="32" t="s">
        <v>101</v>
      </c>
      <c r="L37" s="32"/>
      <c r="M37" s="33" t="s">
        <v>102</v>
      </c>
      <c r="N37" s="33"/>
      <c r="O37" s="32">
        <v>50</v>
      </c>
      <c r="P37" s="95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52"/>
      <c r="R37" s="752"/>
      <c r="S37" s="752"/>
      <c r="T37" s="753"/>
      <c r="U37" s="34"/>
      <c r="V37" s="34"/>
      <c r="W37" s="35" t="s">
        <v>69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4301011382</v>
      </c>
      <c r="D38" s="754">
        <v>4607091385687</v>
      </c>
      <c r="E38" s="755"/>
      <c r="F38" s="740">
        <v>0.4</v>
      </c>
      <c r="G38" s="32">
        <v>10</v>
      </c>
      <c r="H38" s="740">
        <v>4</v>
      </c>
      <c r="I38" s="740">
        <v>4.21</v>
      </c>
      <c r="J38" s="32">
        <v>132</v>
      </c>
      <c r="K38" s="32" t="s">
        <v>101</v>
      </c>
      <c r="L38" s="32" t="s">
        <v>105</v>
      </c>
      <c r="M38" s="33" t="s">
        <v>102</v>
      </c>
      <c r="N38" s="33"/>
      <c r="O38" s="32">
        <v>50</v>
      </c>
      <c r="P38" s="9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52"/>
      <c r="R38" s="752"/>
      <c r="S38" s="752"/>
      <c r="T38" s="753"/>
      <c r="U38" s="34"/>
      <c r="V38" s="34"/>
      <c r="W38" s="35" t="s">
        <v>69</v>
      </c>
      <c r="X38" s="741">
        <v>20</v>
      </c>
      <c r="Y38" s="742">
        <f>IFERROR(IF(X38="",0,CEILING((X38/$H38),1)*$H38),"")</f>
        <v>20</v>
      </c>
      <c r="Z38" s="36">
        <f>IFERROR(IF(Y38=0,"",ROUNDUP(Y38/H38,0)*0.00902),"")</f>
        <v>4.5100000000000001E-2</v>
      </c>
      <c r="AA38" s="56"/>
      <c r="AB38" s="57"/>
      <c r="AC38" s="85" t="s">
        <v>95</v>
      </c>
      <c r="AG38" s="64"/>
      <c r="AJ38" s="68" t="s">
        <v>106</v>
      </c>
      <c r="AK38" s="68">
        <v>48</v>
      </c>
      <c r="BB38" s="86" t="s">
        <v>1</v>
      </c>
      <c r="BM38" s="64">
        <f>IFERROR(X38*I38/H38,"0")</f>
        <v>21.05</v>
      </c>
      <c r="BN38" s="64">
        <f>IFERROR(Y38*I38/H38,"0")</f>
        <v>21.05</v>
      </c>
      <c r="BO38" s="64">
        <f>IFERROR(1/J38*(X38/H38),"0")</f>
        <v>3.787878787878788E-2</v>
      </c>
      <c r="BP38" s="64">
        <f>IFERROR(1/J38*(Y38/H38),"0")</f>
        <v>3.787878787878788E-2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54">
        <v>4680115883949</v>
      </c>
      <c r="E39" s="755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10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6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57"/>
      <c r="P40" s="770" t="s">
        <v>80</v>
      </c>
      <c r="Q40" s="771"/>
      <c r="R40" s="771"/>
      <c r="S40" s="771"/>
      <c r="T40" s="771"/>
      <c r="U40" s="771"/>
      <c r="V40" s="772"/>
      <c r="W40" s="37" t="s">
        <v>81</v>
      </c>
      <c r="X40" s="743">
        <f>IFERROR(X35/H35,"0")+IFERROR(X36/H36,"0")+IFERROR(X37/H37,"0")+IFERROR(X38/H38,"0")+IFERROR(X39/H39,"0")</f>
        <v>7.7777777777777777</v>
      </c>
      <c r="Y40" s="743">
        <f>IFERROR(Y35/H35,"0")+IFERROR(Y36/H36,"0")+IFERROR(Y37/H37,"0")+IFERROR(Y38/H38,"0")+IFERROR(Y39/H39,"0")</f>
        <v>8</v>
      </c>
      <c r="Z40" s="743">
        <f>IFERROR(IF(Z35="",0,Z35),"0")+IFERROR(IF(Z36="",0,Z36),"0")+IFERROR(IF(Z37="",0,Z37),"0")+IFERROR(IF(Z38="",0,Z38),"0")+IFERROR(IF(Z39="",0,Z39),"0")</f>
        <v>0.10204000000000001</v>
      </c>
      <c r="AA40" s="744"/>
      <c r="AB40" s="744"/>
      <c r="AC40" s="744"/>
    </row>
    <row r="41" spans="1:68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57"/>
      <c r="P41" s="770" t="s">
        <v>80</v>
      </c>
      <c r="Q41" s="771"/>
      <c r="R41" s="771"/>
      <c r="S41" s="771"/>
      <c r="T41" s="771"/>
      <c r="U41" s="771"/>
      <c r="V41" s="772"/>
      <c r="W41" s="37" t="s">
        <v>69</v>
      </c>
      <c r="X41" s="743">
        <f>IFERROR(SUM(X35:X39),"0")</f>
        <v>50</v>
      </c>
      <c r="Y41" s="743">
        <f>IFERROR(SUM(Y35:Y39),"0")</f>
        <v>52.400000000000006</v>
      </c>
      <c r="Z41" s="37"/>
      <c r="AA41" s="744"/>
      <c r="AB41" s="744"/>
      <c r="AC41" s="744"/>
    </row>
    <row r="42" spans="1:68" ht="14.25" customHeight="1" x14ac:dyDescent="0.25">
      <c r="A42" s="763" t="s">
        <v>64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54">
        <v>4680115885233</v>
      </c>
      <c r="E43" s="755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102</v>
      </c>
      <c r="N43" s="33"/>
      <c r="O43" s="32">
        <v>40</v>
      </c>
      <c r="P43" s="10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54">
        <v>4680115884915</v>
      </c>
      <c r="E44" s="755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102</v>
      </c>
      <c r="N44" s="33"/>
      <c r="O44" s="32">
        <v>40</v>
      </c>
      <c r="P44" s="11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6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57"/>
      <c r="P45" s="770" t="s">
        <v>80</v>
      </c>
      <c r="Q45" s="771"/>
      <c r="R45" s="771"/>
      <c r="S45" s="771"/>
      <c r="T45" s="771"/>
      <c r="U45" s="771"/>
      <c r="V45" s="77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57"/>
      <c r="P46" s="770" t="s">
        <v>80</v>
      </c>
      <c r="Q46" s="771"/>
      <c r="R46" s="771"/>
      <c r="S46" s="771"/>
      <c r="T46" s="771"/>
      <c r="U46" s="771"/>
      <c r="V46" s="77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86" t="s">
        <v>116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customHeight="1" x14ac:dyDescent="0.25">
      <c r="A48" s="763" t="s">
        <v>90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54">
        <v>4680115885882</v>
      </c>
      <c r="E49" s="755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102</v>
      </c>
      <c r="N49" s="33"/>
      <c r="O49" s="32">
        <v>50</v>
      </c>
      <c r="P49" s="8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54">
        <v>4680115881426</v>
      </c>
      <c r="E50" s="755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122</v>
      </c>
      <c r="M50" s="33" t="s">
        <v>94</v>
      </c>
      <c r="N50" s="33"/>
      <c r="O50" s="32">
        <v>50</v>
      </c>
      <c r="P50" s="10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69</v>
      </c>
      <c r="X50" s="741">
        <v>790</v>
      </c>
      <c r="Y50" s="742">
        <f t="shared" si="0"/>
        <v>799.2</v>
      </c>
      <c r="Z50" s="36">
        <f>IFERROR(IF(Y50=0,"",ROUNDUP(Y50/H50,0)*0.01898),"")</f>
        <v>1.40452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1"/>
        <v>821.81944444444434</v>
      </c>
      <c r="BN50" s="64">
        <f t="shared" si="2"/>
        <v>831.39</v>
      </c>
      <c r="BO50" s="64">
        <f t="shared" si="3"/>
        <v>1.1429398148148147</v>
      </c>
      <c r="BP50" s="64">
        <f t="shared" si="4"/>
        <v>1.15625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754">
        <v>4680115880283</v>
      </c>
      <c r="E51" s="755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4301011432</v>
      </c>
      <c r="D52" s="754">
        <v>4680115882720</v>
      </c>
      <c r="E52" s="755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10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131</v>
      </c>
      <c r="B53" s="54" t="s">
        <v>132</v>
      </c>
      <c r="C53" s="31">
        <v>4301011806</v>
      </c>
      <c r="D53" s="754">
        <v>4680115881525</v>
      </c>
      <c r="E53" s="755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10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123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4301011589</v>
      </c>
      <c r="D54" s="754">
        <v>4680115885899</v>
      </c>
      <c r="E54" s="755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135</v>
      </c>
      <c r="N54" s="33"/>
      <c r="O54" s="32">
        <v>50</v>
      </c>
      <c r="P54" s="83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136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137</v>
      </c>
      <c r="B55" s="54" t="s">
        <v>138</v>
      </c>
      <c r="C55" s="31">
        <v>4301011801</v>
      </c>
      <c r="D55" s="754">
        <v>4680115881419</v>
      </c>
      <c r="E55" s="755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122</v>
      </c>
      <c r="M55" s="33" t="s">
        <v>94</v>
      </c>
      <c r="N55" s="33"/>
      <c r="O55" s="32">
        <v>50</v>
      </c>
      <c r="P55" s="10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69</v>
      </c>
      <c r="X55" s="741">
        <v>207</v>
      </c>
      <c r="Y55" s="742">
        <f t="shared" si="0"/>
        <v>207</v>
      </c>
      <c r="Z55" s="36">
        <f>IFERROR(IF(Y55=0,"",ROUNDUP(Y55/H55,0)*0.00902),"")</f>
        <v>0.41492000000000001</v>
      </c>
      <c r="AA55" s="56"/>
      <c r="AB55" s="57"/>
      <c r="AC55" s="105" t="s">
        <v>123</v>
      </c>
      <c r="AG55" s="64"/>
      <c r="AJ55" s="68" t="s">
        <v>124</v>
      </c>
      <c r="AK55" s="68">
        <v>594</v>
      </c>
      <c r="BB55" s="106" t="s">
        <v>1</v>
      </c>
      <c r="BM55" s="64">
        <f t="shared" si="1"/>
        <v>216.66</v>
      </c>
      <c r="BN55" s="64">
        <f t="shared" si="2"/>
        <v>216.66</v>
      </c>
      <c r="BO55" s="64">
        <f t="shared" si="3"/>
        <v>0.34848484848484851</v>
      </c>
      <c r="BP55" s="64">
        <f t="shared" si="4"/>
        <v>0.34848484848484851</v>
      </c>
    </row>
    <row r="56" spans="1:68" x14ac:dyDescent="0.2">
      <c r="A56" s="756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57"/>
      <c r="P56" s="770" t="s">
        <v>80</v>
      </c>
      <c r="Q56" s="771"/>
      <c r="R56" s="771"/>
      <c r="S56" s="771"/>
      <c r="T56" s="771"/>
      <c r="U56" s="771"/>
      <c r="V56" s="772"/>
      <c r="W56" s="37" t="s">
        <v>81</v>
      </c>
      <c r="X56" s="743">
        <f>IFERROR(X49/H49,"0")+IFERROR(X50/H50,"0")+IFERROR(X51/H51,"0")+IFERROR(X52/H52,"0")+IFERROR(X53/H53,"0")+IFERROR(X54/H54,"0")+IFERROR(X55/H55,"0")</f>
        <v>119.14814814814814</v>
      </c>
      <c r="Y56" s="743">
        <f>IFERROR(Y49/H49,"0")+IFERROR(Y50/H50,"0")+IFERROR(Y51/H51,"0")+IFERROR(Y52/H52,"0")+IFERROR(Y53/H53,"0")+IFERROR(Y54/H54,"0")+IFERROR(Y55/H55,"0")</f>
        <v>120</v>
      </c>
      <c r="Z56" s="743">
        <f>IFERROR(IF(Z49="",0,Z49),"0")+IFERROR(IF(Z50="",0,Z50),"0")+IFERROR(IF(Z51="",0,Z51),"0")+IFERROR(IF(Z52="",0,Z52),"0")+IFERROR(IF(Z53="",0,Z53),"0")+IFERROR(IF(Z54="",0,Z54),"0")+IFERROR(IF(Z55="",0,Z55),"0")</f>
        <v>1.8194399999999999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57"/>
      <c r="P57" s="770" t="s">
        <v>80</v>
      </c>
      <c r="Q57" s="771"/>
      <c r="R57" s="771"/>
      <c r="S57" s="771"/>
      <c r="T57" s="771"/>
      <c r="U57" s="771"/>
      <c r="V57" s="772"/>
      <c r="W57" s="37" t="s">
        <v>69</v>
      </c>
      <c r="X57" s="743">
        <f>IFERROR(SUM(X49:X55),"0")</f>
        <v>997</v>
      </c>
      <c r="Y57" s="743">
        <f>IFERROR(SUM(Y49:Y55),"0")</f>
        <v>1006.2</v>
      </c>
      <c r="Z57" s="37"/>
      <c r="AA57" s="744"/>
      <c r="AB57" s="744"/>
      <c r="AC57" s="744"/>
    </row>
    <row r="58" spans="1:68" ht="14.25" customHeight="1" x14ac:dyDescent="0.25">
      <c r="A58" s="763" t="s">
        <v>139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140</v>
      </c>
      <c r="B59" s="54" t="s">
        <v>141</v>
      </c>
      <c r="C59" s="31">
        <v>4301020298</v>
      </c>
      <c r="D59" s="754">
        <v>4680115881440</v>
      </c>
      <c r="E59" s="755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69</v>
      </c>
      <c r="X59" s="741">
        <v>510</v>
      </c>
      <c r="Y59" s="742">
        <f>IFERROR(IF(X59="",0,CEILING((X59/$H59),1)*$H59),"")</f>
        <v>518.40000000000009</v>
      </c>
      <c r="Z59" s="36">
        <f>IFERROR(IF(Y59=0,"",ROUNDUP(Y59/H59,0)*0.01898),"")</f>
        <v>0.91104000000000007</v>
      </c>
      <c r="AA59" s="56"/>
      <c r="AB59" s="57"/>
      <c r="AC59" s="107" t="s">
        <v>142</v>
      </c>
      <c r="AG59" s="64"/>
      <c r="AJ59" s="68"/>
      <c r="AK59" s="68">
        <v>0</v>
      </c>
      <c r="BB59" s="108" t="s">
        <v>1</v>
      </c>
      <c r="BM59" s="64">
        <f>IFERROR(X59*I59/H59,"0")</f>
        <v>530.54166666666663</v>
      </c>
      <c r="BN59" s="64">
        <f>IFERROR(Y59*I59/H59,"0")</f>
        <v>539.28000000000009</v>
      </c>
      <c r="BO59" s="64">
        <f>IFERROR(1/J59*(X59/H59),"0")</f>
        <v>0.73784722222222221</v>
      </c>
      <c r="BP59" s="64">
        <f>IFERROR(1/J59*(Y59/H59),"0")</f>
        <v>0.75000000000000011</v>
      </c>
    </row>
    <row r="60" spans="1:68" ht="27" customHeight="1" x14ac:dyDescent="0.25">
      <c r="A60" s="54" t="s">
        <v>143</v>
      </c>
      <c r="B60" s="54" t="s">
        <v>144</v>
      </c>
      <c r="C60" s="31">
        <v>4301020228</v>
      </c>
      <c r="D60" s="754">
        <v>4680115882751</v>
      </c>
      <c r="E60" s="755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7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4301020358</v>
      </c>
      <c r="D61" s="754">
        <v>4680115885950</v>
      </c>
      <c r="E61" s="755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102</v>
      </c>
      <c r="N61" s="33"/>
      <c r="O61" s="32">
        <v>50</v>
      </c>
      <c r="P61" s="88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148</v>
      </c>
      <c r="B62" s="54" t="s">
        <v>149</v>
      </c>
      <c r="C62" s="31">
        <v>4301020296</v>
      </c>
      <c r="D62" s="754">
        <v>4680115881433</v>
      </c>
      <c r="E62" s="755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122</v>
      </c>
      <c r="M62" s="33" t="s">
        <v>94</v>
      </c>
      <c r="N62" s="33"/>
      <c r="O62" s="32">
        <v>50</v>
      </c>
      <c r="P62" s="8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69</v>
      </c>
      <c r="X62" s="741">
        <v>95.4</v>
      </c>
      <c r="Y62" s="742">
        <f>IFERROR(IF(X62="",0,CEILING((X62/$H62),1)*$H62),"")</f>
        <v>97.2</v>
      </c>
      <c r="Z62" s="36">
        <f>IFERROR(IF(Y62=0,"",ROUNDUP(Y62/H62,0)*0.00651),"")</f>
        <v>0.23436000000000001</v>
      </c>
      <c r="AA62" s="56"/>
      <c r="AB62" s="57"/>
      <c r="AC62" s="113" t="s">
        <v>142</v>
      </c>
      <c r="AG62" s="64"/>
      <c r="AJ62" s="68" t="s">
        <v>124</v>
      </c>
      <c r="AK62" s="68">
        <v>491.4</v>
      </c>
      <c r="BB62" s="114" t="s">
        <v>1</v>
      </c>
      <c r="BM62" s="64">
        <f>IFERROR(X62*I62/H62,"0")</f>
        <v>101.75999999999999</v>
      </c>
      <c r="BN62" s="64">
        <f>IFERROR(Y62*I62/H62,"0")</f>
        <v>103.67999999999998</v>
      </c>
      <c r="BO62" s="64">
        <f>IFERROR(1/J62*(X62/H62),"0")</f>
        <v>0.19413919413919417</v>
      </c>
      <c r="BP62" s="64">
        <f>IFERROR(1/J62*(Y62/H62),"0")</f>
        <v>0.19780219780219782</v>
      </c>
    </row>
    <row r="63" spans="1:68" x14ac:dyDescent="0.2">
      <c r="A63" s="756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57"/>
      <c r="P63" s="770" t="s">
        <v>80</v>
      </c>
      <c r="Q63" s="771"/>
      <c r="R63" s="771"/>
      <c r="S63" s="771"/>
      <c r="T63" s="771"/>
      <c r="U63" s="771"/>
      <c r="V63" s="772"/>
      <c r="W63" s="37" t="s">
        <v>81</v>
      </c>
      <c r="X63" s="743">
        <f>IFERROR(X59/H59,"0")+IFERROR(X60/H60,"0")+IFERROR(X61/H61,"0")+IFERROR(X62/H62,"0")</f>
        <v>82.555555555555557</v>
      </c>
      <c r="Y63" s="743">
        <f>IFERROR(Y59/H59,"0")+IFERROR(Y60/H60,"0")+IFERROR(Y61/H61,"0")+IFERROR(Y62/H62,"0")</f>
        <v>84</v>
      </c>
      <c r="Z63" s="743">
        <f>IFERROR(IF(Z59="",0,Z59),"0")+IFERROR(IF(Z60="",0,Z60),"0")+IFERROR(IF(Z61="",0,Z61),"0")+IFERROR(IF(Z62="",0,Z62),"0")</f>
        <v>1.1454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57"/>
      <c r="P64" s="770" t="s">
        <v>80</v>
      </c>
      <c r="Q64" s="771"/>
      <c r="R64" s="771"/>
      <c r="S64" s="771"/>
      <c r="T64" s="771"/>
      <c r="U64" s="771"/>
      <c r="V64" s="772"/>
      <c r="W64" s="37" t="s">
        <v>69</v>
      </c>
      <c r="X64" s="743">
        <f>IFERROR(SUM(X59:X62),"0")</f>
        <v>605.4</v>
      </c>
      <c r="Y64" s="743">
        <f>IFERROR(SUM(Y59:Y62),"0")</f>
        <v>615.60000000000014</v>
      </c>
      <c r="Z64" s="37"/>
      <c r="AA64" s="744"/>
      <c r="AB64" s="744"/>
      <c r="AC64" s="744"/>
    </row>
    <row r="65" spans="1:68" ht="14.25" customHeight="1" x14ac:dyDescent="0.25">
      <c r="A65" s="763" t="s">
        <v>150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customHeight="1" x14ac:dyDescent="0.25">
      <c r="A66" s="54" t="s">
        <v>151</v>
      </c>
      <c r="B66" s="54" t="s">
        <v>152</v>
      </c>
      <c r="C66" s="31">
        <v>4301031242</v>
      </c>
      <c r="D66" s="754">
        <v>4680115885066</v>
      </c>
      <c r="E66" s="755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102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154</v>
      </c>
      <c r="B67" s="54" t="s">
        <v>155</v>
      </c>
      <c r="C67" s="31">
        <v>4301031240</v>
      </c>
      <c r="D67" s="754">
        <v>4680115885042</v>
      </c>
      <c r="E67" s="755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8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4301031315</v>
      </c>
      <c r="D68" s="754">
        <v>4680115885080</v>
      </c>
      <c r="E68" s="755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103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4301031243</v>
      </c>
      <c r="D69" s="754">
        <v>4680115885073</v>
      </c>
      <c r="E69" s="755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153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162</v>
      </c>
      <c r="B70" s="54" t="s">
        <v>163</v>
      </c>
      <c r="C70" s="31">
        <v>4301031241</v>
      </c>
      <c r="D70" s="754">
        <v>4680115885059</v>
      </c>
      <c r="E70" s="755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8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164</v>
      </c>
      <c r="B71" s="54" t="s">
        <v>165</v>
      </c>
      <c r="C71" s="31">
        <v>4301031316</v>
      </c>
      <c r="D71" s="754">
        <v>4680115885097</v>
      </c>
      <c r="E71" s="755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7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6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57"/>
      <c r="P72" s="770" t="s">
        <v>80</v>
      </c>
      <c r="Q72" s="771"/>
      <c r="R72" s="771"/>
      <c r="S72" s="771"/>
      <c r="T72" s="771"/>
      <c r="U72" s="771"/>
      <c r="V72" s="77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57"/>
      <c r="P73" s="770" t="s">
        <v>80</v>
      </c>
      <c r="Q73" s="771"/>
      <c r="R73" s="771"/>
      <c r="S73" s="771"/>
      <c r="T73" s="771"/>
      <c r="U73" s="771"/>
      <c r="V73" s="77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3" t="s">
        <v>64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customHeight="1" x14ac:dyDescent="0.25">
      <c r="A75" s="54" t="s">
        <v>166</v>
      </c>
      <c r="B75" s="54" t="s">
        <v>167</v>
      </c>
      <c r="C75" s="31">
        <v>4301051838</v>
      </c>
      <c r="D75" s="754">
        <v>4680115881891</v>
      </c>
      <c r="E75" s="755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102</v>
      </c>
      <c r="N75" s="33"/>
      <c r="O75" s="32">
        <v>40</v>
      </c>
      <c r="P75" s="8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169</v>
      </c>
      <c r="B76" s="54" t="s">
        <v>170</v>
      </c>
      <c r="C76" s="31">
        <v>4301051846</v>
      </c>
      <c r="D76" s="754">
        <v>4680115885769</v>
      </c>
      <c r="E76" s="755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102</v>
      </c>
      <c r="N76" s="33"/>
      <c r="O76" s="32">
        <v>45</v>
      </c>
      <c r="P76" s="9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172</v>
      </c>
      <c r="B77" s="54" t="s">
        <v>173</v>
      </c>
      <c r="C77" s="31">
        <v>4301051822</v>
      </c>
      <c r="D77" s="754">
        <v>4680115884410</v>
      </c>
      <c r="E77" s="755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6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69</v>
      </c>
      <c r="X77" s="741">
        <v>50</v>
      </c>
      <c r="Y77" s="742">
        <f t="shared" si="10"/>
        <v>50.400000000000006</v>
      </c>
      <c r="Z77" s="36">
        <f>IFERROR(IF(Y77=0,"",ROUNDUP(Y77/H77,0)*0.01898),"")</f>
        <v>0.11388000000000001</v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1"/>
        <v>53.017857142857146</v>
      </c>
      <c r="BN77" s="64">
        <f t="shared" si="12"/>
        <v>53.442000000000007</v>
      </c>
      <c r="BO77" s="64">
        <f t="shared" si="13"/>
        <v>9.3005952380952384E-2</v>
      </c>
      <c r="BP77" s="64">
        <f t="shared" si="14"/>
        <v>9.375E-2</v>
      </c>
    </row>
    <row r="78" spans="1:68" ht="16.5" customHeight="1" x14ac:dyDescent="0.25">
      <c r="A78" s="54" t="s">
        <v>175</v>
      </c>
      <c r="B78" s="54" t="s">
        <v>176</v>
      </c>
      <c r="C78" s="31">
        <v>4301051837</v>
      </c>
      <c r="D78" s="754">
        <v>4680115884311</v>
      </c>
      <c r="E78" s="755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102</v>
      </c>
      <c r="N78" s="33"/>
      <c r="O78" s="32">
        <v>40</v>
      </c>
      <c r="P78" s="10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177</v>
      </c>
      <c r="B79" s="54" t="s">
        <v>178</v>
      </c>
      <c r="C79" s="31">
        <v>4301051844</v>
      </c>
      <c r="D79" s="754">
        <v>4680115885929</v>
      </c>
      <c r="E79" s="755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102</v>
      </c>
      <c r="N79" s="33"/>
      <c r="O79" s="32">
        <v>45</v>
      </c>
      <c r="P79" s="11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179</v>
      </c>
      <c r="B80" s="54" t="s">
        <v>180</v>
      </c>
      <c r="C80" s="31">
        <v>4301051827</v>
      </c>
      <c r="D80" s="754">
        <v>4680115884403</v>
      </c>
      <c r="E80" s="755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91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6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57"/>
      <c r="P81" s="770" t="s">
        <v>80</v>
      </c>
      <c r="Q81" s="771"/>
      <c r="R81" s="771"/>
      <c r="S81" s="771"/>
      <c r="T81" s="771"/>
      <c r="U81" s="771"/>
      <c r="V81" s="772"/>
      <c r="W81" s="37" t="s">
        <v>81</v>
      </c>
      <c r="X81" s="743">
        <f>IFERROR(X75/H75,"0")+IFERROR(X76/H76,"0")+IFERROR(X77/H77,"0")+IFERROR(X78/H78,"0")+IFERROR(X79/H79,"0")+IFERROR(X80/H80,"0")</f>
        <v>5.9523809523809526</v>
      </c>
      <c r="Y81" s="743">
        <f>IFERROR(Y75/H75,"0")+IFERROR(Y76/H76,"0")+IFERROR(Y77/H77,"0")+IFERROR(Y78/H78,"0")+IFERROR(Y79/H79,"0")+IFERROR(Y80/H80,"0")</f>
        <v>6</v>
      </c>
      <c r="Z81" s="743">
        <f>IFERROR(IF(Z75="",0,Z75),"0")+IFERROR(IF(Z76="",0,Z76),"0")+IFERROR(IF(Z77="",0,Z77),"0")+IFERROR(IF(Z78="",0,Z78),"0")+IFERROR(IF(Z79="",0,Z79),"0")+IFERROR(IF(Z80="",0,Z80),"0")</f>
        <v>0.11388000000000001</v>
      </c>
      <c r="AA81" s="744"/>
      <c r="AB81" s="744"/>
      <c r="AC81" s="744"/>
    </row>
    <row r="82" spans="1:68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57"/>
      <c r="P82" s="770" t="s">
        <v>80</v>
      </c>
      <c r="Q82" s="771"/>
      <c r="R82" s="771"/>
      <c r="S82" s="771"/>
      <c r="T82" s="771"/>
      <c r="U82" s="771"/>
      <c r="V82" s="772"/>
      <c r="W82" s="37" t="s">
        <v>69</v>
      </c>
      <c r="X82" s="743">
        <f>IFERROR(SUM(X75:X80),"0")</f>
        <v>50</v>
      </c>
      <c r="Y82" s="743">
        <f>IFERROR(SUM(Y75:Y80),"0")</f>
        <v>50.400000000000006</v>
      </c>
      <c r="Z82" s="37"/>
      <c r="AA82" s="744"/>
      <c r="AB82" s="744"/>
      <c r="AC82" s="744"/>
    </row>
    <row r="83" spans="1:68" ht="14.25" customHeight="1" x14ac:dyDescent="0.25">
      <c r="A83" s="763" t="s">
        <v>181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customHeight="1" x14ac:dyDescent="0.25">
      <c r="A84" s="54" t="s">
        <v>182</v>
      </c>
      <c r="B84" s="54" t="s">
        <v>183</v>
      </c>
      <c r="C84" s="31">
        <v>4301060366</v>
      </c>
      <c r="D84" s="754">
        <v>4680115881532</v>
      </c>
      <c r="E84" s="755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9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184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182</v>
      </c>
      <c r="B85" s="54" t="s">
        <v>185</v>
      </c>
      <c r="C85" s="31">
        <v>4301060371</v>
      </c>
      <c r="D85" s="754">
        <v>4680115881532</v>
      </c>
      <c r="E85" s="755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8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186</v>
      </c>
      <c r="B86" s="54" t="s">
        <v>187</v>
      </c>
      <c r="C86" s="31">
        <v>4301060351</v>
      </c>
      <c r="D86" s="754">
        <v>4680115881464</v>
      </c>
      <c r="E86" s="755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102</v>
      </c>
      <c r="N86" s="33"/>
      <c r="O86" s="32">
        <v>30</v>
      </c>
      <c r="P86" s="115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6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57"/>
      <c r="P87" s="770" t="s">
        <v>80</v>
      </c>
      <c r="Q87" s="771"/>
      <c r="R87" s="771"/>
      <c r="S87" s="771"/>
      <c r="T87" s="771"/>
      <c r="U87" s="771"/>
      <c r="V87" s="772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57"/>
      <c r="P88" s="770" t="s">
        <v>80</v>
      </c>
      <c r="Q88" s="771"/>
      <c r="R88" s="771"/>
      <c r="S88" s="771"/>
      <c r="T88" s="771"/>
      <c r="U88" s="771"/>
      <c r="V88" s="772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86" t="s">
        <v>189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customHeight="1" x14ac:dyDescent="0.25">
      <c r="A90" s="763" t="s">
        <v>90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customHeight="1" x14ac:dyDescent="0.25">
      <c r="A91" s="54" t="s">
        <v>190</v>
      </c>
      <c r="B91" s="54" t="s">
        <v>191</v>
      </c>
      <c r="C91" s="31">
        <v>4301011468</v>
      </c>
      <c r="D91" s="754">
        <v>4680115881327</v>
      </c>
      <c r="E91" s="755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135</v>
      </c>
      <c r="N91" s="33"/>
      <c r="O91" s="32">
        <v>50</v>
      </c>
      <c r="P91" s="9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69</v>
      </c>
      <c r="X91" s="741">
        <v>110</v>
      </c>
      <c r="Y91" s="742">
        <f>IFERROR(IF(X91="",0,CEILING((X91/$H91),1)*$H91),"")</f>
        <v>118.80000000000001</v>
      </c>
      <c r="Z91" s="36">
        <f>IFERROR(IF(Y91=0,"",ROUNDUP(Y91/H91,0)*0.01898),"")</f>
        <v>0.20877999999999999</v>
      </c>
      <c r="AA91" s="56"/>
      <c r="AB91" s="57"/>
      <c r="AC91" s="145" t="s">
        <v>192</v>
      </c>
      <c r="AG91" s="64"/>
      <c r="AJ91" s="68"/>
      <c r="AK91" s="68">
        <v>0</v>
      </c>
      <c r="BB91" s="146" t="s">
        <v>1</v>
      </c>
      <c r="BM91" s="64">
        <f>IFERROR(X91*I91/H91,"0")</f>
        <v>114.43055555555554</v>
      </c>
      <c r="BN91" s="64">
        <f>IFERROR(Y91*I91/H91,"0")</f>
        <v>123.58499999999999</v>
      </c>
      <c r="BO91" s="64">
        <f>IFERROR(1/J91*(X91/H91),"0")</f>
        <v>0.15914351851851852</v>
      </c>
      <c r="BP91" s="64">
        <f>IFERROR(1/J91*(Y91/H91),"0")</f>
        <v>0.171875</v>
      </c>
    </row>
    <row r="92" spans="1:68" ht="16.5" customHeight="1" x14ac:dyDescent="0.25">
      <c r="A92" s="54" t="s">
        <v>193</v>
      </c>
      <c r="B92" s="54" t="s">
        <v>194</v>
      </c>
      <c r="C92" s="31">
        <v>4301011476</v>
      </c>
      <c r="D92" s="754">
        <v>4680115881518</v>
      </c>
      <c r="E92" s="755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102</v>
      </c>
      <c r="N92" s="33"/>
      <c r="O92" s="32">
        <v>50</v>
      </c>
      <c r="P92" s="11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192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195</v>
      </c>
      <c r="B93" s="54" t="s">
        <v>196</v>
      </c>
      <c r="C93" s="31">
        <v>4301011443</v>
      </c>
      <c r="D93" s="754">
        <v>4680115881303</v>
      </c>
      <c r="E93" s="755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105</v>
      </c>
      <c r="M93" s="33" t="s">
        <v>135</v>
      </c>
      <c r="N93" s="33"/>
      <c r="O93" s="32">
        <v>50</v>
      </c>
      <c r="P93" s="9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69</v>
      </c>
      <c r="X93" s="741">
        <v>45</v>
      </c>
      <c r="Y93" s="742">
        <f>IFERROR(IF(X93="",0,CEILING((X93/$H93),1)*$H93),"")</f>
        <v>45</v>
      </c>
      <c r="Z93" s="36">
        <f>IFERROR(IF(Y93=0,"",ROUNDUP(Y93/H93,0)*0.00902),"")</f>
        <v>9.0200000000000002E-2</v>
      </c>
      <c r="AA93" s="56"/>
      <c r="AB93" s="57"/>
      <c r="AC93" s="149" t="s">
        <v>197</v>
      </c>
      <c r="AG93" s="64"/>
      <c r="AJ93" s="68" t="s">
        <v>106</v>
      </c>
      <c r="AK93" s="68">
        <v>54</v>
      </c>
      <c r="BB93" s="150" t="s">
        <v>1</v>
      </c>
      <c r="BM93" s="64">
        <f>IFERROR(X93*I93/H93,"0")</f>
        <v>47.099999999999994</v>
      </c>
      <c r="BN93" s="64">
        <f>IFERROR(Y93*I93/H93,"0")</f>
        <v>47.099999999999994</v>
      </c>
      <c r="BO93" s="64">
        <f>IFERROR(1/J93*(X93/H93),"0")</f>
        <v>7.575757575757576E-2</v>
      </c>
      <c r="BP93" s="64">
        <f>IFERROR(1/J93*(Y93/H93),"0")</f>
        <v>7.575757575757576E-2</v>
      </c>
    </row>
    <row r="94" spans="1:68" x14ac:dyDescent="0.2">
      <c r="A94" s="756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57"/>
      <c r="P94" s="770" t="s">
        <v>80</v>
      </c>
      <c r="Q94" s="771"/>
      <c r="R94" s="771"/>
      <c r="S94" s="771"/>
      <c r="T94" s="771"/>
      <c r="U94" s="771"/>
      <c r="V94" s="772"/>
      <c r="W94" s="37" t="s">
        <v>81</v>
      </c>
      <c r="X94" s="743">
        <f>IFERROR(X91/H91,"0")+IFERROR(X92/H92,"0")+IFERROR(X93/H93,"0")</f>
        <v>20.185185185185183</v>
      </c>
      <c r="Y94" s="743">
        <f>IFERROR(Y91/H91,"0")+IFERROR(Y92/H92,"0")+IFERROR(Y93/H93,"0")</f>
        <v>21</v>
      </c>
      <c r="Z94" s="743">
        <f>IFERROR(IF(Z91="",0,Z91),"0")+IFERROR(IF(Z92="",0,Z92),"0")+IFERROR(IF(Z93="",0,Z93),"0")</f>
        <v>0.29898000000000002</v>
      </c>
      <c r="AA94" s="744"/>
      <c r="AB94" s="744"/>
      <c r="AC94" s="744"/>
    </row>
    <row r="95" spans="1:68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57"/>
      <c r="P95" s="770" t="s">
        <v>80</v>
      </c>
      <c r="Q95" s="771"/>
      <c r="R95" s="771"/>
      <c r="S95" s="771"/>
      <c r="T95" s="771"/>
      <c r="U95" s="771"/>
      <c r="V95" s="772"/>
      <c r="W95" s="37" t="s">
        <v>69</v>
      </c>
      <c r="X95" s="743">
        <f>IFERROR(SUM(X91:X93),"0")</f>
        <v>155</v>
      </c>
      <c r="Y95" s="743">
        <f>IFERROR(SUM(Y91:Y93),"0")</f>
        <v>163.80000000000001</v>
      </c>
      <c r="Z95" s="37"/>
      <c r="AA95" s="744"/>
      <c r="AB95" s="744"/>
      <c r="AC95" s="744"/>
    </row>
    <row r="96" spans="1:68" ht="14.25" customHeight="1" x14ac:dyDescent="0.25">
      <c r="A96" s="763" t="s">
        <v>64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customHeight="1" x14ac:dyDescent="0.25">
      <c r="A97" s="54" t="s">
        <v>198</v>
      </c>
      <c r="B97" s="54" t="s">
        <v>199</v>
      </c>
      <c r="C97" s="31">
        <v>4301051437</v>
      </c>
      <c r="D97" s="754">
        <v>4607091386967</v>
      </c>
      <c r="E97" s="755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93</v>
      </c>
      <c r="L97" s="32"/>
      <c r="M97" s="33" t="s">
        <v>102</v>
      </c>
      <c r="N97" s="33"/>
      <c r="O97" s="32">
        <v>45</v>
      </c>
      <c r="P97" s="10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69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198</v>
      </c>
      <c r="B98" s="54" t="s">
        <v>201</v>
      </c>
      <c r="C98" s="31">
        <v>4301051546</v>
      </c>
      <c r="D98" s="754">
        <v>4607091386967</v>
      </c>
      <c r="E98" s="755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93</v>
      </c>
      <c r="L98" s="32"/>
      <c r="M98" s="33" t="s">
        <v>102</v>
      </c>
      <c r="N98" s="33"/>
      <c r="O98" s="32">
        <v>45</v>
      </c>
      <c r="P98" s="89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69</v>
      </c>
      <c r="X98" s="741">
        <v>58</v>
      </c>
      <c r="Y98" s="742">
        <f t="shared" si="15"/>
        <v>58.800000000000004</v>
      </c>
      <c r="Z98" s="36">
        <f>IFERROR(IF(Y98=0,"",ROUNDUP(Y98/H98,0)*0.01898),"")</f>
        <v>0.13286000000000001</v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6"/>
        <v>61.583571428571432</v>
      </c>
      <c r="BN98" s="64">
        <f t="shared" si="17"/>
        <v>62.433000000000007</v>
      </c>
      <c r="BO98" s="64">
        <f t="shared" si="18"/>
        <v>0.10788690476190475</v>
      </c>
      <c r="BP98" s="64">
        <f t="shared" si="19"/>
        <v>0.109375</v>
      </c>
    </row>
    <row r="99" spans="1:68" ht="27" customHeight="1" x14ac:dyDescent="0.25">
      <c r="A99" s="54" t="s">
        <v>202</v>
      </c>
      <c r="B99" s="54" t="s">
        <v>203</v>
      </c>
      <c r="C99" s="31">
        <v>4301051436</v>
      </c>
      <c r="D99" s="754">
        <v>4607091385731</v>
      </c>
      <c r="E99" s="755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 t="s">
        <v>122</v>
      </c>
      <c r="M99" s="33" t="s">
        <v>102</v>
      </c>
      <c r="N99" s="33"/>
      <c r="O99" s="32">
        <v>45</v>
      </c>
      <c r="P99" s="113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69</v>
      </c>
      <c r="X99" s="741">
        <v>13.5</v>
      </c>
      <c r="Y99" s="742">
        <f t="shared" si="15"/>
        <v>13.5</v>
      </c>
      <c r="Z99" s="36">
        <f>IFERROR(IF(Y99=0,"",ROUNDUP(Y99/H99,0)*0.00651),"")</f>
        <v>3.2550000000000003E-2</v>
      </c>
      <c r="AA99" s="56"/>
      <c r="AB99" s="57"/>
      <c r="AC99" s="155" t="s">
        <v>200</v>
      </c>
      <c r="AG99" s="64"/>
      <c r="AJ99" s="68" t="s">
        <v>124</v>
      </c>
      <c r="AK99" s="68">
        <v>491.4</v>
      </c>
      <c r="BB99" s="156" t="s">
        <v>1</v>
      </c>
      <c r="BM99" s="64">
        <f t="shared" si="16"/>
        <v>14.759999999999998</v>
      </c>
      <c r="BN99" s="64">
        <f t="shared" si="17"/>
        <v>14.759999999999998</v>
      </c>
      <c r="BO99" s="64">
        <f t="shared" si="18"/>
        <v>2.7472527472527476E-2</v>
      </c>
      <c r="BP99" s="64">
        <f t="shared" si="19"/>
        <v>2.7472527472527476E-2</v>
      </c>
    </row>
    <row r="100" spans="1:68" ht="16.5" customHeight="1" x14ac:dyDescent="0.25">
      <c r="A100" s="54" t="s">
        <v>202</v>
      </c>
      <c r="B100" s="54" t="s">
        <v>204</v>
      </c>
      <c r="C100" s="31">
        <v>4301051718</v>
      </c>
      <c r="D100" s="754">
        <v>4607091385731</v>
      </c>
      <c r="E100" s="755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135</v>
      </c>
      <c r="N100" s="33"/>
      <c r="O100" s="32">
        <v>45</v>
      </c>
      <c r="P100" s="1165" t="s">
        <v>205</v>
      </c>
      <c r="Q100" s="752"/>
      <c r="R100" s="752"/>
      <c r="S100" s="752"/>
      <c r="T100" s="753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206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202</v>
      </c>
      <c r="B101" s="54" t="s">
        <v>207</v>
      </c>
      <c r="C101" s="31">
        <v>4301052039</v>
      </c>
      <c r="D101" s="754">
        <v>4607091385731</v>
      </c>
      <c r="E101" s="755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/>
      <c r="M101" s="33" t="s">
        <v>102</v>
      </c>
      <c r="N101" s="33"/>
      <c r="O101" s="32">
        <v>45</v>
      </c>
      <c r="P101" s="866" t="s">
        <v>208</v>
      </c>
      <c r="Q101" s="752"/>
      <c r="R101" s="752"/>
      <c r="S101" s="752"/>
      <c r="T101" s="753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200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209</v>
      </c>
      <c r="B102" s="54" t="s">
        <v>210</v>
      </c>
      <c r="C102" s="31">
        <v>4301051438</v>
      </c>
      <c r="D102" s="754">
        <v>4680115880894</v>
      </c>
      <c r="E102" s="755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102</v>
      </c>
      <c r="N102" s="33"/>
      <c r="O102" s="32">
        <v>45</v>
      </c>
      <c r="P102" s="8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211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212</v>
      </c>
      <c r="B103" s="54" t="s">
        <v>213</v>
      </c>
      <c r="C103" s="31">
        <v>4301051439</v>
      </c>
      <c r="D103" s="754">
        <v>4680115880214</v>
      </c>
      <c r="E103" s="755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101</v>
      </c>
      <c r="L103" s="32"/>
      <c r="M103" s="33" t="s">
        <v>102</v>
      </c>
      <c r="N103" s="33"/>
      <c r="O103" s="32">
        <v>45</v>
      </c>
      <c r="P103" s="109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212</v>
      </c>
      <c r="B104" s="54" t="s">
        <v>214</v>
      </c>
      <c r="C104" s="31">
        <v>4301051687</v>
      </c>
      <c r="D104" s="754">
        <v>4680115880214</v>
      </c>
      <c r="E104" s="755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67</v>
      </c>
      <c r="L104" s="32"/>
      <c r="M104" s="33" t="s">
        <v>102</v>
      </c>
      <c r="N104" s="33"/>
      <c r="O104" s="32">
        <v>45</v>
      </c>
      <c r="P104" s="114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6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57"/>
      <c r="P105" s="770" t="s">
        <v>80</v>
      </c>
      <c r="Q105" s="771"/>
      <c r="R105" s="771"/>
      <c r="S105" s="771"/>
      <c r="T105" s="771"/>
      <c r="U105" s="771"/>
      <c r="V105" s="77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11.904761904761905</v>
      </c>
      <c r="Y105" s="743">
        <f>IFERROR(Y97/H97,"0")+IFERROR(Y98/H98,"0")+IFERROR(Y99/H99,"0")+IFERROR(Y100/H100,"0")+IFERROR(Y101/H101,"0")+IFERROR(Y102/H102,"0")+IFERROR(Y103/H103,"0")+IFERROR(Y104/H104,"0")</f>
        <v>12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0.16541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57"/>
      <c r="P106" s="770" t="s">
        <v>80</v>
      </c>
      <c r="Q106" s="771"/>
      <c r="R106" s="771"/>
      <c r="S106" s="771"/>
      <c r="T106" s="771"/>
      <c r="U106" s="771"/>
      <c r="V106" s="772"/>
      <c r="W106" s="37" t="s">
        <v>69</v>
      </c>
      <c r="X106" s="743">
        <f>IFERROR(SUM(X97:X104),"0")</f>
        <v>71.5</v>
      </c>
      <c r="Y106" s="743">
        <f>IFERROR(SUM(Y97:Y104),"0")</f>
        <v>72.300000000000011</v>
      </c>
      <c r="Z106" s="37"/>
      <c r="AA106" s="744"/>
      <c r="AB106" s="744"/>
      <c r="AC106" s="744"/>
    </row>
    <row r="107" spans="1:68" ht="16.5" customHeight="1" x14ac:dyDescent="0.25">
      <c r="A107" s="786" t="s">
        <v>215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customHeight="1" x14ac:dyDescent="0.25">
      <c r="A108" s="763" t="s">
        <v>90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customHeight="1" x14ac:dyDescent="0.25">
      <c r="A109" s="54" t="s">
        <v>216</v>
      </c>
      <c r="B109" s="54" t="s">
        <v>217</v>
      </c>
      <c r="C109" s="31">
        <v>4301011514</v>
      </c>
      <c r="D109" s="754">
        <v>4680115882133</v>
      </c>
      <c r="E109" s="755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9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69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218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216</v>
      </c>
      <c r="B110" s="54" t="s">
        <v>219</v>
      </c>
      <c r="C110" s="31">
        <v>4301011703</v>
      </c>
      <c r="D110" s="754">
        <v>4680115882133</v>
      </c>
      <c r="E110" s="755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8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220</v>
      </c>
      <c r="B111" s="54" t="s">
        <v>221</v>
      </c>
      <c r="C111" s="31">
        <v>4301011417</v>
      </c>
      <c r="D111" s="754">
        <v>4680115880269</v>
      </c>
      <c r="E111" s="755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 t="s">
        <v>105</v>
      </c>
      <c r="M111" s="33" t="s">
        <v>102</v>
      </c>
      <c r="N111" s="33"/>
      <c r="O111" s="32">
        <v>50</v>
      </c>
      <c r="P111" s="8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69</v>
      </c>
      <c r="X111" s="741">
        <v>15</v>
      </c>
      <c r="Y111" s="742">
        <f>IFERROR(IF(X111="",0,CEILING((X111/$H111),1)*$H111),"")</f>
        <v>15</v>
      </c>
      <c r="Z111" s="36">
        <f>IFERROR(IF(Y111=0,"",ROUNDUP(Y111/H111,0)*0.00902),"")</f>
        <v>3.6080000000000001E-2</v>
      </c>
      <c r="AA111" s="56"/>
      <c r="AB111" s="57"/>
      <c r="AC111" s="171" t="s">
        <v>218</v>
      </c>
      <c r="AG111" s="64"/>
      <c r="AJ111" s="68" t="s">
        <v>106</v>
      </c>
      <c r="AK111" s="68">
        <v>45</v>
      </c>
      <c r="BB111" s="172" t="s">
        <v>1</v>
      </c>
      <c r="BM111" s="64">
        <f>IFERROR(X111*I111/H111,"0")</f>
        <v>15.84</v>
      </c>
      <c r="BN111" s="64">
        <f>IFERROR(Y111*I111/H111,"0")</f>
        <v>15.84</v>
      </c>
      <c r="BO111" s="64">
        <f>IFERROR(1/J111*(X111/H111),"0")</f>
        <v>3.0303030303030304E-2</v>
      </c>
      <c r="BP111" s="64">
        <f>IFERROR(1/J111*(Y111/H111),"0")</f>
        <v>3.0303030303030304E-2</v>
      </c>
    </row>
    <row r="112" spans="1:68" ht="16.5" customHeight="1" x14ac:dyDescent="0.25">
      <c r="A112" s="54" t="s">
        <v>222</v>
      </c>
      <c r="B112" s="54" t="s">
        <v>223</v>
      </c>
      <c r="C112" s="31">
        <v>4301011415</v>
      </c>
      <c r="D112" s="754">
        <v>4680115880429</v>
      </c>
      <c r="E112" s="755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102</v>
      </c>
      <c r="N112" s="33"/>
      <c r="O112" s="32">
        <v>50</v>
      </c>
      <c r="P112" s="8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69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224</v>
      </c>
      <c r="B113" s="54" t="s">
        <v>225</v>
      </c>
      <c r="C113" s="31">
        <v>4301011462</v>
      </c>
      <c r="D113" s="754">
        <v>4680115881457</v>
      </c>
      <c r="E113" s="755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102</v>
      </c>
      <c r="N113" s="33"/>
      <c r="O113" s="32">
        <v>50</v>
      </c>
      <c r="P113" s="107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6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57"/>
      <c r="P114" s="770" t="s">
        <v>80</v>
      </c>
      <c r="Q114" s="771"/>
      <c r="R114" s="771"/>
      <c r="S114" s="771"/>
      <c r="T114" s="771"/>
      <c r="U114" s="771"/>
      <c r="V114" s="772"/>
      <c r="W114" s="37" t="s">
        <v>81</v>
      </c>
      <c r="X114" s="743">
        <f>IFERROR(X109/H109,"0")+IFERROR(X110/H110,"0")+IFERROR(X111/H111,"0")+IFERROR(X112/H112,"0")+IFERROR(X113/H113,"0")</f>
        <v>4</v>
      </c>
      <c r="Y114" s="743">
        <f>IFERROR(Y109/H109,"0")+IFERROR(Y110/H110,"0")+IFERROR(Y111/H111,"0")+IFERROR(Y112/H112,"0")+IFERROR(Y113/H113,"0")</f>
        <v>4</v>
      </c>
      <c r="Z114" s="743">
        <f>IFERROR(IF(Z109="",0,Z109),"0")+IFERROR(IF(Z110="",0,Z110),"0")+IFERROR(IF(Z111="",0,Z111),"0")+IFERROR(IF(Z112="",0,Z112),"0")+IFERROR(IF(Z113="",0,Z113),"0")</f>
        <v>3.6080000000000001E-2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57"/>
      <c r="P115" s="770" t="s">
        <v>80</v>
      </c>
      <c r="Q115" s="771"/>
      <c r="R115" s="771"/>
      <c r="S115" s="771"/>
      <c r="T115" s="771"/>
      <c r="U115" s="771"/>
      <c r="V115" s="772"/>
      <c r="W115" s="37" t="s">
        <v>69</v>
      </c>
      <c r="X115" s="743">
        <f>IFERROR(SUM(X109:X113),"0")</f>
        <v>15</v>
      </c>
      <c r="Y115" s="743">
        <f>IFERROR(SUM(Y109:Y113),"0")</f>
        <v>15</v>
      </c>
      <c r="Z115" s="37"/>
      <c r="AA115" s="744"/>
      <c r="AB115" s="744"/>
      <c r="AC115" s="744"/>
    </row>
    <row r="116" spans="1:68" ht="14.25" customHeight="1" x14ac:dyDescent="0.25">
      <c r="A116" s="763" t="s">
        <v>139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customHeight="1" x14ac:dyDescent="0.25">
      <c r="A117" s="54" t="s">
        <v>226</v>
      </c>
      <c r="B117" s="54" t="s">
        <v>227</v>
      </c>
      <c r="C117" s="31">
        <v>4301020345</v>
      </c>
      <c r="D117" s="754">
        <v>4680115881488</v>
      </c>
      <c r="E117" s="755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10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228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229</v>
      </c>
      <c r="B118" s="54" t="s">
        <v>230</v>
      </c>
      <c r="C118" s="31">
        <v>4301020346</v>
      </c>
      <c r="D118" s="754">
        <v>4680115882775</v>
      </c>
      <c r="E118" s="755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105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231</v>
      </c>
      <c r="B119" s="54" t="s">
        <v>232</v>
      </c>
      <c r="C119" s="31">
        <v>4301020344</v>
      </c>
      <c r="D119" s="754">
        <v>4680115880658</v>
      </c>
      <c r="E119" s="755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10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6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57"/>
      <c r="P120" s="770" t="s">
        <v>80</v>
      </c>
      <c r="Q120" s="771"/>
      <c r="R120" s="771"/>
      <c r="S120" s="771"/>
      <c r="T120" s="771"/>
      <c r="U120" s="771"/>
      <c r="V120" s="77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57"/>
      <c r="P121" s="770" t="s">
        <v>80</v>
      </c>
      <c r="Q121" s="771"/>
      <c r="R121" s="771"/>
      <c r="S121" s="771"/>
      <c r="T121" s="771"/>
      <c r="U121" s="771"/>
      <c r="V121" s="77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3" t="s">
        <v>64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233</v>
      </c>
      <c r="B123" s="54" t="s">
        <v>234</v>
      </c>
      <c r="C123" s="31">
        <v>4301051625</v>
      </c>
      <c r="D123" s="754">
        <v>4607091385168</v>
      </c>
      <c r="E123" s="755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93</v>
      </c>
      <c r="L123" s="32"/>
      <c r="M123" s="33" t="s">
        <v>102</v>
      </c>
      <c r="N123" s="33"/>
      <c r="O123" s="32">
        <v>45</v>
      </c>
      <c r="P123" s="85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69</v>
      </c>
      <c r="X123" s="741">
        <v>23</v>
      </c>
      <c r="Y123" s="742">
        <f t="shared" ref="Y123:Y129" si="20">IFERROR(IF(X123="",0,CEILING((X123/$H123),1)*$H123),"")</f>
        <v>25.200000000000003</v>
      </c>
      <c r="Z123" s="36">
        <f>IFERROR(IF(Y123=0,"",ROUNDUP(Y123/H123,0)*0.01898),"")</f>
        <v>5.6940000000000004E-2</v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24.404642857142857</v>
      </c>
      <c r="BN123" s="64">
        <f t="shared" ref="BN123:BN129" si="22">IFERROR(Y123*I123/H123,"0")</f>
        <v>26.739000000000001</v>
      </c>
      <c r="BO123" s="64">
        <f t="shared" ref="BO123:BO129" si="23">IFERROR(1/J123*(X123/H123),"0")</f>
        <v>4.2782738095238096E-2</v>
      </c>
      <c r="BP123" s="64">
        <f t="shared" ref="BP123:BP129" si="24">IFERROR(1/J123*(Y123/H123),"0")</f>
        <v>4.6875E-2</v>
      </c>
    </row>
    <row r="124" spans="1:68" ht="37.5" customHeight="1" x14ac:dyDescent="0.25">
      <c r="A124" s="54" t="s">
        <v>233</v>
      </c>
      <c r="B124" s="54" t="s">
        <v>236</v>
      </c>
      <c r="C124" s="31">
        <v>4301051360</v>
      </c>
      <c r="D124" s="754">
        <v>4607091385168</v>
      </c>
      <c r="E124" s="755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93</v>
      </c>
      <c r="L124" s="32"/>
      <c r="M124" s="33" t="s">
        <v>102</v>
      </c>
      <c r="N124" s="33"/>
      <c r="O124" s="32">
        <v>45</v>
      </c>
      <c r="P124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69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237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238</v>
      </c>
      <c r="B125" s="54" t="s">
        <v>239</v>
      </c>
      <c r="C125" s="31">
        <v>4301051742</v>
      </c>
      <c r="D125" s="754">
        <v>4680115884540</v>
      </c>
      <c r="E125" s="755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102</v>
      </c>
      <c r="N125" s="33"/>
      <c r="O125" s="32">
        <v>45</v>
      </c>
      <c r="P125" s="88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241</v>
      </c>
      <c r="B126" s="54" t="s">
        <v>242</v>
      </c>
      <c r="C126" s="31">
        <v>4301051362</v>
      </c>
      <c r="D126" s="754">
        <v>4607091383256</v>
      </c>
      <c r="E126" s="755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102</v>
      </c>
      <c r="N126" s="33"/>
      <c r="O126" s="32">
        <v>45</v>
      </c>
      <c r="P126" s="7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237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243</v>
      </c>
      <c r="B127" s="54" t="s">
        <v>244</v>
      </c>
      <c r="C127" s="31">
        <v>4301051358</v>
      </c>
      <c r="D127" s="754">
        <v>4607091385748</v>
      </c>
      <c r="E127" s="755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122</v>
      </c>
      <c r="M127" s="33" t="s">
        <v>102</v>
      </c>
      <c r="N127" s="33"/>
      <c r="O127" s="32">
        <v>45</v>
      </c>
      <c r="P127" s="83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69</v>
      </c>
      <c r="X127" s="741">
        <v>18.899999999999999</v>
      </c>
      <c r="Y127" s="742">
        <f t="shared" si="20"/>
        <v>18.900000000000002</v>
      </c>
      <c r="Z127" s="36">
        <f>IFERROR(IF(Y127=0,"",ROUNDUP(Y127/H127,0)*0.00651),"")</f>
        <v>4.5569999999999999E-2</v>
      </c>
      <c r="AA127" s="56"/>
      <c r="AB127" s="57"/>
      <c r="AC127" s="191" t="s">
        <v>237</v>
      </c>
      <c r="AG127" s="64"/>
      <c r="AJ127" s="68" t="s">
        <v>124</v>
      </c>
      <c r="AK127" s="68">
        <v>491.4</v>
      </c>
      <c r="BB127" s="192" t="s">
        <v>1</v>
      </c>
      <c r="BM127" s="64">
        <f t="shared" si="21"/>
        <v>20.663999999999994</v>
      </c>
      <c r="BN127" s="64">
        <f t="shared" si="22"/>
        <v>20.664000000000001</v>
      </c>
      <c r="BO127" s="64">
        <f t="shared" si="23"/>
        <v>3.8461538461538457E-2</v>
      </c>
      <c r="BP127" s="64">
        <f t="shared" si="24"/>
        <v>3.8461538461538464E-2</v>
      </c>
    </row>
    <row r="128" spans="1:68" ht="27" customHeight="1" x14ac:dyDescent="0.25">
      <c r="A128" s="54" t="s">
        <v>245</v>
      </c>
      <c r="B128" s="54" t="s">
        <v>246</v>
      </c>
      <c r="C128" s="31">
        <v>4301051740</v>
      </c>
      <c r="D128" s="754">
        <v>4680115884533</v>
      </c>
      <c r="E128" s="755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102</v>
      </c>
      <c r="N128" s="33"/>
      <c r="O128" s="32">
        <v>45</v>
      </c>
      <c r="P128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240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247</v>
      </c>
      <c r="B129" s="54" t="s">
        <v>248</v>
      </c>
      <c r="C129" s="31">
        <v>4301051480</v>
      </c>
      <c r="D129" s="754">
        <v>4680115882645</v>
      </c>
      <c r="E129" s="755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10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249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6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57"/>
      <c r="P130" s="770" t="s">
        <v>80</v>
      </c>
      <c r="Q130" s="771"/>
      <c r="R130" s="771"/>
      <c r="S130" s="771"/>
      <c r="T130" s="771"/>
      <c r="U130" s="771"/>
      <c r="V130" s="77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9.7380952380952372</v>
      </c>
      <c r="Y130" s="743">
        <f>IFERROR(Y123/H123,"0")+IFERROR(Y124/H124,"0")+IFERROR(Y125/H125,"0")+IFERROR(Y126/H126,"0")+IFERROR(Y127/H127,"0")+IFERROR(Y128/H128,"0")+IFERROR(Y129/H129,"0")</f>
        <v>10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0.10251</v>
      </c>
      <c r="AA130" s="744"/>
      <c r="AB130" s="744"/>
      <c r="AC130" s="744"/>
    </row>
    <row r="131" spans="1:68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57"/>
      <c r="P131" s="770" t="s">
        <v>80</v>
      </c>
      <c r="Q131" s="771"/>
      <c r="R131" s="771"/>
      <c r="S131" s="771"/>
      <c r="T131" s="771"/>
      <c r="U131" s="771"/>
      <c r="V131" s="772"/>
      <c r="W131" s="37" t="s">
        <v>69</v>
      </c>
      <c r="X131" s="743">
        <f>IFERROR(SUM(X123:X129),"0")</f>
        <v>41.9</v>
      </c>
      <c r="Y131" s="743">
        <f>IFERROR(SUM(Y123:Y129),"0")</f>
        <v>44.100000000000009</v>
      </c>
      <c r="Z131" s="37"/>
      <c r="AA131" s="744"/>
      <c r="AB131" s="744"/>
      <c r="AC131" s="744"/>
    </row>
    <row r="132" spans="1:68" ht="14.25" customHeight="1" x14ac:dyDescent="0.25">
      <c r="A132" s="763" t="s">
        <v>181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customHeight="1" x14ac:dyDescent="0.25">
      <c r="A133" s="54" t="s">
        <v>250</v>
      </c>
      <c r="B133" s="54" t="s">
        <v>251</v>
      </c>
      <c r="C133" s="31">
        <v>4301060356</v>
      </c>
      <c r="D133" s="754">
        <v>4680115882652</v>
      </c>
      <c r="E133" s="755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4301060317</v>
      </c>
      <c r="D134" s="754">
        <v>4680115880238</v>
      </c>
      <c r="E134" s="755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102</v>
      </c>
      <c r="N134" s="33"/>
      <c r="O134" s="32">
        <v>40</v>
      </c>
      <c r="P134" s="7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69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255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6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57"/>
      <c r="P135" s="770" t="s">
        <v>80</v>
      </c>
      <c r="Q135" s="771"/>
      <c r="R135" s="771"/>
      <c r="S135" s="771"/>
      <c r="T135" s="771"/>
      <c r="U135" s="771"/>
      <c r="V135" s="772"/>
      <c r="W135" s="37" t="s">
        <v>81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57"/>
      <c r="P136" s="770" t="s">
        <v>80</v>
      </c>
      <c r="Q136" s="771"/>
      <c r="R136" s="771"/>
      <c r="S136" s="771"/>
      <c r="T136" s="771"/>
      <c r="U136" s="771"/>
      <c r="V136" s="772"/>
      <c r="W136" s="37" t="s">
        <v>69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86" t="s">
        <v>256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customHeight="1" x14ac:dyDescent="0.25">
      <c r="A138" s="763" t="s">
        <v>90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customHeight="1" x14ac:dyDescent="0.25">
      <c r="A139" s="54" t="s">
        <v>257</v>
      </c>
      <c r="B139" s="54" t="s">
        <v>258</v>
      </c>
      <c r="C139" s="31">
        <v>4301011562</v>
      </c>
      <c r="D139" s="754">
        <v>4680115882577</v>
      </c>
      <c r="E139" s="755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87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52"/>
      <c r="R139" s="752"/>
      <c r="S139" s="752"/>
      <c r="T139" s="753"/>
      <c r="U139" s="34"/>
      <c r="V139" s="34"/>
      <c r="W139" s="35" t="s">
        <v>69</v>
      </c>
      <c r="X139" s="741">
        <v>10.4</v>
      </c>
      <c r="Y139" s="742">
        <f>IFERROR(IF(X139="",0,CEILING((X139/$H139),1)*$H139),"")</f>
        <v>12.8</v>
      </c>
      <c r="Z139" s="36">
        <f>IFERROR(IF(Y139=0,"",ROUNDUP(Y139/H139,0)*0.00651),"")</f>
        <v>2.6040000000000001E-2</v>
      </c>
      <c r="AA139" s="56"/>
      <c r="AB139" s="57"/>
      <c r="AC139" s="201" t="s">
        <v>259</v>
      </c>
      <c r="AG139" s="64"/>
      <c r="AJ139" s="68"/>
      <c r="AK139" s="68">
        <v>0</v>
      </c>
      <c r="BB139" s="202" t="s">
        <v>1</v>
      </c>
      <c r="BM139" s="64">
        <f>IFERROR(X139*I139/H139,"0")</f>
        <v>10.984999999999999</v>
      </c>
      <c r="BN139" s="64">
        <f>IFERROR(Y139*I139/H139,"0")</f>
        <v>13.52</v>
      </c>
      <c r="BO139" s="64">
        <f>IFERROR(1/J139*(X139/H139),"0")</f>
        <v>1.785714285714286E-2</v>
      </c>
      <c r="BP139" s="64">
        <f>IFERROR(1/J139*(Y139/H139),"0")</f>
        <v>2.197802197802198E-2</v>
      </c>
    </row>
    <row r="140" spans="1:68" ht="27" customHeight="1" x14ac:dyDescent="0.25">
      <c r="A140" s="54" t="s">
        <v>257</v>
      </c>
      <c r="B140" s="54" t="s">
        <v>260</v>
      </c>
      <c r="C140" s="31">
        <v>4301011564</v>
      </c>
      <c r="D140" s="754">
        <v>4680115882577</v>
      </c>
      <c r="E140" s="755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101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52"/>
      <c r="R140" s="752"/>
      <c r="S140" s="752"/>
      <c r="T140" s="753"/>
      <c r="U140" s="34"/>
      <c r="V140" s="34"/>
      <c r="W140" s="35" t="s">
        <v>69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259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6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57"/>
      <c r="P141" s="770" t="s">
        <v>80</v>
      </c>
      <c r="Q141" s="771"/>
      <c r="R141" s="771"/>
      <c r="S141" s="771"/>
      <c r="T141" s="771"/>
      <c r="U141" s="771"/>
      <c r="V141" s="772"/>
      <c r="W141" s="37" t="s">
        <v>81</v>
      </c>
      <c r="X141" s="743">
        <f>IFERROR(X139/H139,"0")+IFERROR(X140/H140,"0")</f>
        <v>3.25</v>
      </c>
      <c r="Y141" s="743">
        <f>IFERROR(Y139/H139,"0")+IFERROR(Y140/H140,"0")</f>
        <v>4</v>
      </c>
      <c r="Z141" s="743">
        <f>IFERROR(IF(Z139="",0,Z139),"0")+IFERROR(IF(Z140="",0,Z140),"0")</f>
        <v>2.6040000000000001E-2</v>
      </c>
      <c r="AA141" s="744"/>
      <c r="AB141" s="744"/>
      <c r="AC141" s="744"/>
    </row>
    <row r="142" spans="1:68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57"/>
      <c r="P142" s="770" t="s">
        <v>80</v>
      </c>
      <c r="Q142" s="771"/>
      <c r="R142" s="771"/>
      <c r="S142" s="771"/>
      <c r="T142" s="771"/>
      <c r="U142" s="771"/>
      <c r="V142" s="772"/>
      <c r="W142" s="37" t="s">
        <v>69</v>
      </c>
      <c r="X142" s="743">
        <f>IFERROR(SUM(X139:X140),"0")</f>
        <v>10.4</v>
      </c>
      <c r="Y142" s="743">
        <f>IFERROR(SUM(Y139:Y140),"0")</f>
        <v>12.8</v>
      </c>
      <c r="Z142" s="37"/>
      <c r="AA142" s="744"/>
      <c r="AB142" s="744"/>
      <c r="AC142" s="744"/>
    </row>
    <row r="143" spans="1:68" ht="14.25" customHeight="1" x14ac:dyDescent="0.25">
      <c r="A143" s="763" t="s">
        <v>150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customHeight="1" x14ac:dyDescent="0.25">
      <c r="A144" s="54" t="s">
        <v>261</v>
      </c>
      <c r="B144" s="54" t="s">
        <v>262</v>
      </c>
      <c r="C144" s="31">
        <v>4301031235</v>
      </c>
      <c r="D144" s="754">
        <v>4680115883444</v>
      </c>
      <c r="E144" s="755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11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69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263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261</v>
      </c>
      <c r="B145" s="54" t="s">
        <v>264</v>
      </c>
      <c r="C145" s="31">
        <v>4301031234</v>
      </c>
      <c r="D145" s="754">
        <v>4680115883444</v>
      </c>
      <c r="E145" s="755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11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6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57"/>
      <c r="P146" s="770" t="s">
        <v>80</v>
      </c>
      <c r="Q146" s="771"/>
      <c r="R146" s="771"/>
      <c r="S146" s="771"/>
      <c r="T146" s="771"/>
      <c r="U146" s="771"/>
      <c r="V146" s="772"/>
      <c r="W146" s="37" t="s">
        <v>81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57"/>
      <c r="P147" s="770" t="s">
        <v>80</v>
      </c>
      <c r="Q147" s="771"/>
      <c r="R147" s="771"/>
      <c r="S147" s="771"/>
      <c r="T147" s="771"/>
      <c r="U147" s="771"/>
      <c r="V147" s="772"/>
      <c r="W147" s="37" t="s">
        <v>69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3" t="s">
        <v>64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customHeight="1" x14ac:dyDescent="0.25">
      <c r="A149" s="54" t="s">
        <v>265</v>
      </c>
      <c r="B149" s="54" t="s">
        <v>266</v>
      </c>
      <c r="C149" s="31">
        <v>4301051477</v>
      </c>
      <c r="D149" s="754">
        <v>4680115882584</v>
      </c>
      <c r="E149" s="755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77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259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265</v>
      </c>
      <c r="B150" s="54" t="s">
        <v>267</v>
      </c>
      <c r="C150" s="31">
        <v>4301051476</v>
      </c>
      <c r="D150" s="754">
        <v>4680115882584</v>
      </c>
      <c r="E150" s="755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114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69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6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57"/>
      <c r="P151" s="770" t="s">
        <v>80</v>
      </c>
      <c r="Q151" s="771"/>
      <c r="R151" s="771"/>
      <c r="S151" s="771"/>
      <c r="T151" s="771"/>
      <c r="U151" s="771"/>
      <c r="V151" s="772"/>
      <c r="W151" s="37" t="s">
        <v>81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57"/>
      <c r="P152" s="770" t="s">
        <v>80</v>
      </c>
      <c r="Q152" s="771"/>
      <c r="R152" s="771"/>
      <c r="S152" s="771"/>
      <c r="T152" s="771"/>
      <c r="U152" s="771"/>
      <c r="V152" s="772"/>
      <c r="W152" s="37" t="s">
        <v>69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86" t="s">
        <v>88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customHeight="1" x14ac:dyDescent="0.25">
      <c r="A154" s="763" t="s">
        <v>90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customHeight="1" x14ac:dyDescent="0.25">
      <c r="A155" s="54" t="s">
        <v>268</v>
      </c>
      <c r="B155" s="54" t="s">
        <v>269</v>
      </c>
      <c r="C155" s="31">
        <v>4301011705</v>
      </c>
      <c r="D155" s="754">
        <v>4607091384604</v>
      </c>
      <c r="E155" s="755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11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270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6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57"/>
      <c r="P156" s="770" t="s">
        <v>80</v>
      </c>
      <c r="Q156" s="771"/>
      <c r="R156" s="771"/>
      <c r="S156" s="771"/>
      <c r="T156" s="771"/>
      <c r="U156" s="771"/>
      <c r="V156" s="77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57"/>
      <c r="P157" s="770" t="s">
        <v>80</v>
      </c>
      <c r="Q157" s="771"/>
      <c r="R157" s="771"/>
      <c r="S157" s="771"/>
      <c r="T157" s="771"/>
      <c r="U157" s="771"/>
      <c r="V157" s="77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3" t="s">
        <v>150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customHeight="1" x14ac:dyDescent="0.25">
      <c r="A159" s="54" t="s">
        <v>271</v>
      </c>
      <c r="B159" s="54" t="s">
        <v>272</v>
      </c>
      <c r="C159" s="31">
        <v>4301030895</v>
      </c>
      <c r="D159" s="754">
        <v>4607091387667</v>
      </c>
      <c r="E159" s="755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69</v>
      </c>
      <c r="X159" s="741">
        <v>20</v>
      </c>
      <c r="Y159" s="742">
        <f>IFERROR(IF(X159="",0,CEILING((X159/$H159),1)*$H159),"")</f>
        <v>27</v>
      </c>
      <c r="Z159" s="36">
        <f>IFERROR(IF(Y159=0,"",ROUNDUP(Y159/H159,0)*0.01898),"")</f>
        <v>5.6940000000000004E-2</v>
      </c>
      <c r="AA159" s="56"/>
      <c r="AB159" s="57"/>
      <c r="AC159" s="215" t="s">
        <v>273</v>
      </c>
      <c r="AG159" s="64"/>
      <c r="AJ159" s="68"/>
      <c r="AK159" s="68">
        <v>0</v>
      </c>
      <c r="BB159" s="216" t="s">
        <v>1</v>
      </c>
      <c r="BM159" s="64">
        <f>IFERROR(X159*I159/H159,"0")</f>
        <v>21.3</v>
      </c>
      <c r="BN159" s="64">
        <f>IFERROR(Y159*I159/H159,"0")</f>
        <v>28.755000000000003</v>
      </c>
      <c r="BO159" s="64">
        <f>IFERROR(1/J159*(X159/H159),"0")</f>
        <v>3.4722222222222224E-2</v>
      </c>
      <c r="BP159" s="64">
        <f>IFERROR(1/J159*(Y159/H159),"0")</f>
        <v>4.6875E-2</v>
      </c>
    </row>
    <row r="160" spans="1:68" ht="27" customHeight="1" x14ac:dyDescent="0.25">
      <c r="A160" s="54" t="s">
        <v>274</v>
      </c>
      <c r="B160" s="54" t="s">
        <v>275</v>
      </c>
      <c r="C160" s="31">
        <v>4301030961</v>
      </c>
      <c r="D160" s="754">
        <v>4607091387636</v>
      </c>
      <c r="E160" s="755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11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277</v>
      </c>
      <c r="B161" s="54" t="s">
        <v>278</v>
      </c>
      <c r="C161" s="31">
        <v>4301030963</v>
      </c>
      <c r="D161" s="754">
        <v>4607091382426</v>
      </c>
      <c r="E161" s="755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7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279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280</v>
      </c>
      <c r="B162" s="54" t="s">
        <v>281</v>
      </c>
      <c r="C162" s="31">
        <v>4301030962</v>
      </c>
      <c r="D162" s="754">
        <v>4607091386547</v>
      </c>
      <c r="E162" s="755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8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276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282</v>
      </c>
      <c r="B163" s="54" t="s">
        <v>283</v>
      </c>
      <c r="C163" s="31">
        <v>4301030964</v>
      </c>
      <c r="D163" s="754">
        <v>4607091382464</v>
      </c>
      <c r="E163" s="755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279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6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57"/>
      <c r="P164" s="770" t="s">
        <v>80</v>
      </c>
      <c r="Q164" s="771"/>
      <c r="R164" s="771"/>
      <c r="S164" s="771"/>
      <c r="T164" s="771"/>
      <c r="U164" s="771"/>
      <c r="V164" s="772"/>
      <c r="W164" s="37" t="s">
        <v>81</v>
      </c>
      <c r="X164" s="743">
        <f>IFERROR(X159/H159,"0")+IFERROR(X160/H160,"0")+IFERROR(X161/H161,"0")+IFERROR(X162/H162,"0")+IFERROR(X163/H163,"0")</f>
        <v>2.2222222222222223</v>
      </c>
      <c r="Y164" s="743">
        <f>IFERROR(Y159/H159,"0")+IFERROR(Y160/H160,"0")+IFERROR(Y161/H161,"0")+IFERROR(Y162/H162,"0")+IFERROR(Y163/H163,"0")</f>
        <v>3</v>
      </c>
      <c r="Z164" s="743">
        <f>IFERROR(IF(Z159="",0,Z159),"0")+IFERROR(IF(Z160="",0,Z160),"0")+IFERROR(IF(Z161="",0,Z161),"0")+IFERROR(IF(Z162="",0,Z162),"0")+IFERROR(IF(Z163="",0,Z163),"0")</f>
        <v>5.6940000000000004E-2</v>
      </c>
      <c r="AA164" s="744"/>
      <c r="AB164" s="744"/>
      <c r="AC164" s="744"/>
    </row>
    <row r="165" spans="1:68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57"/>
      <c r="P165" s="770" t="s">
        <v>80</v>
      </c>
      <c r="Q165" s="771"/>
      <c r="R165" s="771"/>
      <c r="S165" s="771"/>
      <c r="T165" s="771"/>
      <c r="U165" s="771"/>
      <c r="V165" s="772"/>
      <c r="W165" s="37" t="s">
        <v>69</v>
      </c>
      <c r="X165" s="743">
        <f>IFERROR(SUM(X159:X163),"0")</f>
        <v>20</v>
      </c>
      <c r="Y165" s="743">
        <f>IFERROR(SUM(Y159:Y163),"0")</f>
        <v>27</v>
      </c>
      <c r="Z165" s="37"/>
      <c r="AA165" s="744"/>
      <c r="AB165" s="744"/>
      <c r="AC165" s="744"/>
    </row>
    <row r="166" spans="1:68" ht="14.25" customHeight="1" x14ac:dyDescent="0.25">
      <c r="A166" s="763" t="s">
        <v>64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customHeight="1" x14ac:dyDescent="0.25">
      <c r="A167" s="54" t="s">
        <v>284</v>
      </c>
      <c r="B167" s="54" t="s">
        <v>285</v>
      </c>
      <c r="C167" s="31">
        <v>4301051653</v>
      </c>
      <c r="D167" s="754">
        <v>4607091386264</v>
      </c>
      <c r="E167" s="755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102</v>
      </c>
      <c r="N167" s="33"/>
      <c r="O167" s="32">
        <v>31</v>
      </c>
      <c r="P167" s="10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286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287</v>
      </c>
      <c r="B168" s="54" t="s">
        <v>288</v>
      </c>
      <c r="C168" s="31">
        <v>4301051313</v>
      </c>
      <c r="D168" s="754">
        <v>4607091385427</v>
      </c>
      <c r="E168" s="755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10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69</v>
      </c>
      <c r="X168" s="741">
        <v>10</v>
      </c>
      <c r="Y168" s="742">
        <f>IFERROR(IF(X168="",0,CEILING((X168/$H168),1)*$H168),"")</f>
        <v>12</v>
      </c>
      <c r="Z168" s="36">
        <f>IFERROR(IF(Y168=0,"",ROUNDUP(Y168/H168,0)*0.00651),"")</f>
        <v>2.6040000000000001E-2</v>
      </c>
      <c r="AA168" s="56"/>
      <c r="AB168" s="57"/>
      <c r="AC168" s="227" t="s">
        <v>289</v>
      </c>
      <c r="AG168" s="64"/>
      <c r="AJ168" s="68"/>
      <c r="AK168" s="68">
        <v>0</v>
      </c>
      <c r="BB168" s="228" t="s">
        <v>1</v>
      </c>
      <c r="BM168" s="64">
        <f>IFERROR(X168*I168/H168,"0")</f>
        <v>10.839999999999998</v>
      </c>
      <c r="BN168" s="64">
        <f>IFERROR(Y168*I168/H168,"0")</f>
        <v>13.008000000000001</v>
      </c>
      <c r="BO168" s="64">
        <f>IFERROR(1/J168*(X168/H168),"0")</f>
        <v>1.8315018315018316E-2</v>
      </c>
      <c r="BP168" s="64">
        <f>IFERROR(1/J168*(Y168/H168),"0")</f>
        <v>2.197802197802198E-2</v>
      </c>
    </row>
    <row r="169" spans="1:68" x14ac:dyDescent="0.2">
      <c r="A169" s="756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57"/>
      <c r="P169" s="770" t="s">
        <v>80</v>
      </c>
      <c r="Q169" s="771"/>
      <c r="R169" s="771"/>
      <c r="S169" s="771"/>
      <c r="T169" s="771"/>
      <c r="U169" s="771"/>
      <c r="V169" s="772"/>
      <c r="W169" s="37" t="s">
        <v>81</v>
      </c>
      <c r="X169" s="743">
        <f>IFERROR(X167/H167,"0")+IFERROR(X168/H168,"0")</f>
        <v>3.3333333333333335</v>
      </c>
      <c r="Y169" s="743">
        <f>IFERROR(Y167/H167,"0")+IFERROR(Y168/H168,"0")</f>
        <v>4</v>
      </c>
      <c r="Z169" s="743">
        <f>IFERROR(IF(Z167="",0,Z167),"0")+IFERROR(IF(Z168="",0,Z168),"0")</f>
        <v>2.6040000000000001E-2</v>
      </c>
      <c r="AA169" s="744"/>
      <c r="AB169" s="744"/>
      <c r="AC169" s="744"/>
    </row>
    <row r="170" spans="1:68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57"/>
      <c r="P170" s="770" t="s">
        <v>80</v>
      </c>
      <c r="Q170" s="771"/>
      <c r="R170" s="771"/>
      <c r="S170" s="771"/>
      <c r="T170" s="771"/>
      <c r="U170" s="771"/>
      <c r="V170" s="772"/>
      <c r="W170" s="37" t="s">
        <v>69</v>
      </c>
      <c r="X170" s="743">
        <f>IFERROR(SUM(X167:X168),"0")</f>
        <v>10</v>
      </c>
      <c r="Y170" s="743">
        <f>IFERROR(SUM(Y167:Y168),"0")</f>
        <v>12</v>
      </c>
      <c r="Z170" s="37"/>
      <c r="AA170" s="744"/>
      <c r="AB170" s="744"/>
      <c r="AC170" s="744"/>
    </row>
    <row r="171" spans="1:68" ht="27.75" customHeight="1" x14ac:dyDescent="0.2">
      <c r="A171" s="921" t="s">
        <v>290</v>
      </c>
      <c r="B171" s="922"/>
      <c r="C171" s="922"/>
      <c r="D171" s="922"/>
      <c r="E171" s="922"/>
      <c r="F171" s="922"/>
      <c r="G171" s="922"/>
      <c r="H171" s="922"/>
      <c r="I171" s="922"/>
      <c r="J171" s="922"/>
      <c r="K171" s="922"/>
      <c r="L171" s="922"/>
      <c r="M171" s="922"/>
      <c r="N171" s="922"/>
      <c r="O171" s="922"/>
      <c r="P171" s="922"/>
      <c r="Q171" s="922"/>
      <c r="R171" s="922"/>
      <c r="S171" s="922"/>
      <c r="T171" s="922"/>
      <c r="U171" s="922"/>
      <c r="V171" s="922"/>
      <c r="W171" s="922"/>
      <c r="X171" s="922"/>
      <c r="Y171" s="922"/>
      <c r="Z171" s="922"/>
      <c r="AA171" s="48"/>
      <c r="AB171" s="48"/>
      <c r="AC171" s="48"/>
    </row>
    <row r="172" spans="1:68" ht="16.5" customHeight="1" x14ac:dyDescent="0.25">
      <c r="A172" s="786" t="s">
        <v>291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customHeight="1" x14ac:dyDescent="0.25">
      <c r="A173" s="763" t="s">
        <v>139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customHeight="1" x14ac:dyDescent="0.25">
      <c r="A174" s="54" t="s">
        <v>292</v>
      </c>
      <c r="B174" s="54" t="s">
        <v>293</v>
      </c>
      <c r="C174" s="31">
        <v>4301020323</v>
      </c>
      <c r="D174" s="754">
        <v>4680115886223</v>
      </c>
      <c r="E174" s="755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7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294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6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57"/>
      <c r="P175" s="770" t="s">
        <v>80</v>
      </c>
      <c r="Q175" s="771"/>
      <c r="R175" s="771"/>
      <c r="S175" s="771"/>
      <c r="T175" s="771"/>
      <c r="U175" s="771"/>
      <c r="V175" s="77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57"/>
      <c r="P176" s="770" t="s">
        <v>80</v>
      </c>
      <c r="Q176" s="771"/>
      <c r="R176" s="771"/>
      <c r="S176" s="771"/>
      <c r="T176" s="771"/>
      <c r="U176" s="771"/>
      <c r="V176" s="77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3" t="s">
        <v>150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customHeight="1" x14ac:dyDescent="0.25">
      <c r="A178" s="54" t="s">
        <v>295</v>
      </c>
      <c r="B178" s="54" t="s">
        <v>296</v>
      </c>
      <c r="C178" s="31">
        <v>4301031399</v>
      </c>
      <c r="D178" s="754">
        <v>4680115886537</v>
      </c>
      <c r="E178" s="755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858" t="s">
        <v>297</v>
      </c>
      <c r="Q178" s="752"/>
      <c r="R178" s="752"/>
      <c r="S178" s="752"/>
      <c r="T178" s="753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298</v>
      </c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4301031191</v>
      </c>
      <c r="D179" s="754">
        <v>4680115880993</v>
      </c>
      <c r="E179" s="755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69</v>
      </c>
      <c r="X179" s="741">
        <v>20</v>
      </c>
      <c r="Y179" s="742">
        <f t="shared" si="25"/>
        <v>21</v>
      </c>
      <c r="Z179" s="36">
        <f>IFERROR(IF(Y179=0,"",ROUNDUP(Y179/H179,0)*0.00902),"")</f>
        <v>4.5100000000000001E-2</v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26"/>
        <v>21.285714285714281</v>
      </c>
      <c r="BN179" s="64">
        <f t="shared" si="27"/>
        <v>22.349999999999998</v>
      </c>
      <c r="BO179" s="64">
        <f t="shared" si="28"/>
        <v>3.6075036075036072E-2</v>
      </c>
      <c r="BP179" s="64">
        <f t="shared" si="29"/>
        <v>3.787878787878788E-2</v>
      </c>
    </row>
    <row r="180" spans="1:68" ht="27" customHeight="1" x14ac:dyDescent="0.25">
      <c r="A180" s="54" t="s">
        <v>303</v>
      </c>
      <c r="B180" s="54" t="s">
        <v>304</v>
      </c>
      <c r="C180" s="31">
        <v>4301031204</v>
      </c>
      <c r="D180" s="754">
        <v>4680115881761</v>
      </c>
      <c r="E180" s="755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10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305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306</v>
      </c>
      <c r="B181" s="54" t="s">
        <v>307</v>
      </c>
      <c r="C181" s="31">
        <v>4301031201</v>
      </c>
      <c r="D181" s="754">
        <v>4680115881563</v>
      </c>
      <c r="E181" s="755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69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308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309</v>
      </c>
      <c r="B182" s="54" t="s">
        <v>310</v>
      </c>
      <c r="C182" s="31">
        <v>4301031199</v>
      </c>
      <c r="D182" s="754">
        <v>4680115880986</v>
      </c>
      <c r="E182" s="755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10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69</v>
      </c>
      <c r="X182" s="741">
        <v>2.1</v>
      </c>
      <c r="Y182" s="742">
        <f t="shared" si="25"/>
        <v>2.1</v>
      </c>
      <c r="Z182" s="36">
        <f>IFERROR(IF(Y182=0,"",ROUNDUP(Y182/H182,0)*0.00502),"")</f>
        <v>5.0200000000000002E-3</v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26"/>
        <v>2.23</v>
      </c>
      <c r="BN182" s="64">
        <f t="shared" si="27"/>
        <v>2.23</v>
      </c>
      <c r="BO182" s="64">
        <f t="shared" si="28"/>
        <v>4.2735042735042739E-3</v>
      </c>
      <c r="BP182" s="64">
        <f t="shared" si="29"/>
        <v>4.2735042735042739E-3</v>
      </c>
    </row>
    <row r="183" spans="1:68" ht="27" customHeight="1" x14ac:dyDescent="0.25">
      <c r="A183" s="54" t="s">
        <v>311</v>
      </c>
      <c r="B183" s="54" t="s">
        <v>312</v>
      </c>
      <c r="C183" s="31">
        <v>4301031205</v>
      </c>
      <c r="D183" s="754">
        <v>4680115881785</v>
      </c>
      <c r="E183" s="755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69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305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313</v>
      </c>
      <c r="B184" s="54" t="s">
        <v>314</v>
      </c>
      <c r="C184" s="31">
        <v>4301031202</v>
      </c>
      <c r="D184" s="754">
        <v>4680115881679</v>
      </c>
      <c r="E184" s="755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11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69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308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315</v>
      </c>
      <c r="B185" s="54" t="s">
        <v>316</v>
      </c>
      <c r="C185" s="31">
        <v>4301031158</v>
      </c>
      <c r="D185" s="754">
        <v>4680115880191</v>
      </c>
      <c r="E185" s="755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10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308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317</v>
      </c>
      <c r="B186" s="54" t="s">
        <v>318</v>
      </c>
      <c r="C186" s="31">
        <v>4301031245</v>
      </c>
      <c r="D186" s="754">
        <v>4680115883963</v>
      </c>
      <c r="E186" s="755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8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319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6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57"/>
      <c r="P187" s="770" t="s">
        <v>80</v>
      </c>
      <c r="Q187" s="771"/>
      <c r="R187" s="771"/>
      <c r="S187" s="771"/>
      <c r="T187" s="771"/>
      <c r="U187" s="771"/>
      <c r="V187" s="77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5.7619047619047619</v>
      </c>
      <c r="Y187" s="743">
        <f>IFERROR(Y178/H178,"0")+IFERROR(Y179/H179,"0")+IFERROR(Y180/H180,"0")+IFERROR(Y181/H181,"0")+IFERROR(Y182/H182,"0")+IFERROR(Y183/H183,"0")+IFERROR(Y184/H184,"0")+IFERROR(Y185/H185,"0")+IFERROR(Y186/H186,"0")</f>
        <v>6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5.0119999999999998E-2</v>
      </c>
      <c r="AA187" s="744"/>
      <c r="AB187" s="744"/>
      <c r="AC187" s="744"/>
    </row>
    <row r="188" spans="1:68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57"/>
      <c r="P188" s="770" t="s">
        <v>80</v>
      </c>
      <c r="Q188" s="771"/>
      <c r="R188" s="771"/>
      <c r="S188" s="771"/>
      <c r="T188" s="771"/>
      <c r="U188" s="771"/>
      <c r="V188" s="772"/>
      <c r="W188" s="37" t="s">
        <v>69</v>
      </c>
      <c r="X188" s="743">
        <f>IFERROR(SUM(X178:X186),"0")</f>
        <v>22.1</v>
      </c>
      <c r="Y188" s="743">
        <f>IFERROR(SUM(Y178:Y186),"0")</f>
        <v>23.1</v>
      </c>
      <c r="Z188" s="37"/>
      <c r="AA188" s="744"/>
      <c r="AB188" s="744"/>
      <c r="AC188" s="744"/>
    </row>
    <row r="189" spans="1:68" ht="16.5" customHeight="1" x14ac:dyDescent="0.25">
      <c r="A189" s="786" t="s">
        <v>320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customHeight="1" x14ac:dyDescent="0.25">
      <c r="A190" s="763" t="s">
        <v>90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customHeight="1" x14ac:dyDescent="0.25">
      <c r="A191" s="54" t="s">
        <v>321</v>
      </c>
      <c r="B191" s="54" t="s">
        <v>322</v>
      </c>
      <c r="C191" s="31">
        <v>4301011450</v>
      </c>
      <c r="D191" s="754">
        <v>4680115881402</v>
      </c>
      <c r="E191" s="755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4301011768</v>
      </c>
      <c r="D192" s="754">
        <v>4680115881396</v>
      </c>
      <c r="E192" s="755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10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323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6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57"/>
      <c r="P193" s="770" t="s">
        <v>80</v>
      </c>
      <c r="Q193" s="771"/>
      <c r="R193" s="771"/>
      <c r="S193" s="771"/>
      <c r="T193" s="771"/>
      <c r="U193" s="771"/>
      <c r="V193" s="77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57"/>
      <c r="P194" s="770" t="s">
        <v>80</v>
      </c>
      <c r="Q194" s="771"/>
      <c r="R194" s="771"/>
      <c r="S194" s="771"/>
      <c r="T194" s="771"/>
      <c r="U194" s="771"/>
      <c r="V194" s="77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3" t="s">
        <v>139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customHeight="1" x14ac:dyDescent="0.25">
      <c r="A196" s="54" t="s">
        <v>326</v>
      </c>
      <c r="B196" s="54" t="s">
        <v>327</v>
      </c>
      <c r="C196" s="31">
        <v>4301020262</v>
      </c>
      <c r="D196" s="754">
        <v>4680115882935</v>
      </c>
      <c r="E196" s="755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102</v>
      </c>
      <c r="N196" s="33"/>
      <c r="O196" s="32">
        <v>50</v>
      </c>
      <c r="P196" s="8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329</v>
      </c>
      <c r="B197" s="54" t="s">
        <v>330</v>
      </c>
      <c r="C197" s="31">
        <v>4301020220</v>
      </c>
      <c r="D197" s="754">
        <v>4680115880764</v>
      </c>
      <c r="E197" s="755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10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328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6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57"/>
      <c r="P198" s="770" t="s">
        <v>80</v>
      </c>
      <c r="Q198" s="771"/>
      <c r="R198" s="771"/>
      <c r="S198" s="771"/>
      <c r="T198" s="771"/>
      <c r="U198" s="771"/>
      <c r="V198" s="77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57"/>
      <c r="P199" s="770" t="s">
        <v>80</v>
      </c>
      <c r="Q199" s="771"/>
      <c r="R199" s="771"/>
      <c r="S199" s="771"/>
      <c r="T199" s="771"/>
      <c r="U199" s="771"/>
      <c r="V199" s="77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3" t="s">
        <v>150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754">
        <v>4680115882683</v>
      </c>
      <c r="E201" s="755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8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69</v>
      </c>
      <c r="X201" s="741">
        <v>50</v>
      </c>
      <c r="Y201" s="742">
        <f t="shared" ref="Y201:Y208" si="30">IFERROR(IF(X201="",0,CEILING((X201/$H201),1)*$H201),"")</f>
        <v>54</v>
      </c>
      <c r="Z201" s="36">
        <f>IFERROR(IF(Y201=0,"",ROUNDUP(Y201/H201,0)*0.00902),"")</f>
        <v>9.0200000000000002E-2</v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51.944444444444443</v>
      </c>
      <c r="BN201" s="64">
        <f t="shared" ref="BN201:BN208" si="32">IFERROR(Y201*I201/H201,"0")</f>
        <v>56.099999999999994</v>
      </c>
      <c r="BO201" s="64">
        <f t="shared" ref="BO201:BO208" si="33">IFERROR(1/J201*(X201/H201),"0")</f>
        <v>7.0145903479236812E-2</v>
      </c>
      <c r="BP201" s="64">
        <f t="shared" ref="BP201:BP208" si="34">IFERROR(1/J201*(Y201/H201),"0")</f>
        <v>7.575757575757576E-2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754">
        <v>4680115882690</v>
      </c>
      <c r="E202" s="755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7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69</v>
      </c>
      <c r="X202" s="741">
        <v>25</v>
      </c>
      <c r="Y202" s="742">
        <f t="shared" si="30"/>
        <v>27</v>
      </c>
      <c r="Z202" s="36">
        <f>IFERROR(IF(Y202=0,"",ROUNDUP(Y202/H202,0)*0.00902),"")</f>
        <v>4.5100000000000001E-2</v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1"/>
        <v>25.972222222222221</v>
      </c>
      <c r="BN202" s="64">
        <f t="shared" si="32"/>
        <v>28.049999999999997</v>
      </c>
      <c r="BO202" s="64">
        <f t="shared" si="33"/>
        <v>3.5072951739618406E-2</v>
      </c>
      <c r="BP202" s="64">
        <f t="shared" si="34"/>
        <v>3.787878787878788E-2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754">
        <v>4680115882669</v>
      </c>
      <c r="E203" s="755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10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69</v>
      </c>
      <c r="X203" s="741">
        <v>25</v>
      </c>
      <c r="Y203" s="742">
        <f t="shared" si="30"/>
        <v>27</v>
      </c>
      <c r="Z203" s="36">
        <f>IFERROR(IF(Y203=0,"",ROUNDUP(Y203/H203,0)*0.00902),"")</f>
        <v>4.5100000000000001E-2</v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 t="shared" si="31"/>
        <v>25.972222222222221</v>
      </c>
      <c r="BN203" s="64">
        <f t="shared" si="32"/>
        <v>28.049999999999997</v>
      </c>
      <c r="BO203" s="64">
        <f t="shared" si="33"/>
        <v>3.5072951739618406E-2</v>
      </c>
      <c r="BP203" s="64">
        <f t="shared" si="34"/>
        <v>3.787878787878788E-2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754">
        <v>4680115882676</v>
      </c>
      <c r="E204" s="755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69</v>
      </c>
      <c r="X204" s="741">
        <v>25</v>
      </c>
      <c r="Y204" s="742">
        <f t="shared" si="30"/>
        <v>27</v>
      </c>
      <c r="Z204" s="36">
        <f>IFERROR(IF(Y204=0,"",ROUNDUP(Y204/H204,0)*0.00902),"")</f>
        <v>4.5100000000000001E-2</v>
      </c>
      <c r="AA204" s="56"/>
      <c r="AB204" s="57"/>
      <c r="AC204" s="263" t="s">
        <v>342</v>
      </c>
      <c r="AG204" s="64"/>
      <c r="AJ204" s="68"/>
      <c r="AK204" s="68">
        <v>0</v>
      </c>
      <c r="BB204" s="264" t="s">
        <v>1</v>
      </c>
      <c r="BM204" s="64">
        <f t="shared" si="31"/>
        <v>25.972222222222221</v>
      </c>
      <c r="BN204" s="64">
        <f t="shared" si="32"/>
        <v>28.049999999999997</v>
      </c>
      <c r="BO204" s="64">
        <f t="shared" si="33"/>
        <v>3.5072951739618406E-2</v>
      </c>
      <c r="BP204" s="64">
        <f t="shared" si="34"/>
        <v>3.787878787878788E-2</v>
      </c>
    </row>
    <row r="205" spans="1:68" ht="27" customHeight="1" x14ac:dyDescent="0.25">
      <c r="A205" s="54" t="s">
        <v>343</v>
      </c>
      <c r="B205" s="54" t="s">
        <v>344</v>
      </c>
      <c r="C205" s="31">
        <v>4301031223</v>
      </c>
      <c r="D205" s="754">
        <v>4680115884014</v>
      </c>
      <c r="E205" s="755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10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69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754">
        <v>4680115884007</v>
      </c>
      <c r="E206" s="755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69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347</v>
      </c>
      <c r="B207" s="54" t="s">
        <v>348</v>
      </c>
      <c r="C207" s="31">
        <v>4301031229</v>
      </c>
      <c r="D207" s="754">
        <v>4680115884038</v>
      </c>
      <c r="E207" s="755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6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69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339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349</v>
      </c>
      <c r="B208" s="54" t="s">
        <v>350</v>
      </c>
      <c r="C208" s="31">
        <v>4301031225</v>
      </c>
      <c r="D208" s="754">
        <v>4680115884021</v>
      </c>
      <c r="E208" s="755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10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69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342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6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57"/>
      <c r="P209" s="770" t="s">
        <v>80</v>
      </c>
      <c r="Q209" s="771"/>
      <c r="R209" s="771"/>
      <c r="S209" s="771"/>
      <c r="T209" s="771"/>
      <c r="U209" s="771"/>
      <c r="V209" s="77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23.148148148148149</v>
      </c>
      <c r="Y209" s="743">
        <f>IFERROR(Y201/H201,"0")+IFERROR(Y202/H202,"0")+IFERROR(Y203/H203,"0")+IFERROR(Y204/H204,"0")+IFERROR(Y205/H205,"0")+IFERROR(Y206/H206,"0")+IFERROR(Y207/H207,"0")+IFERROR(Y208/H208,"0")</f>
        <v>25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0.22550000000000001</v>
      </c>
      <c r="AA209" s="744"/>
      <c r="AB209" s="744"/>
      <c r="AC209" s="744"/>
    </row>
    <row r="210" spans="1:68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57"/>
      <c r="P210" s="770" t="s">
        <v>80</v>
      </c>
      <c r="Q210" s="771"/>
      <c r="R210" s="771"/>
      <c r="S210" s="771"/>
      <c r="T210" s="771"/>
      <c r="U210" s="771"/>
      <c r="V210" s="772"/>
      <c r="W210" s="37" t="s">
        <v>69</v>
      </c>
      <c r="X210" s="743">
        <f>IFERROR(SUM(X201:X208),"0")</f>
        <v>125</v>
      </c>
      <c r="Y210" s="743">
        <f>IFERROR(SUM(Y201:Y208),"0")</f>
        <v>135</v>
      </c>
      <c r="Z210" s="37"/>
      <c r="AA210" s="744"/>
      <c r="AB210" s="744"/>
      <c r="AC210" s="744"/>
    </row>
    <row r="211" spans="1:68" ht="14.25" customHeight="1" x14ac:dyDescent="0.25">
      <c r="A211" s="763" t="s">
        <v>64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customHeight="1" x14ac:dyDescent="0.25">
      <c r="A212" s="54" t="s">
        <v>351</v>
      </c>
      <c r="B212" s="54" t="s">
        <v>352</v>
      </c>
      <c r="C212" s="31">
        <v>4301051408</v>
      </c>
      <c r="D212" s="754">
        <v>4680115881594</v>
      </c>
      <c r="E212" s="755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102</v>
      </c>
      <c r="N212" s="33"/>
      <c r="O212" s="32">
        <v>40</v>
      </c>
      <c r="P212" s="9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354</v>
      </c>
      <c r="B213" s="54" t="s">
        <v>355</v>
      </c>
      <c r="C213" s="31">
        <v>4301051943</v>
      </c>
      <c r="D213" s="754">
        <v>4680115880962</v>
      </c>
      <c r="E213" s="755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135</v>
      </c>
      <c r="N213" s="33"/>
      <c r="O213" s="32">
        <v>40</v>
      </c>
      <c r="P213" s="11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69</v>
      </c>
      <c r="X213" s="741">
        <v>39</v>
      </c>
      <c r="Y213" s="742">
        <f t="shared" si="35"/>
        <v>39</v>
      </c>
      <c r="Z213" s="36">
        <f>IFERROR(IF(Y213=0,"",ROUNDUP(Y213/H213,0)*0.01898),"")</f>
        <v>9.4899999999999998E-2</v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6"/>
        <v>41.595000000000006</v>
      </c>
      <c r="BN213" s="64">
        <f t="shared" si="37"/>
        <v>41.595000000000006</v>
      </c>
      <c r="BO213" s="64">
        <f t="shared" si="38"/>
        <v>7.8125E-2</v>
      </c>
      <c r="BP213" s="64">
        <f t="shared" si="39"/>
        <v>7.8125E-2</v>
      </c>
    </row>
    <row r="214" spans="1:68" ht="27" customHeight="1" x14ac:dyDescent="0.25">
      <c r="A214" s="54" t="s">
        <v>357</v>
      </c>
      <c r="B214" s="54" t="s">
        <v>358</v>
      </c>
      <c r="C214" s="31">
        <v>4301051411</v>
      </c>
      <c r="D214" s="754">
        <v>4680115881617</v>
      </c>
      <c r="E214" s="755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102</v>
      </c>
      <c r="N214" s="33"/>
      <c r="O214" s="32">
        <v>40</v>
      </c>
      <c r="P214" s="8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359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360</v>
      </c>
      <c r="B215" s="54" t="s">
        <v>361</v>
      </c>
      <c r="C215" s="31">
        <v>4301051656</v>
      </c>
      <c r="D215" s="754">
        <v>4680115880573</v>
      </c>
      <c r="E215" s="755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102</v>
      </c>
      <c r="N215" s="33"/>
      <c r="O215" s="32">
        <v>45</v>
      </c>
      <c r="P215" s="11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362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4301051407</v>
      </c>
      <c r="D216" s="754">
        <v>4680115882195</v>
      </c>
      <c r="E216" s="755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102</v>
      </c>
      <c r="N216" s="33"/>
      <c r="O216" s="32">
        <v>40</v>
      </c>
      <c r="P216" s="9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69</v>
      </c>
      <c r="X216" s="741">
        <v>6</v>
      </c>
      <c r="Y216" s="742">
        <f t="shared" si="35"/>
        <v>7.1999999999999993</v>
      </c>
      <c r="Z216" s="36">
        <f t="shared" ref="Z216:Z223" si="40">IFERROR(IF(Y216=0,"",ROUNDUP(Y216/H216,0)*0.00651),"")</f>
        <v>1.9529999999999999E-2</v>
      </c>
      <c r="AA216" s="56"/>
      <c r="AB216" s="57"/>
      <c r="AC216" s="281" t="s">
        <v>353</v>
      </c>
      <c r="AG216" s="64"/>
      <c r="AJ216" s="68"/>
      <c r="AK216" s="68">
        <v>0</v>
      </c>
      <c r="BB216" s="282" t="s">
        <v>1</v>
      </c>
      <c r="BM216" s="64">
        <f t="shared" si="36"/>
        <v>6.6749999999999998</v>
      </c>
      <c r="BN216" s="64">
        <f t="shared" si="37"/>
        <v>8.009999999999998</v>
      </c>
      <c r="BO216" s="64">
        <f t="shared" si="38"/>
        <v>1.3736263736263738E-2</v>
      </c>
      <c r="BP216" s="64">
        <f t="shared" si="39"/>
        <v>1.6483516483516484E-2</v>
      </c>
    </row>
    <row r="217" spans="1:68" ht="27" customHeight="1" x14ac:dyDescent="0.25">
      <c r="A217" s="54" t="s">
        <v>365</v>
      </c>
      <c r="B217" s="54" t="s">
        <v>366</v>
      </c>
      <c r="C217" s="31">
        <v>4301051752</v>
      </c>
      <c r="D217" s="754">
        <v>4680115882607</v>
      </c>
      <c r="E217" s="755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135</v>
      </c>
      <c r="N217" s="33"/>
      <c r="O217" s="32">
        <v>45</v>
      </c>
      <c r="P217" s="9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367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4301051666</v>
      </c>
      <c r="D218" s="754">
        <v>4680115880092</v>
      </c>
      <c r="E218" s="755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102</v>
      </c>
      <c r="N218" s="33"/>
      <c r="O218" s="32">
        <v>45</v>
      </c>
      <c r="P218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69</v>
      </c>
      <c r="X218" s="741">
        <v>14.4</v>
      </c>
      <c r="Y218" s="742">
        <f t="shared" si="35"/>
        <v>14.399999999999999</v>
      </c>
      <c r="Z218" s="36">
        <f t="shared" si="40"/>
        <v>3.9059999999999997E-2</v>
      </c>
      <c r="AA218" s="56"/>
      <c r="AB218" s="57"/>
      <c r="AC218" s="285" t="s">
        <v>362</v>
      </c>
      <c r="AG218" s="64"/>
      <c r="AJ218" s="68"/>
      <c r="AK218" s="68">
        <v>0</v>
      </c>
      <c r="BB218" s="286" t="s">
        <v>1</v>
      </c>
      <c r="BM218" s="64">
        <f t="shared" si="36"/>
        <v>15.912000000000001</v>
      </c>
      <c r="BN218" s="64">
        <f t="shared" si="37"/>
        <v>15.912000000000001</v>
      </c>
      <c r="BO218" s="64">
        <f t="shared" si="38"/>
        <v>3.2967032967032968E-2</v>
      </c>
      <c r="BP218" s="64">
        <f t="shared" si="39"/>
        <v>3.2967032967032968E-2</v>
      </c>
    </row>
    <row r="219" spans="1:68" ht="27" customHeight="1" x14ac:dyDescent="0.25">
      <c r="A219" s="54" t="s">
        <v>370</v>
      </c>
      <c r="B219" s="54" t="s">
        <v>371</v>
      </c>
      <c r="C219" s="31">
        <v>4301051668</v>
      </c>
      <c r="D219" s="754">
        <v>4680115880221</v>
      </c>
      <c r="E219" s="755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102</v>
      </c>
      <c r="N219" s="33"/>
      <c r="O219" s="32">
        <v>45</v>
      </c>
      <c r="P219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69</v>
      </c>
      <c r="X219" s="741">
        <v>9</v>
      </c>
      <c r="Y219" s="742">
        <f t="shared" si="35"/>
        <v>9.6</v>
      </c>
      <c r="Z219" s="36">
        <f t="shared" si="40"/>
        <v>2.6040000000000001E-2</v>
      </c>
      <c r="AA219" s="56"/>
      <c r="AB219" s="57"/>
      <c r="AC219" s="287" t="s">
        <v>362</v>
      </c>
      <c r="AG219" s="64"/>
      <c r="AJ219" s="68"/>
      <c r="AK219" s="68">
        <v>0</v>
      </c>
      <c r="BB219" s="288" t="s">
        <v>1</v>
      </c>
      <c r="BM219" s="64">
        <f t="shared" si="36"/>
        <v>9.9450000000000021</v>
      </c>
      <c r="BN219" s="64">
        <f t="shared" si="37"/>
        <v>10.608000000000001</v>
      </c>
      <c r="BO219" s="64">
        <f t="shared" si="38"/>
        <v>2.0604395604395608E-2</v>
      </c>
      <c r="BP219" s="64">
        <f t="shared" si="39"/>
        <v>2.197802197802198E-2</v>
      </c>
    </row>
    <row r="220" spans="1:68" ht="27" customHeight="1" x14ac:dyDescent="0.25">
      <c r="A220" s="54" t="s">
        <v>372</v>
      </c>
      <c r="B220" s="54" t="s">
        <v>373</v>
      </c>
      <c r="C220" s="31">
        <v>4301051749</v>
      </c>
      <c r="D220" s="754">
        <v>4680115882942</v>
      </c>
      <c r="E220" s="755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115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374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375</v>
      </c>
      <c r="B221" s="54" t="s">
        <v>376</v>
      </c>
      <c r="C221" s="31">
        <v>4301051753</v>
      </c>
      <c r="D221" s="754">
        <v>4680115880504</v>
      </c>
      <c r="E221" s="755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11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69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374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377</v>
      </c>
      <c r="B222" s="54" t="s">
        <v>378</v>
      </c>
      <c r="C222" s="31">
        <v>4301051410</v>
      </c>
      <c r="D222" s="754">
        <v>4680115882164</v>
      </c>
      <c r="E222" s="755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102</v>
      </c>
      <c r="N222" s="33"/>
      <c r="O222" s="32">
        <v>40</v>
      </c>
      <c r="P222" s="9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69</v>
      </c>
      <c r="X222" s="741">
        <v>10.4</v>
      </c>
      <c r="Y222" s="742">
        <f t="shared" si="35"/>
        <v>12</v>
      </c>
      <c r="Z222" s="36">
        <f t="shared" si="40"/>
        <v>3.2550000000000003E-2</v>
      </c>
      <c r="AA222" s="56"/>
      <c r="AB222" s="57"/>
      <c r="AC222" s="293" t="s">
        <v>379</v>
      </c>
      <c r="AG222" s="64"/>
      <c r="AJ222" s="68"/>
      <c r="AK222" s="68">
        <v>0</v>
      </c>
      <c r="BB222" s="294" t="s">
        <v>1</v>
      </c>
      <c r="BM222" s="64">
        <f t="shared" si="36"/>
        <v>11.518000000000001</v>
      </c>
      <c r="BN222" s="64">
        <f t="shared" si="37"/>
        <v>13.290000000000001</v>
      </c>
      <c r="BO222" s="64">
        <f t="shared" si="38"/>
        <v>2.3809523809523815E-2</v>
      </c>
      <c r="BP222" s="64">
        <f t="shared" si="39"/>
        <v>2.7472527472527476E-2</v>
      </c>
    </row>
    <row r="223" spans="1:68" ht="27" customHeight="1" x14ac:dyDescent="0.25">
      <c r="A223" s="54" t="s">
        <v>380</v>
      </c>
      <c r="B223" s="54" t="s">
        <v>381</v>
      </c>
      <c r="C223" s="31">
        <v>4301051994</v>
      </c>
      <c r="D223" s="754">
        <v>4680115882867</v>
      </c>
      <c r="E223" s="755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382</v>
      </c>
      <c r="N223" s="33"/>
      <c r="O223" s="32">
        <v>40</v>
      </c>
      <c r="P223" s="1063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383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6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57"/>
      <c r="P224" s="770" t="s">
        <v>80</v>
      </c>
      <c r="Q224" s="771"/>
      <c r="R224" s="771"/>
      <c r="S224" s="771"/>
      <c r="T224" s="771"/>
      <c r="U224" s="771"/>
      <c r="V224" s="77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21.583333333333336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23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0.21208000000000002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57"/>
      <c r="P225" s="770" t="s">
        <v>80</v>
      </c>
      <c r="Q225" s="771"/>
      <c r="R225" s="771"/>
      <c r="S225" s="771"/>
      <c r="T225" s="771"/>
      <c r="U225" s="771"/>
      <c r="V225" s="772"/>
      <c r="W225" s="37" t="s">
        <v>69</v>
      </c>
      <c r="X225" s="743">
        <f>IFERROR(SUM(X212:X223),"0")</f>
        <v>78.800000000000011</v>
      </c>
      <c r="Y225" s="743">
        <f>IFERROR(SUM(Y212:Y223),"0")</f>
        <v>82.2</v>
      </c>
      <c r="Z225" s="37"/>
      <c r="AA225" s="744"/>
      <c r="AB225" s="744"/>
      <c r="AC225" s="744"/>
    </row>
    <row r="226" spans="1:68" ht="14.25" customHeight="1" x14ac:dyDescent="0.25">
      <c r="A226" s="763" t="s">
        <v>181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customHeight="1" x14ac:dyDescent="0.25">
      <c r="A227" s="54" t="s">
        <v>384</v>
      </c>
      <c r="B227" s="54" t="s">
        <v>385</v>
      </c>
      <c r="C227" s="31">
        <v>4301060460</v>
      </c>
      <c r="D227" s="754">
        <v>4680115882874</v>
      </c>
      <c r="E227" s="755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135</v>
      </c>
      <c r="N227" s="33"/>
      <c r="O227" s="32">
        <v>30</v>
      </c>
      <c r="P227" s="898" t="s">
        <v>386</v>
      </c>
      <c r="Q227" s="752"/>
      <c r="R227" s="752"/>
      <c r="S227" s="752"/>
      <c r="T227" s="753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387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4301060516</v>
      </c>
      <c r="D228" s="754">
        <v>4680115884434</v>
      </c>
      <c r="E228" s="755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102</v>
      </c>
      <c r="N228" s="33"/>
      <c r="O228" s="32">
        <v>30</v>
      </c>
      <c r="P228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390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4301060463</v>
      </c>
      <c r="D229" s="754">
        <v>4680115880818</v>
      </c>
      <c r="E229" s="755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135</v>
      </c>
      <c r="N229" s="33"/>
      <c r="O229" s="32">
        <v>40</v>
      </c>
      <c r="P229" s="9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69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393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394</v>
      </c>
      <c r="B230" s="54" t="s">
        <v>395</v>
      </c>
      <c r="C230" s="31">
        <v>4301060389</v>
      </c>
      <c r="D230" s="754">
        <v>4680115880801</v>
      </c>
      <c r="E230" s="755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102</v>
      </c>
      <c r="N230" s="33"/>
      <c r="O230" s="32">
        <v>40</v>
      </c>
      <c r="P230" s="10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69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387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6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57"/>
      <c r="P231" s="770" t="s">
        <v>80</v>
      </c>
      <c r="Q231" s="771"/>
      <c r="R231" s="771"/>
      <c r="S231" s="771"/>
      <c r="T231" s="771"/>
      <c r="U231" s="771"/>
      <c r="V231" s="772"/>
      <c r="W231" s="37" t="s">
        <v>81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57"/>
      <c r="P232" s="770" t="s">
        <v>80</v>
      </c>
      <c r="Q232" s="771"/>
      <c r="R232" s="771"/>
      <c r="S232" s="771"/>
      <c r="T232" s="771"/>
      <c r="U232" s="771"/>
      <c r="V232" s="772"/>
      <c r="W232" s="37" t="s">
        <v>69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86" t="s">
        <v>396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customHeight="1" x14ac:dyDescent="0.25">
      <c r="A234" s="763" t="s">
        <v>90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customHeight="1" x14ac:dyDescent="0.25">
      <c r="A235" s="54" t="s">
        <v>397</v>
      </c>
      <c r="B235" s="54" t="s">
        <v>398</v>
      </c>
      <c r="C235" s="31">
        <v>4301011717</v>
      </c>
      <c r="D235" s="754">
        <v>4680115884274</v>
      </c>
      <c r="E235" s="755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9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399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397</v>
      </c>
      <c r="B236" s="54" t="s">
        <v>400</v>
      </c>
      <c r="C236" s="31">
        <v>4301011945</v>
      </c>
      <c r="D236" s="754">
        <v>4680115884274</v>
      </c>
      <c r="E236" s="755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93</v>
      </c>
      <c r="L236" s="32"/>
      <c r="M236" s="33" t="s">
        <v>401</v>
      </c>
      <c r="N236" s="33"/>
      <c r="O236" s="32">
        <v>55</v>
      </c>
      <c r="P236" s="112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IFERROR(IF(Y236=0,"",ROUNDUP(Y236/H236,0)*0.02039),"")</f>
        <v/>
      </c>
      <c r="AA236" s="56"/>
      <c r="AB236" s="57"/>
      <c r="AC236" s="307" t="s">
        <v>402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403</v>
      </c>
      <c r="B237" s="54" t="s">
        <v>404</v>
      </c>
      <c r="C237" s="31">
        <v>4301011719</v>
      </c>
      <c r="D237" s="754">
        <v>4680115884298</v>
      </c>
      <c r="E237" s="755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11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405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406</v>
      </c>
      <c r="B238" s="54" t="s">
        <v>407</v>
      </c>
      <c r="C238" s="31">
        <v>4301011733</v>
      </c>
      <c r="D238" s="754">
        <v>4680115884250</v>
      </c>
      <c r="E238" s="755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93</v>
      </c>
      <c r="L238" s="32"/>
      <c r="M238" s="33" t="s">
        <v>102</v>
      </c>
      <c r="N238" s="33"/>
      <c r="O238" s="32">
        <v>55</v>
      </c>
      <c r="P238" s="9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IFERROR(IF(Y238=0,"",ROUNDUP(Y238/H238,0)*0.01898),"")</f>
        <v/>
      </c>
      <c r="AA238" s="56"/>
      <c r="AB238" s="57"/>
      <c r="AC238" s="311" t="s">
        <v>408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406</v>
      </c>
      <c r="B239" s="54" t="s">
        <v>409</v>
      </c>
      <c r="C239" s="31">
        <v>4301011944</v>
      </c>
      <c r="D239" s="754">
        <v>4680115884250</v>
      </c>
      <c r="E239" s="755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93</v>
      </c>
      <c r="L239" s="32"/>
      <c r="M239" s="33" t="s">
        <v>401</v>
      </c>
      <c r="N239" s="33"/>
      <c r="O239" s="32">
        <v>55</v>
      </c>
      <c r="P239" s="103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IFERROR(IF(Y239=0,"",ROUNDUP(Y239/H239,0)*0.02039),"")</f>
        <v/>
      </c>
      <c r="AA239" s="56"/>
      <c r="AB239" s="57"/>
      <c r="AC239" s="313" t="s">
        <v>402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410</v>
      </c>
      <c r="B240" s="54" t="s">
        <v>411</v>
      </c>
      <c r="C240" s="31">
        <v>4301011718</v>
      </c>
      <c r="D240" s="754">
        <v>4680115884281</v>
      </c>
      <c r="E240" s="755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11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399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412</v>
      </c>
      <c r="B241" s="54" t="s">
        <v>413</v>
      </c>
      <c r="C241" s="31">
        <v>4301011720</v>
      </c>
      <c r="D241" s="754">
        <v>4680115884199</v>
      </c>
      <c r="E241" s="755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8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405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4301011716</v>
      </c>
      <c r="D242" s="754">
        <v>4680115884267</v>
      </c>
      <c r="E242" s="755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10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408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6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57"/>
      <c r="P243" s="770" t="s">
        <v>80</v>
      </c>
      <c r="Q243" s="771"/>
      <c r="R243" s="771"/>
      <c r="S243" s="771"/>
      <c r="T243" s="771"/>
      <c r="U243" s="771"/>
      <c r="V243" s="77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57"/>
      <c r="P244" s="770" t="s">
        <v>80</v>
      </c>
      <c r="Q244" s="771"/>
      <c r="R244" s="771"/>
      <c r="S244" s="771"/>
      <c r="T244" s="771"/>
      <c r="U244" s="771"/>
      <c r="V244" s="77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86" t="s">
        <v>416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customHeight="1" x14ac:dyDescent="0.25">
      <c r="A246" s="763" t="s">
        <v>90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customHeight="1" x14ac:dyDescent="0.25">
      <c r="A247" s="54" t="s">
        <v>417</v>
      </c>
      <c r="B247" s="54" t="s">
        <v>418</v>
      </c>
      <c r="C247" s="31">
        <v>4301011942</v>
      </c>
      <c r="D247" s="754">
        <v>4680115884137</v>
      </c>
      <c r="E247" s="755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401</v>
      </c>
      <c r="N247" s="33"/>
      <c r="O247" s="32">
        <v>55</v>
      </c>
      <c r="P247" s="8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417</v>
      </c>
      <c r="B248" s="54" t="s">
        <v>420</v>
      </c>
      <c r="C248" s="31">
        <v>4301011826</v>
      </c>
      <c r="D248" s="754">
        <v>4680115884137</v>
      </c>
      <c r="E248" s="755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69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421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4301011724</v>
      </c>
      <c r="D249" s="754">
        <v>4680115884236</v>
      </c>
      <c r="E249" s="755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114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69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424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4301011721</v>
      </c>
      <c r="D250" s="754">
        <v>4680115884175</v>
      </c>
      <c r="E250" s="755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93</v>
      </c>
      <c r="L250" s="32"/>
      <c r="M250" s="33" t="s">
        <v>94</v>
      </c>
      <c r="N250" s="33"/>
      <c r="O250" s="32">
        <v>55</v>
      </c>
      <c r="P250" s="10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IFERROR(IF(Y250=0,"",ROUNDUP(Y250/H250,0)*0.01898),"")</f>
        <v/>
      </c>
      <c r="AA250" s="56"/>
      <c r="AB250" s="57"/>
      <c r="AC250" s="327" t="s">
        <v>427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4301011941</v>
      </c>
      <c r="D251" s="754">
        <v>4680115884175</v>
      </c>
      <c r="E251" s="755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93</v>
      </c>
      <c r="L251" s="32"/>
      <c r="M251" s="33" t="s">
        <v>401</v>
      </c>
      <c r="N251" s="33"/>
      <c r="O251" s="32">
        <v>55</v>
      </c>
      <c r="P251" s="92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69</v>
      </c>
      <c r="X251" s="741">
        <v>0</v>
      </c>
      <c r="Y251" s="742">
        <f t="shared" si="46"/>
        <v>0</v>
      </c>
      <c r="Z251" s="36" t="str">
        <f>IFERROR(IF(Y251=0,"",ROUNDUP(Y251/H251,0)*0.02039),"")</f>
        <v/>
      </c>
      <c r="AA251" s="56"/>
      <c r="AB251" s="57"/>
      <c r="AC251" s="329" t="s">
        <v>419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4301011824</v>
      </c>
      <c r="D252" s="754">
        <v>4680115884144</v>
      </c>
      <c r="E252" s="755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11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69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421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4301011963</v>
      </c>
      <c r="D253" s="754">
        <v>4680115885288</v>
      </c>
      <c r="E253" s="755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8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433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434</v>
      </c>
      <c r="B254" s="54" t="s">
        <v>435</v>
      </c>
      <c r="C254" s="31">
        <v>4301011726</v>
      </c>
      <c r="D254" s="754">
        <v>4680115884182</v>
      </c>
      <c r="E254" s="755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424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436</v>
      </c>
      <c r="B255" s="54" t="s">
        <v>437</v>
      </c>
      <c r="C255" s="31">
        <v>4301011722</v>
      </c>
      <c r="D255" s="754">
        <v>4680115884205</v>
      </c>
      <c r="E255" s="755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10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69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427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6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57"/>
      <c r="P256" s="770" t="s">
        <v>80</v>
      </c>
      <c r="Q256" s="771"/>
      <c r="R256" s="771"/>
      <c r="S256" s="771"/>
      <c r="T256" s="771"/>
      <c r="U256" s="771"/>
      <c r="V256" s="77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57"/>
      <c r="P257" s="770" t="s">
        <v>80</v>
      </c>
      <c r="Q257" s="771"/>
      <c r="R257" s="771"/>
      <c r="S257" s="771"/>
      <c r="T257" s="771"/>
      <c r="U257" s="771"/>
      <c r="V257" s="772"/>
      <c r="W257" s="37" t="s">
        <v>69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3" t="s">
        <v>139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customHeight="1" x14ac:dyDescent="0.25">
      <c r="A259" s="54" t="s">
        <v>438</v>
      </c>
      <c r="B259" s="54" t="s">
        <v>439</v>
      </c>
      <c r="C259" s="31">
        <v>4301020340</v>
      </c>
      <c r="D259" s="754">
        <v>4680115885721</v>
      </c>
      <c r="E259" s="755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102</v>
      </c>
      <c r="N259" s="33"/>
      <c r="O259" s="32">
        <v>50</v>
      </c>
      <c r="P259" s="110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440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6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57"/>
      <c r="P260" s="770" t="s">
        <v>80</v>
      </c>
      <c r="Q260" s="771"/>
      <c r="R260" s="771"/>
      <c r="S260" s="771"/>
      <c r="T260" s="771"/>
      <c r="U260" s="771"/>
      <c r="V260" s="77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57"/>
      <c r="P261" s="770" t="s">
        <v>80</v>
      </c>
      <c r="Q261" s="771"/>
      <c r="R261" s="771"/>
      <c r="S261" s="771"/>
      <c r="T261" s="771"/>
      <c r="U261" s="771"/>
      <c r="V261" s="77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86" t="s">
        <v>441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customHeight="1" x14ac:dyDescent="0.25">
      <c r="A263" s="763" t="s">
        <v>90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customHeight="1" x14ac:dyDescent="0.25">
      <c r="A264" s="54" t="s">
        <v>442</v>
      </c>
      <c r="B264" s="54" t="s">
        <v>443</v>
      </c>
      <c r="C264" s="31">
        <v>4301011855</v>
      </c>
      <c r="D264" s="754">
        <v>4680115885837</v>
      </c>
      <c r="E264" s="755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103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69</v>
      </c>
      <c r="X264" s="741">
        <v>50</v>
      </c>
      <c r="Y264" s="742">
        <f t="shared" ref="Y264:Y272" si="51">IFERROR(IF(X264="",0,CEILING((X264/$H264),1)*$H264),"")</f>
        <v>54</v>
      </c>
      <c r="Z264" s="36">
        <f>IFERROR(IF(Y264=0,"",ROUNDUP(Y264/H264,0)*0.01898),"")</f>
        <v>9.4899999999999998E-2</v>
      </c>
      <c r="AA264" s="56"/>
      <c r="AB264" s="57"/>
      <c r="AC264" s="341" t="s">
        <v>444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52.013888888888886</v>
      </c>
      <c r="BN264" s="64">
        <f t="shared" ref="BN264:BN272" si="53">IFERROR(Y264*I264/H264,"0")</f>
        <v>56.17499999999999</v>
      </c>
      <c r="BO264" s="64">
        <f t="shared" ref="BO264:BO272" si="54">IFERROR(1/J264*(X264/H264),"0")</f>
        <v>7.2337962962962965E-2</v>
      </c>
      <c r="BP264" s="64">
        <f t="shared" ref="BP264:BP272" si="55">IFERROR(1/J264*(Y264/H264),"0")</f>
        <v>7.8125E-2</v>
      </c>
    </row>
    <row r="265" spans="1:68" ht="27" customHeight="1" x14ac:dyDescent="0.25">
      <c r="A265" s="54" t="s">
        <v>445</v>
      </c>
      <c r="B265" s="54" t="s">
        <v>446</v>
      </c>
      <c r="C265" s="31">
        <v>4301011850</v>
      </c>
      <c r="D265" s="754">
        <v>4680115885806</v>
      </c>
      <c r="E265" s="755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55</v>
      </c>
      <c r="P265" s="11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69</v>
      </c>
      <c r="X265" s="741">
        <v>190</v>
      </c>
      <c r="Y265" s="742">
        <f t="shared" si="51"/>
        <v>194.4</v>
      </c>
      <c r="Z265" s="36">
        <f>IFERROR(IF(Y265=0,"",ROUNDUP(Y265/H265,0)*0.01898),"")</f>
        <v>0.34164</v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52"/>
        <v>197.65277777777777</v>
      </c>
      <c r="BN265" s="64">
        <f t="shared" si="53"/>
        <v>202.22999999999996</v>
      </c>
      <c r="BO265" s="64">
        <f t="shared" si="54"/>
        <v>0.27488425925925924</v>
      </c>
      <c r="BP265" s="64">
        <f t="shared" si="55"/>
        <v>0.28125</v>
      </c>
    </row>
    <row r="266" spans="1:68" ht="27" customHeight="1" x14ac:dyDescent="0.25">
      <c r="A266" s="54" t="s">
        <v>445</v>
      </c>
      <c r="B266" s="54" t="s">
        <v>448</v>
      </c>
      <c r="C266" s="31">
        <v>4301011910</v>
      </c>
      <c r="D266" s="754">
        <v>4680115885806</v>
      </c>
      <c r="E266" s="755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93</v>
      </c>
      <c r="L266" s="32"/>
      <c r="M266" s="33" t="s">
        <v>401</v>
      </c>
      <c r="N266" s="33"/>
      <c r="O266" s="32">
        <v>55</v>
      </c>
      <c r="P266" s="11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IFERROR(IF(Y266=0,"",ROUNDUP(Y266/H266,0)*0.02039),"")</f>
        <v/>
      </c>
      <c r="AA266" s="56"/>
      <c r="AB266" s="57"/>
      <c r="AC266" s="345" t="s">
        <v>449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450</v>
      </c>
      <c r="B267" s="54" t="s">
        <v>451</v>
      </c>
      <c r="C267" s="31">
        <v>4301011853</v>
      </c>
      <c r="D267" s="754">
        <v>4680115885851</v>
      </c>
      <c r="E267" s="755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10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69</v>
      </c>
      <c r="X267" s="741">
        <v>20</v>
      </c>
      <c r="Y267" s="742">
        <f t="shared" si="51"/>
        <v>21.6</v>
      </c>
      <c r="Z267" s="36">
        <f>IFERROR(IF(Y267=0,"",ROUNDUP(Y267/H267,0)*0.01898),"")</f>
        <v>3.7960000000000001E-2</v>
      </c>
      <c r="AA267" s="56"/>
      <c r="AB267" s="57"/>
      <c r="AC267" s="347" t="s">
        <v>452</v>
      </c>
      <c r="AG267" s="64"/>
      <c r="AJ267" s="68"/>
      <c r="AK267" s="68">
        <v>0</v>
      </c>
      <c r="BB267" s="348" t="s">
        <v>1</v>
      </c>
      <c r="BM267" s="64">
        <f t="shared" si="52"/>
        <v>20.805555555555554</v>
      </c>
      <c r="BN267" s="64">
        <f t="shared" si="53"/>
        <v>22.47</v>
      </c>
      <c r="BO267" s="64">
        <f t="shared" si="54"/>
        <v>2.8935185185185182E-2</v>
      </c>
      <c r="BP267" s="64">
        <f t="shared" si="55"/>
        <v>3.125E-2</v>
      </c>
    </row>
    <row r="268" spans="1:68" ht="37.5" customHeight="1" x14ac:dyDescent="0.25">
      <c r="A268" s="54" t="s">
        <v>453</v>
      </c>
      <c r="B268" s="54" t="s">
        <v>454</v>
      </c>
      <c r="C268" s="31">
        <v>4301011313</v>
      </c>
      <c r="D268" s="754">
        <v>4607091385984</v>
      </c>
      <c r="E268" s="755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10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455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456</v>
      </c>
      <c r="B269" s="54" t="s">
        <v>457</v>
      </c>
      <c r="C269" s="31">
        <v>4301011852</v>
      </c>
      <c r="D269" s="754">
        <v>4680115885844</v>
      </c>
      <c r="E269" s="755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69</v>
      </c>
      <c r="X269" s="741">
        <v>10</v>
      </c>
      <c r="Y269" s="742">
        <f t="shared" si="51"/>
        <v>12</v>
      </c>
      <c r="Z269" s="36">
        <f>IFERROR(IF(Y269=0,"",ROUNDUP(Y269/H269,0)*0.00902),"")</f>
        <v>2.7060000000000001E-2</v>
      </c>
      <c r="AA269" s="56"/>
      <c r="AB269" s="57"/>
      <c r="AC269" s="351" t="s">
        <v>458</v>
      </c>
      <c r="AG269" s="64"/>
      <c r="AJ269" s="68"/>
      <c r="AK269" s="68">
        <v>0</v>
      </c>
      <c r="BB269" s="352" t="s">
        <v>1</v>
      </c>
      <c r="BM269" s="64">
        <f t="shared" si="52"/>
        <v>10.525</v>
      </c>
      <c r="BN269" s="64">
        <f t="shared" si="53"/>
        <v>12.629999999999999</v>
      </c>
      <c r="BO269" s="64">
        <f t="shared" si="54"/>
        <v>1.893939393939394E-2</v>
      </c>
      <c r="BP269" s="64">
        <f t="shared" si="55"/>
        <v>2.2727272727272728E-2</v>
      </c>
    </row>
    <row r="270" spans="1:68" ht="27" customHeight="1" x14ac:dyDescent="0.25">
      <c r="A270" s="54" t="s">
        <v>459</v>
      </c>
      <c r="B270" s="54" t="s">
        <v>460</v>
      </c>
      <c r="C270" s="31">
        <v>4301011319</v>
      </c>
      <c r="D270" s="754">
        <v>4607091387469</v>
      </c>
      <c r="E270" s="755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86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461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462</v>
      </c>
      <c r="B271" s="54" t="s">
        <v>463</v>
      </c>
      <c r="C271" s="31">
        <v>4301011851</v>
      </c>
      <c r="D271" s="754">
        <v>4680115885820</v>
      </c>
      <c r="E271" s="755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11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464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465</v>
      </c>
      <c r="B272" s="54" t="s">
        <v>466</v>
      </c>
      <c r="C272" s="31">
        <v>4301011316</v>
      </c>
      <c r="D272" s="754">
        <v>4607091387438</v>
      </c>
      <c r="E272" s="755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10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69</v>
      </c>
      <c r="X272" s="741">
        <v>56</v>
      </c>
      <c r="Y272" s="742">
        <f t="shared" si="51"/>
        <v>60</v>
      </c>
      <c r="Z272" s="36">
        <f>IFERROR(IF(Y272=0,"",ROUNDUP(Y272/H272,0)*0.00902),"")</f>
        <v>0.10824</v>
      </c>
      <c r="AA272" s="56"/>
      <c r="AB272" s="57"/>
      <c r="AC272" s="357" t="s">
        <v>467</v>
      </c>
      <c r="AG272" s="64"/>
      <c r="AJ272" s="68"/>
      <c r="AK272" s="68">
        <v>0</v>
      </c>
      <c r="BB272" s="358" t="s">
        <v>1</v>
      </c>
      <c r="BM272" s="64">
        <f t="shared" si="52"/>
        <v>58.351999999999997</v>
      </c>
      <c r="BN272" s="64">
        <f t="shared" si="53"/>
        <v>62.52</v>
      </c>
      <c r="BO272" s="64">
        <f t="shared" si="54"/>
        <v>8.484848484848484E-2</v>
      </c>
      <c r="BP272" s="64">
        <f t="shared" si="55"/>
        <v>9.0909090909090912E-2</v>
      </c>
    </row>
    <row r="273" spans="1:68" x14ac:dyDescent="0.2">
      <c r="A273" s="756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57"/>
      <c r="P273" s="770" t="s">
        <v>80</v>
      </c>
      <c r="Q273" s="771"/>
      <c r="R273" s="771"/>
      <c r="S273" s="771"/>
      <c r="T273" s="771"/>
      <c r="U273" s="771"/>
      <c r="V273" s="77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37.774074074074072</v>
      </c>
      <c r="Y273" s="743">
        <f>IFERROR(Y264/H264,"0")+IFERROR(Y265/H265,"0")+IFERROR(Y266/H266,"0")+IFERROR(Y267/H267,"0")+IFERROR(Y268/H268,"0")+IFERROR(Y269/H269,"0")+IFERROR(Y270/H270,"0")+IFERROR(Y271/H271,"0")+IFERROR(Y272/H272,"0")</f>
        <v>40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0.60980000000000001</v>
      </c>
      <c r="AA273" s="744"/>
      <c r="AB273" s="744"/>
      <c r="AC273" s="744"/>
    </row>
    <row r="274" spans="1:68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57"/>
      <c r="P274" s="770" t="s">
        <v>80</v>
      </c>
      <c r="Q274" s="771"/>
      <c r="R274" s="771"/>
      <c r="S274" s="771"/>
      <c r="T274" s="771"/>
      <c r="U274" s="771"/>
      <c r="V274" s="772"/>
      <c r="W274" s="37" t="s">
        <v>69</v>
      </c>
      <c r="X274" s="743">
        <f>IFERROR(SUM(X264:X272),"0")</f>
        <v>326</v>
      </c>
      <c r="Y274" s="743">
        <f>IFERROR(SUM(Y264:Y272),"0")</f>
        <v>342</v>
      </c>
      <c r="Z274" s="37"/>
      <c r="AA274" s="744"/>
      <c r="AB274" s="744"/>
      <c r="AC274" s="744"/>
    </row>
    <row r="275" spans="1:68" ht="16.5" customHeight="1" x14ac:dyDescent="0.25">
      <c r="A275" s="786" t="s">
        <v>468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customHeight="1" x14ac:dyDescent="0.25">
      <c r="A276" s="763" t="s">
        <v>90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customHeight="1" x14ac:dyDescent="0.25">
      <c r="A277" s="54" t="s">
        <v>469</v>
      </c>
      <c r="B277" s="54" t="s">
        <v>470</v>
      </c>
      <c r="C277" s="31">
        <v>4301011876</v>
      </c>
      <c r="D277" s="754">
        <v>4680115885707</v>
      </c>
      <c r="E277" s="755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10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408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6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57"/>
      <c r="P278" s="770" t="s">
        <v>80</v>
      </c>
      <c r="Q278" s="771"/>
      <c r="R278" s="771"/>
      <c r="S278" s="771"/>
      <c r="T278" s="771"/>
      <c r="U278" s="771"/>
      <c r="V278" s="77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57"/>
      <c r="P279" s="770" t="s">
        <v>80</v>
      </c>
      <c r="Q279" s="771"/>
      <c r="R279" s="771"/>
      <c r="S279" s="771"/>
      <c r="T279" s="771"/>
      <c r="U279" s="771"/>
      <c r="V279" s="77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86" t="s">
        <v>471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customHeight="1" x14ac:dyDescent="0.25">
      <c r="A281" s="763" t="s">
        <v>90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customHeight="1" x14ac:dyDescent="0.25">
      <c r="A282" s="54" t="s">
        <v>472</v>
      </c>
      <c r="B282" s="54" t="s">
        <v>473</v>
      </c>
      <c r="C282" s="31">
        <v>4301011223</v>
      </c>
      <c r="D282" s="754">
        <v>4607091383423</v>
      </c>
      <c r="E282" s="755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102</v>
      </c>
      <c r="N282" s="33"/>
      <c r="O282" s="32">
        <v>35</v>
      </c>
      <c r="P282" s="8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474</v>
      </c>
      <c r="B283" s="54" t="s">
        <v>475</v>
      </c>
      <c r="C283" s="31">
        <v>4301012099</v>
      </c>
      <c r="D283" s="754">
        <v>4680115885691</v>
      </c>
      <c r="E283" s="755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102</v>
      </c>
      <c r="N283" s="33"/>
      <c r="O283" s="32">
        <v>30</v>
      </c>
      <c r="P283" s="100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476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477</v>
      </c>
      <c r="B284" s="54" t="s">
        <v>478</v>
      </c>
      <c r="C284" s="31">
        <v>4301012098</v>
      </c>
      <c r="D284" s="754">
        <v>4680115885660</v>
      </c>
      <c r="E284" s="755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102</v>
      </c>
      <c r="N284" s="33"/>
      <c r="O284" s="32">
        <v>35</v>
      </c>
      <c r="P284" s="107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479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6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57"/>
      <c r="P285" s="770" t="s">
        <v>80</v>
      </c>
      <c r="Q285" s="771"/>
      <c r="R285" s="771"/>
      <c r="S285" s="771"/>
      <c r="T285" s="771"/>
      <c r="U285" s="771"/>
      <c r="V285" s="77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57"/>
      <c r="P286" s="770" t="s">
        <v>80</v>
      </c>
      <c r="Q286" s="771"/>
      <c r="R286" s="771"/>
      <c r="S286" s="771"/>
      <c r="T286" s="771"/>
      <c r="U286" s="771"/>
      <c r="V286" s="77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86" t="s">
        <v>480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customHeight="1" x14ac:dyDescent="0.25">
      <c r="A288" s="763" t="s">
        <v>64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customHeight="1" x14ac:dyDescent="0.25">
      <c r="A289" s="54" t="s">
        <v>481</v>
      </c>
      <c r="B289" s="54" t="s">
        <v>482</v>
      </c>
      <c r="C289" s="31">
        <v>4301051409</v>
      </c>
      <c r="D289" s="754">
        <v>4680115881556</v>
      </c>
      <c r="E289" s="755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102</v>
      </c>
      <c r="N289" s="33"/>
      <c r="O289" s="32">
        <v>45</v>
      </c>
      <c r="P289" s="10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483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484</v>
      </c>
      <c r="B290" s="54" t="s">
        <v>485</v>
      </c>
      <c r="C290" s="31">
        <v>4301051506</v>
      </c>
      <c r="D290" s="754">
        <v>4680115881037</v>
      </c>
      <c r="E290" s="755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114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486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487</v>
      </c>
      <c r="B291" s="54" t="s">
        <v>488</v>
      </c>
      <c r="C291" s="31">
        <v>4301051893</v>
      </c>
      <c r="D291" s="754">
        <v>4680115886186</v>
      </c>
      <c r="E291" s="755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102</v>
      </c>
      <c r="N291" s="33"/>
      <c r="O291" s="32">
        <v>45</v>
      </c>
      <c r="P291" s="80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489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490</v>
      </c>
      <c r="B292" s="54" t="s">
        <v>491</v>
      </c>
      <c r="C292" s="31">
        <v>4301051795</v>
      </c>
      <c r="D292" s="754">
        <v>4680115881228</v>
      </c>
      <c r="E292" s="755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135</v>
      </c>
      <c r="N292" s="33"/>
      <c r="O292" s="32">
        <v>40</v>
      </c>
      <c r="P292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69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492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493</v>
      </c>
      <c r="B293" s="54" t="s">
        <v>494</v>
      </c>
      <c r="C293" s="31">
        <v>4301051388</v>
      </c>
      <c r="D293" s="754">
        <v>4680115881211</v>
      </c>
      <c r="E293" s="755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105</v>
      </c>
      <c r="M293" s="33" t="s">
        <v>102</v>
      </c>
      <c r="N293" s="33"/>
      <c r="O293" s="32">
        <v>45</v>
      </c>
      <c r="P29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69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483</v>
      </c>
      <c r="AG293" s="64"/>
      <c r="AJ293" s="68" t="s">
        <v>106</v>
      </c>
      <c r="AK293" s="68">
        <v>33.6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495</v>
      </c>
      <c r="B294" s="54" t="s">
        <v>496</v>
      </c>
      <c r="C294" s="31">
        <v>4301051378</v>
      </c>
      <c r="D294" s="754">
        <v>4680115881020</v>
      </c>
      <c r="E294" s="755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497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6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57"/>
      <c r="P295" s="770" t="s">
        <v>80</v>
      </c>
      <c r="Q295" s="771"/>
      <c r="R295" s="771"/>
      <c r="S295" s="771"/>
      <c r="T295" s="771"/>
      <c r="U295" s="771"/>
      <c r="V295" s="772"/>
      <c r="W295" s="37" t="s">
        <v>81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57"/>
      <c r="P296" s="770" t="s">
        <v>80</v>
      </c>
      <c r="Q296" s="771"/>
      <c r="R296" s="771"/>
      <c r="S296" s="771"/>
      <c r="T296" s="771"/>
      <c r="U296" s="771"/>
      <c r="V296" s="772"/>
      <c r="W296" s="37" t="s">
        <v>69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86" t="s">
        <v>498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customHeight="1" x14ac:dyDescent="0.25">
      <c r="A298" s="763" t="s">
        <v>90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customHeight="1" x14ac:dyDescent="0.25">
      <c r="A299" s="54" t="s">
        <v>499</v>
      </c>
      <c r="B299" s="54" t="s">
        <v>500</v>
      </c>
      <c r="C299" s="31">
        <v>4301011306</v>
      </c>
      <c r="D299" s="754">
        <v>4607091389296</v>
      </c>
      <c r="E299" s="755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102</v>
      </c>
      <c r="N299" s="33"/>
      <c r="O299" s="32">
        <v>45</v>
      </c>
      <c r="P299" s="94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501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6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57"/>
      <c r="P300" s="770" t="s">
        <v>80</v>
      </c>
      <c r="Q300" s="771"/>
      <c r="R300" s="771"/>
      <c r="S300" s="771"/>
      <c r="T300" s="771"/>
      <c r="U300" s="771"/>
      <c r="V300" s="77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57"/>
      <c r="P301" s="770" t="s">
        <v>80</v>
      </c>
      <c r="Q301" s="771"/>
      <c r="R301" s="771"/>
      <c r="S301" s="771"/>
      <c r="T301" s="771"/>
      <c r="U301" s="771"/>
      <c r="V301" s="77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3" t="s">
        <v>150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customHeight="1" x14ac:dyDescent="0.25">
      <c r="A303" s="54" t="s">
        <v>502</v>
      </c>
      <c r="B303" s="54" t="s">
        <v>503</v>
      </c>
      <c r="C303" s="31">
        <v>4301031307</v>
      </c>
      <c r="D303" s="754">
        <v>4680115880344</v>
      </c>
      <c r="E303" s="755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10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504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6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57"/>
      <c r="P304" s="770" t="s">
        <v>80</v>
      </c>
      <c r="Q304" s="771"/>
      <c r="R304" s="771"/>
      <c r="S304" s="771"/>
      <c r="T304" s="771"/>
      <c r="U304" s="771"/>
      <c r="V304" s="77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57"/>
      <c r="P305" s="770" t="s">
        <v>80</v>
      </c>
      <c r="Q305" s="771"/>
      <c r="R305" s="771"/>
      <c r="S305" s="771"/>
      <c r="T305" s="771"/>
      <c r="U305" s="771"/>
      <c r="V305" s="77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3" t="s">
        <v>64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customHeight="1" x14ac:dyDescent="0.25">
      <c r="A307" s="54" t="s">
        <v>505</v>
      </c>
      <c r="B307" s="54" t="s">
        <v>506</v>
      </c>
      <c r="C307" s="31">
        <v>4301051524</v>
      </c>
      <c r="D307" s="754">
        <v>4680115883062</v>
      </c>
      <c r="E307" s="755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135</v>
      </c>
      <c r="N307" s="33"/>
      <c r="O307" s="32">
        <v>45</v>
      </c>
      <c r="P307" s="76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507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508</v>
      </c>
      <c r="B308" s="54" t="s">
        <v>509</v>
      </c>
      <c r="C308" s="31">
        <v>4301051782</v>
      </c>
      <c r="D308" s="754">
        <v>4680115884618</v>
      </c>
      <c r="E308" s="755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102</v>
      </c>
      <c r="N308" s="33"/>
      <c r="O308" s="32">
        <v>45</v>
      </c>
      <c r="P308" s="10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510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6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57"/>
      <c r="P309" s="770" t="s">
        <v>80</v>
      </c>
      <c r="Q309" s="771"/>
      <c r="R309" s="771"/>
      <c r="S309" s="771"/>
      <c r="T309" s="771"/>
      <c r="U309" s="771"/>
      <c r="V309" s="77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57"/>
      <c r="P310" s="770" t="s">
        <v>80</v>
      </c>
      <c r="Q310" s="771"/>
      <c r="R310" s="771"/>
      <c r="S310" s="771"/>
      <c r="T310" s="771"/>
      <c r="U310" s="771"/>
      <c r="V310" s="77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86" t="s">
        <v>511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customHeight="1" x14ac:dyDescent="0.25">
      <c r="A312" s="763" t="s">
        <v>90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customHeight="1" x14ac:dyDescent="0.25">
      <c r="A313" s="54" t="s">
        <v>512</v>
      </c>
      <c r="B313" s="54" t="s">
        <v>513</v>
      </c>
      <c r="C313" s="31">
        <v>4301011353</v>
      </c>
      <c r="D313" s="754">
        <v>4607091389807</v>
      </c>
      <c r="E313" s="755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75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514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6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57"/>
      <c r="P314" s="770" t="s">
        <v>80</v>
      </c>
      <c r="Q314" s="771"/>
      <c r="R314" s="771"/>
      <c r="S314" s="771"/>
      <c r="T314" s="771"/>
      <c r="U314" s="771"/>
      <c r="V314" s="77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57"/>
      <c r="P315" s="770" t="s">
        <v>80</v>
      </c>
      <c r="Q315" s="771"/>
      <c r="R315" s="771"/>
      <c r="S315" s="771"/>
      <c r="T315" s="771"/>
      <c r="U315" s="771"/>
      <c r="V315" s="77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3" t="s">
        <v>150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customHeight="1" x14ac:dyDescent="0.25">
      <c r="A317" s="54" t="s">
        <v>515</v>
      </c>
      <c r="B317" s="54" t="s">
        <v>516</v>
      </c>
      <c r="C317" s="31">
        <v>4301031164</v>
      </c>
      <c r="D317" s="754">
        <v>4680115880481</v>
      </c>
      <c r="E317" s="755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8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517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6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57"/>
      <c r="P318" s="770" t="s">
        <v>80</v>
      </c>
      <c r="Q318" s="771"/>
      <c r="R318" s="771"/>
      <c r="S318" s="771"/>
      <c r="T318" s="771"/>
      <c r="U318" s="771"/>
      <c r="V318" s="77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57"/>
      <c r="P319" s="770" t="s">
        <v>80</v>
      </c>
      <c r="Q319" s="771"/>
      <c r="R319" s="771"/>
      <c r="S319" s="771"/>
      <c r="T319" s="771"/>
      <c r="U319" s="771"/>
      <c r="V319" s="77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3" t="s">
        <v>64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customHeight="1" x14ac:dyDescent="0.25">
      <c r="A321" s="54" t="s">
        <v>518</v>
      </c>
      <c r="B321" s="54" t="s">
        <v>519</v>
      </c>
      <c r="C321" s="31">
        <v>4301051344</v>
      </c>
      <c r="D321" s="754">
        <v>4680115880412</v>
      </c>
      <c r="E321" s="755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102</v>
      </c>
      <c r="N321" s="33"/>
      <c r="O321" s="32">
        <v>45</v>
      </c>
      <c r="P321" s="8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520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4301051277</v>
      </c>
      <c r="D322" s="754">
        <v>4680115880511</v>
      </c>
      <c r="E322" s="755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102</v>
      </c>
      <c r="N322" s="33"/>
      <c r="O322" s="32">
        <v>40</v>
      </c>
      <c r="P322" s="99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523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6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57"/>
      <c r="P323" s="770" t="s">
        <v>80</v>
      </c>
      <c r="Q323" s="771"/>
      <c r="R323" s="771"/>
      <c r="S323" s="771"/>
      <c r="T323" s="771"/>
      <c r="U323" s="771"/>
      <c r="V323" s="77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57"/>
      <c r="P324" s="770" t="s">
        <v>80</v>
      </c>
      <c r="Q324" s="771"/>
      <c r="R324" s="771"/>
      <c r="S324" s="771"/>
      <c r="T324" s="771"/>
      <c r="U324" s="771"/>
      <c r="V324" s="77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86" t="s">
        <v>524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customHeight="1" x14ac:dyDescent="0.25">
      <c r="A326" s="763" t="s">
        <v>90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customHeight="1" x14ac:dyDescent="0.25">
      <c r="A327" s="54" t="s">
        <v>525</v>
      </c>
      <c r="B327" s="54" t="s">
        <v>526</v>
      </c>
      <c r="C327" s="31">
        <v>4301011593</v>
      </c>
      <c r="D327" s="754">
        <v>4680115882973</v>
      </c>
      <c r="E327" s="755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9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408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4301011594</v>
      </c>
      <c r="D328" s="754">
        <v>4680115883413</v>
      </c>
      <c r="E328" s="755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115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408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6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57"/>
      <c r="P329" s="770" t="s">
        <v>80</v>
      </c>
      <c r="Q329" s="771"/>
      <c r="R329" s="771"/>
      <c r="S329" s="771"/>
      <c r="T329" s="771"/>
      <c r="U329" s="771"/>
      <c r="V329" s="77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57"/>
      <c r="P330" s="770" t="s">
        <v>80</v>
      </c>
      <c r="Q330" s="771"/>
      <c r="R330" s="771"/>
      <c r="S330" s="771"/>
      <c r="T330" s="771"/>
      <c r="U330" s="771"/>
      <c r="V330" s="77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3" t="s">
        <v>150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customHeight="1" x14ac:dyDescent="0.25">
      <c r="A332" s="54" t="s">
        <v>529</v>
      </c>
      <c r="B332" s="54" t="s">
        <v>530</v>
      </c>
      <c r="C332" s="31">
        <v>4301031305</v>
      </c>
      <c r="D332" s="754">
        <v>4607091389845</v>
      </c>
      <c r="E332" s="755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69</v>
      </c>
      <c r="X332" s="741">
        <v>6.3</v>
      </c>
      <c r="Y332" s="742">
        <f>IFERROR(IF(X332="",0,CEILING((X332/$H332),1)*$H332),"")</f>
        <v>6.3000000000000007</v>
      </c>
      <c r="Z332" s="36">
        <f>IFERROR(IF(Y332=0,"",ROUNDUP(Y332/H332,0)*0.00502),"")</f>
        <v>1.506E-2</v>
      </c>
      <c r="AA332" s="56"/>
      <c r="AB332" s="57"/>
      <c r="AC332" s="399" t="s">
        <v>531</v>
      </c>
      <c r="AG332" s="64"/>
      <c r="AJ332" s="68"/>
      <c r="AK332" s="68">
        <v>0</v>
      </c>
      <c r="BB332" s="400" t="s">
        <v>1</v>
      </c>
      <c r="BM332" s="64">
        <f>IFERROR(X332*I332/H332,"0")</f>
        <v>6.6000000000000005</v>
      </c>
      <c r="BN332" s="64">
        <f>IFERROR(Y332*I332/H332,"0")</f>
        <v>6.6000000000000014</v>
      </c>
      <c r="BO332" s="64">
        <f>IFERROR(1/J332*(X332/H332),"0")</f>
        <v>1.2820512820512822E-2</v>
      </c>
      <c r="BP332" s="64">
        <f>IFERROR(1/J332*(Y332/H332),"0")</f>
        <v>1.2820512820512822E-2</v>
      </c>
    </row>
    <row r="333" spans="1:68" ht="27" customHeight="1" x14ac:dyDescent="0.25">
      <c r="A333" s="54" t="s">
        <v>532</v>
      </c>
      <c r="B333" s="54" t="s">
        <v>533</v>
      </c>
      <c r="C333" s="31">
        <v>4301031306</v>
      </c>
      <c r="D333" s="754">
        <v>4680115882881</v>
      </c>
      <c r="E333" s="755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93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531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6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57"/>
      <c r="P334" s="770" t="s">
        <v>80</v>
      </c>
      <c r="Q334" s="771"/>
      <c r="R334" s="771"/>
      <c r="S334" s="771"/>
      <c r="T334" s="771"/>
      <c r="U334" s="771"/>
      <c r="V334" s="772"/>
      <c r="W334" s="37" t="s">
        <v>81</v>
      </c>
      <c r="X334" s="743">
        <f>IFERROR(X332/H332,"0")+IFERROR(X333/H333,"0")</f>
        <v>3</v>
      </c>
      <c r="Y334" s="743">
        <f>IFERROR(Y332/H332,"0")+IFERROR(Y333/H333,"0")</f>
        <v>3</v>
      </c>
      <c r="Z334" s="743">
        <f>IFERROR(IF(Z332="",0,Z332),"0")+IFERROR(IF(Z333="",0,Z333),"0")</f>
        <v>1.506E-2</v>
      </c>
      <c r="AA334" s="744"/>
      <c r="AB334" s="744"/>
      <c r="AC334" s="744"/>
    </row>
    <row r="335" spans="1:68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57"/>
      <c r="P335" s="770" t="s">
        <v>80</v>
      </c>
      <c r="Q335" s="771"/>
      <c r="R335" s="771"/>
      <c r="S335" s="771"/>
      <c r="T335" s="771"/>
      <c r="U335" s="771"/>
      <c r="V335" s="772"/>
      <c r="W335" s="37" t="s">
        <v>69</v>
      </c>
      <c r="X335" s="743">
        <f>IFERROR(SUM(X332:X333),"0")</f>
        <v>6.3</v>
      </c>
      <c r="Y335" s="743">
        <f>IFERROR(SUM(Y332:Y333),"0")</f>
        <v>6.3000000000000007</v>
      </c>
      <c r="Z335" s="37"/>
      <c r="AA335" s="744"/>
      <c r="AB335" s="744"/>
      <c r="AC335" s="744"/>
    </row>
    <row r="336" spans="1:68" ht="14.25" customHeight="1" x14ac:dyDescent="0.25">
      <c r="A336" s="763" t="s">
        <v>64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customHeight="1" x14ac:dyDescent="0.25">
      <c r="A337" s="54" t="s">
        <v>534</v>
      </c>
      <c r="B337" s="54" t="s">
        <v>535</v>
      </c>
      <c r="C337" s="31">
        <v>4301051534</v>
      </c>
      <c r="D337" s="754">
        <v>4680115883390</v>
      </c>
      <c r="E337" s="755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102</v>
      </c>
      <c r="N337" s="33"/>
      <c r="O337" s="32">
        <v>40</v>
      </c>
      <c r="P337" s="108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536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6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57"/>
      <c r="P338" s="770" t="s">
        <v>80</v>
      </c>
      <c r="Q338" s="771"/>
      <c r="R338" s="771"/>
      <c r="S338" s="771"/>
      <c r="T338" s="771"/>
      <c r="U338" s="771"/>
      <c r="V338" s="77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57"/>
      <c r="P339" s="770" t="s">
        <v>80</v>
      </c>
      <c r="Q339" s="771"/>
      <c r="R339" s="771"/>
      <c r="S339" s="771"/>
      <c r="T339" s="771"/>
      <c r="U339" s="771"/>
      <c r="V339" s="77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86" t="s">
        <v>537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customHeight="1" x14ac:dyDescent="0.25">
      <c r="A341" s="763" t="s">
        <v>90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customHeight="1" x14ac:dyDescent="0.25">
      <c r="A342" s="54" t="s">
        <v>538</v>
      </c>
      <c r="B342" s="54" t="s">
        <v>539</v>
      </c>
      <c r="C342" s="31">
        <v>4301011728</v>
      </c>
      <c r="D342" s="754">
        <v>4680115885141</v>
      </c>
      <c r="E342" s="755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102</v>
      </c>
      <c r="N342" s="33"/>
      <c r="O342" s="32">
        <v>55</v>
      </c>
      <c r="P342" s="82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540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6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57"/>
      <c r="P343" s="770" t="s">
        <v>80</v>
      </c>
      <c r="Q343" s="771"/>
      <c r="R343" s="771"/>
      <c r="S343" s="771"/>
      <c r="T343" s="771"/>
      <c r="U343" s="771"/>
      <c r="V343" s="77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57"/>
      <c r="P344" s="770" t="s">
        <v>80</v>
      </c>
      <c r="Q344" s="771"/>
      <c r="R344" s="771"/>
      <c r="S344" s="771"/>
      <c r="T344" s="771"/>
      <c r="U344" s="771"/>
      <c r="V344" s="77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86" t="s">
        <v>541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customHeight="1" x14ac:dyDescent="0.25">
      <c r="A346" s="763" t="s">
        <v>90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54">
        <v>4680115885615</v>
      </c>
      <c r="E347" s="755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102</v>
      </c>
      <c r="N347" s="33"/>
      <c r="O347" s="32">
        <v>55</v>
      </c>
      <c r="P347" s="8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69</v>
      </c>
      <c r="X347" s="741">
        <v>130</v>
      </c>
      <c r="Y347" s="742">
        <f t="shared" ref="Y347:Y354" si="61">IFERROR(IF(X347="",0,CEILING((X347/$H347),1)*$H347),"")</f>
        <v>140.4</v>
      </c>
      <c r="Z347" s="36">
        <f>IFERROR(IF(Y347=0,"",ROUNDUP(Y347/H347,0)*0.01898),"")</f>
        <v>0.24674000000000001</v>
      </c>
      <c r="AA347" s="56"/>
      <c r="AB347" s="57"/>
      <c r="AC347" s="407" t="s">
        <v>544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135.23611111111109</v>
      </c>
      <c r="BN347" s="64">
        <f t="shared" ref="BN347:BN354" si="63">IFERROR(Y347*I347/H347,"0")</f>
        <v>146.05499999999998</v>
      </c>
      <c r="BO347" s="64">
        <f t="shared" ref="BO347:BO354" si="64">IFERROR(1/J347*(X347/H347),"0")</f>
        <v>0.18807870370370369</v>
      </c>
      <c r="BP347" s="64">
        <f t="shared" ref="BP347:BP354" si="65">IFERROR(1/J347*(Y347/H347),"0")</f>
        <v>0.203125</v>
      </c>
    </row>
    <row r="348" spans="1:68" ht="27" customHeight="1" x14ac:dyDescent="0.25">
      <c r="A348" s="54" t="s">
        <v>545</v>
      </c>
      <c r="B348" s="54" t="s">
        <v>546</v>
      </c>
      <c r="C348" s="31">
        <v>4301011911</v>
      </c>
      <c r="D348" s="754">
        <v>4680115885554</v>
      </c>
      <c r="E348" s="755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401</v>
      </c>
      <c r="N348" s="33"/>
      <c r="O348" s="32">
        <v>55</v>
      </c>
      <c r="P348" s="8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547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545</v>
      </c>
      <c r="B349" s="54" t="s">
        <v>548</v>
      </c>
      <c r="C349" s="31">
        <v>4301012016</v>
      </c>
      <c r="D349" s="754">
        <v>4680115885554</v>
      </c>
      <c r="E349" s="755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122</v>
      </c>
      <c r="M349" s="33" t="s">
        <v>102</v>
      </c>
      <c r="N349" s="33"/>
      <c r="O349" s="32">
        <v>55</v>
      </c>
      <c r="P349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69</v>
      </c>
      <c r="X349" s="741">
        <v>930</v>
      </c>
      <c r="Y349" s="742">
        <f t="shared" si="61"/>
        <v>939.6</v>
      </c>
      <c r="Z349" s="36">
        <f>IFERROR(IF(Y349=0,"",ROUNDUP(Y349/H349,0)*0.01898),"")</f>
        <v>1.65126</v>
      </c>
      <c r="AA349" s="56"/>
      <c r="AB349" s="57"/>
      <c r="AC349" s="411" t="s">
        <v>549</v>
      </c>
      <c r="AG349" s="64"/>
      <c r="AJ349" s="68" t="s">
        <v>124</v>
      </c>
      <c r="AK349" s="68">
        <v>691.2</v>
      </c>
      <c r="BB349" s="412" t="s">
        <v>1</v>
      </c>
      <c r="BM349" s="64">
        <f t="shared" si="62"/>
        <v>967.45833333333326</v>
      </c>
      <c r="BN349" s="64">
        <f t="shared" si="63"/>
        <v>977.44499999999982</v>
      </c>
      <c r="BO349" s="64">
        <f t="shared" si="64"/>
        <v>1.3454861111111109</v>
      </c>
      <c r="BP349" s="64">
        <f t="shared" si="65"/>
        <v>1.359375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54">
        <v>4680115885646</v>
      </c>
      <c r="E350" s="755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10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69</v>
      </c>
      <c r="X350" s="741">
        <v>130</v>
      </c>
      <c r="Y350" s="742">
        <f t="shared" si="61"/>
        <v>140.4</v>
      </c>
      <c r="Z350" s="36">
        <f>IFERROR(IF(Y350=0,"",ROUNDUP(Y350/H350,0)*0.01898),"")</f>
        <v>0.24674000000000001</v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135.23611111111109</v>
      </c>
      <c r="BN350" s="64">
        <f t="shared" si="63"/>
        <v>146.05499999999998</v>
      </c>
      <c r="BO350" s="64">
        <f t="shared" si="64"/>
        <v>0.18807870370370369</v>
      </c>
      <c r="BP350" s="64">
        <f t="shared" si="65"/>
        <v>0.203125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54">
        <v>4680115885622</v>
      </c>
      <c r="E351" s="755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10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69</v>
      </c>
      <c r="X351" s="741">
        <v>36</v>
      </c>
      <c r="Y351" s="742">
        <f t="shared" si="61"/>
        <v>36</v>
      </c>
      <c r="Z351" s="36">
        <f>IFERROR(IF(Y351=0,"",ROUNDUP(Y351/H351,0)*0.00902),"")</f>
        <v>8.1180000000000002E-2</v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37.89</v>
      </c>
      <c r="BN351" s="64">
        <f t="shared" si="63"/>
        <v>37.89</v>
      </c>
      <c r="BO351" s="64">
        <f t="shared" si="64"/>
        <v>6.8181818181818177E-2</v>
      </c>
      <c r="BP351" s="64">
        <f t="shared" si="65"/>
        <v>6.8181818181818177E-2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54">
        <v>4680115881938</v>
      </c>
      <c r="E352" s="755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10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54">
        <v>4680115885608</v>
      </c>
      <c r="E353" s="755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10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549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54">
        <v>4607091386011</v>
      </c>
      <c r="E354" s="755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8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69</v>
      </c>
      <c r="X354" s="741">
        <v>140</v>
      </c>
      <c r="Y354" s="742">
        <f t="shared" si="61"/>
        <v>140</v>
      </c>
      <c r="Z354" s="36">
        <f>IFERROR(IF(Y354=0,"",ROUNDUP(Y354/H354,0)*0.00902),"")</f>
        <v>0.25256000000000001</v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145.88</v>
      </c>
      <c r="BN354" s="64">
        <f t="shared" si="63"/>
        <v>145.88</v>
      </c>
      <c r="BO354" s="64">
        <f t="shared" si="64"/>
        <v>0.21212121212121213</v>
      </c>
      <c r="BP354" s="64">
        <f t="shared" si="65"/>
        <v>0.21212121212121213</v>
      </c>
    </row>
    <row r="355" spans="1:68" x14ac:dyDescent="0.2">
      <c r="A355" s="756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57"/>
      <c r="P355" s="770" t="s">
        <v>80</v>
      </c>
      <c r="Q355" s="771"/>
      <c r="R355" s="771"/>
      <c r="S355" s="771"/>
      <c r="T355" s="771"/>
      <c r="U355" s="771"/>
      <c r="V355" s="77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147.18518518518516</v>
      </c>
      <c r="Y355" s="743">
        <f>IFERROR(Y347/H347,"0")+IFERROR(Y348/H348,"0")+IFERROR(Y349/H349,"0")+IFERROR(Y350/H350,"0")+IFERROR(Y351/H351,"0")+IFERROR(Y352/H352,"0")+IFERROR(Y353/H353,"0")+IFERROR(Y354/H354,"0")</f>
        <v>150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2.4784799999999998</v>
      </c>
      <c r="AA355" s="744"/>
      <c r="AB355" s="744"/>
      <c r="AC355" s="744"/>
    </row>
    <row r="356" spans="1:68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57"/>
      <c r="P356" s="770" t="s">
        <v>80</v>
      </c>
      <c r="Q356" s="771"/>
      <c r="R356" s="771"/>
      <c r="S356" s="771"/>
      <c r="T356" s="771"/>
      <c r="U356" s="771"/>
      <c r="V356" s="772"/>
      <c r="W356" s="37" t="s">
        <v>69</v>
      </c>
      <c r="X356" s="743">
        <f>IFERROR(SUM(X347:X354),"0")</f>
        <v>1366</v>
      </c>
      <c r="Y356" s="743">
        <f>IFERROR(SUM(Y347:Y354),"0")</f>
        <v>1396.4</v>
      </c>
      <c r="Z356" s="37"/>
      <c r="AA356" s="744"/>
      <c r="AB356" s="744"/>
      <c r="AC356" s="744"/>
    </row>
    <row r="357" spans="1:68" ht="14.25" customHeight="1" x14ac:dyDescent="0.25">
      <c r="A357" s="763" t="s">
        <v>150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54">
        <v>4607091387193</v>
      </c>
      <c r="E358" s="755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10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69</v>
      </c>
      <c r="X358" s="741">
        <v>112</v>
      </c>
      <c r="Y358" s="742">
        <f>IFERROR(IF(X358="",0,CEILING((X358/$H358),1)*$H358),"")</f>
        <v>113.4</v>
      </c>
      <c r="Z358" s="36">
        <f>IFERROR(IF(Y358=0,"",ROUNDUP(Y358/H358,0)*0.00902),"")</f>
        <v>0.24354000000000001</v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119.19999999999999</v>
      </c>
      <c r="BN358" s="64">
        <f>IFERROR(Y358*I358/H358,"0")</f>
        <v>120.69</v>
      </c>
      <c r="BO358" s="64">
        <f>IFERROR(1/J358*(X358/H358),"0")</f>
        <v>0.20202020202020202</v>
      </c>
      <c r="BP358" s="64">
        <f>IFERROR(1/J358*(Y358/H358),"0")</f>
        <v>0.20454545454545456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54">
        <v>4607091387230</v>
      </c>
      <c r="E359" s="755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8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69</v>
      </c>
      <c r="X359" s="741">
        <v>214</v>
      </c>
      <c r="Y359" s="742">
        <f>IFERROR(IF(X359="",0,CEILING((X359/$H359),1)*$H359),"")</f>
        <v>214.20000000000002</v>
      </c>
      <c r="Z359" s="36">
        <f>IFERROR(IF(Y359=0,"",ROUNDUP(Y359/H359,0)*0.00902),"")</f>
        <v>0.46001999999999998</v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227.75714285714284</v>
      </c>
      <c r="BN359" s="64">
        <f>IFERROR(Y359*I359/H359,"0")</f>
        <v>227.97</v>
      </c>
      <c r="BO359" s="64">
        <f>IFERROR(1/J359*(X359/H359),"0")</f>
        <v>0.38600288600288601</v>
      </c>
      <c r="BP359" s="64">
        <f>IFERROR(1/J359*(Y359/H359),"0")</f>
        <v>0.38636363636363635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54">
        <v>4607091387292</v>
      </c>
      <c r="E360" s="755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78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54">
        <v>4607091387285</v>
      </c>
      <c r="E361" s="755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10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69</v>
      </c>
      <c r="X361" s="741">
        <v>40.599999999999987</v>
      </c>
      <c r="Y361" s="742">
        <f>IFERROR(IF(X361="",0,CEILING((X361/$H361),1)*$H361),"")</f>
        <v>42</v>
      </c>
      <c r="Z361" s="36">
        <f>IFERROR(IF(Y361=0,"",ROUNDUP(Y361/H361,0)*0.00502),"")</f>
        <v>0.1004</v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43.113333333333316</v>
      </c>
      <c r="BN361" s="64">
        <f>IFERROR(Y361*I361/H361,"0")</f>
        <v>44.599999999999994</v>
      </c>
      <c r="BO361" s="64">
        <f>IFERROR(1/J361*(X361/H361),"0")</f>
        <v>8.26210826210826E-2</v>
      </c>
      <c r="BP361" s="64">
        <f>IFERROR(1/J361*(Y361/H361),"0")</f>
        <v>8.5470085470085472E-2</v>
      </c>
    </row>
    <row r="362" spans="1:68" x14ac:dyDescent="0.2">
      <c r="A362" s="756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57"/>
      <c r="P362" s="770" t="s">
        <v>80</v>
      </c>
      <c r="Q362" s="771"/>
      <c r="R362" s="771"/>
      <c r="S362" s="771"/>
      <c r="T362" s="771"/>
      <c r="U362" s="771"/>
      <c r="V362" s="772"/>
      <c r="W362" s="37" t="s">
        <v>81</v>
      </c>
      <c r="X362" s="743">
        <f>IFERROR(X358/H358,"0")+IFERROR(X359/H359,"0")+IFERROR(X360/H360,"0")+IFERROR(X361/H361,"0")</f>
        <v>96.952380952380949</v>
      </c>
      <c r="Y362" s="743">
        <f>IFERROR(Y358/H358,"0")+IFERROR(Y359/H359,"0")+IFERROR(Y360/H360,"0")+IFERROR(Y361/H361,"0")</f>
        <v>98</v>
      </c>
      <c r="Z362" s="743">
        <f>IFERROR(IF(Z358="",0,Z358),"0")+IFERROR(IF(Z359="",0,Z359),"0")+IFERROR(IF(Z360="",0,Z360),"0")+IFERROR(IF(Z361="",0,Z361),"0")</f>
        <v>0.80396000000000001</v>
      </c>
      <c r="AA362" s="744"/>
      <c r="AB362" s="744"/>
      <c r="AC362" s="744"/>
    </row>
    <row r="363" spans="1:68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57"/>
      <c r="P363" s="770" t="s">
        <v>80</v>
      </c>
      <c r="Q363" s="771"/>
      <c r="R363" s="771"/>
      <c r="S363" s="771"/>
      <c r="T363" s="771"/>
      <c r="U363" s="771"/>
      <c r="V363" s="772"/>
      <c r="W363" s="37" t="s">
        <v>69</v>
      </c>
      <c r="X363" s="743">
        <f>IFERROR(SUM(X358:X361),"0")</f>
        <v>366.59999999999997</v>
      </c>
      <c r="Y363" s="743">
        <f>IFERROR(SUM(Y358:Y361),"0")</f>
        <v>369.6</v>
      </c>
      <c r="Z363" s="37"/>
      <c r="AA363" s="744"/>
      <c r="AB363" s="744"/>
      <c r="AC363" s="744"/>
    </row>
    <row r="364" spans="1:68" ht="14.25" customHeight="1" x14ac:dyDescent="0.25">
      <c r="A364" s="763" t="s">
        <v>64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54">
        <v>4607091387766</v>
      </c>
      <c r="E365" s="755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102</v>
      </c>
      <c r="N365" s="33"/>
      <c r="O365" s="32">
        <v>40</v>
      </c>
      <c r="P365" s="8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69</v>
      </c>
      <c r="X365" s="741">
        <v>4260</v>
      </c>
      <c r="Y365" s="742">
        <f t="shared" ref="Y365:Y370" si="66">IFERROR(IF(X365="",0,CEILING((X365/$H365),1)*$H365),"")</f>
        <v>4266.5999999999995</v>
      </c>
      <c r="Z365" s="36">
        <f>IFERROR(IF(Y365=0,"",ROUNDUP(Y365/H365,0)*0.01898),"")</f>
        <v>10.382060000000001</v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4540.1769230769241</v>
      </c>
      <c r="BN365" s="64">
        <f t="shared" ref="BN365:BN370" si="68">IFERROR(Y365*I365/H365,"0")</f>
        <v>4547.2109999999993</v>
      </c>
      <c r="BO365" s="64">
        <f t="shared" ref="BO365:BO370" si="69">IFERROR(1/J365*(X365/H365),"0")</f>
        <v>8.5336538461538467</v>
      </c>
      <c r="BP365" s="64">
        <f t="shared" ref="BP365:BP370" si="70">IFERROR(1/J365*(Y365/H365),"0")</f>
        <v>8.5468749999999982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54">
        <v>4607091387957</v>
      </c>
      <c r="E366" s="755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102</v>
      </c>
      <c r="N366" s="33"/>
      <c r="O366" s="32">
        <v>40</v>
      </c>
      <c r="P366" s="11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54">
        <v>4607091387964</v>
      </c>
      <c r="E367" s="755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102</v>
      </c>
      <c r="N367" s="33"/>
      <c r="O367" s="32">
        <v>40</v>
      </c>
      <c r="P367" s="8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54">
        <v>4680115884588</v>
      </c>
      <c r="E368" s="755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102</v>
      </c>
      <c r="N368" s="33"/>
      <c r="O368" s="32">
        <v>40</v>
      </c>
      <c r="P368" s="8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69</v>
      </c>
      <c r="X368" s="741">
        <v>14.4</v>
      </c>
      <c r="Y368" s="742">
        <f t="shared" si="66"/>
        <v>15</v>
      </c>
      <c r="Z368" s="36">
        <f>IFERROR(IF(Y368=0,"",ROUNDUP(Y368/H368,0)*0.00651),"")</f>
        <v>3.2550000000000003E-2</v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15.580800000000002</v>
      </c>
      <c r="BN368" s="64">
        <f t="shared" si="68"/>
        <v>16.23</v>
      </c>
      <c r="BO368" s="64">
        <f t="shared" si="69"/>
        <v>2.6373626373626374E-2</v>
      </c>
      <c r="BP368" s="64">
        <f t="shared" si="70"/>
        <v>2.7472527472527476E-2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54">
        <v>4607091387537</v>
      </c>
      <c r="E369" s="755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102</v>
      </c>
      <c r="N369" s="33"/>
      <c r="O369" s="32">
        <v>40</v>
      </c>
      <c r="P369" s="8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54">
        <v>4607091387513</v>
      </c>
      <c r="E370" s="755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135</v>
      </c>
      <c r="N370" s="33"/>
      <c r="O370" s="32">
        <v>40</v>
      </c>
      <c r="P370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6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57"/>
      <c r="P371" s="770" t="s">
        <v>80</v>
      </c>
      <c r="Q371" s="771"/>
      <c r="R371" s="771"/>
      <c r="S371" s="771"/>
      <c r="T371" s="771"/>
      <c r="U371" s="771"/>
      <c r="V371" s="772"/>
      <c r="W371" s="37" t="s">
        <v>81</v>
      </c>
      <c r="X371" s="743">
        <f>IFERROR(X365/H365,"0")+IFERROR(X366/H366,"0")+IFERROR(X367/H367,"0")+IFERROR(X368/H368,"0")+IFERROR(X369/H369,"0")+IFERROR(X370/H370,"0")</f>
        <v>550.95384615384614</v>
      </c>
      <c r="Y371" s="743">
        <f>IFERROR(Y365/H365,"0")+IFERROR(Y366/H366,"0")+IFERROR(Y367/H367,"0")+IFERROR(Y368/H368,"0")+IFERROR(Y369/H369,"0")+IFERROR(Y370/H370,"0")</f>
        <v>551.99999999999989</v>
      </c>
      <c r="Z371" s="743">
        <f>IFERROR(IF(Z365="",0,Z365),"0")+IFERROR(IF(Z366="",0,Z366),"0")+IFERROR(IF(Z367="",0,Z367),"0")+IFERROR(IF(Z368="",0,Z368),"0")+IFERROR(IF(Z369="",0,Z369),"0")+IFERROR(IF(Z370="",0,Z370),"0")</f>
        <v>10.414610000000001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57"/>
      <c r="P372" s="770" t="s">
        <v>80</v>
      </c>
      <c r="Q372" s="771"/>
      <c r="R372" s="771"/>
      <c r="S372" s="771"/>
      <c r="T372" s="771"/>
      <c r="U372" s="771"/>
      <c r="V372" s="772"/>
      <c r="W372" s="37" t="s">
        <v>69</v>
      </c>
      <c r="X372" s="743">
        <f>IFERROR(SUM(X365:X370),"0")</f>
        <v>4274.3999999999996</v>
      </c>
      <c r="Y372" s="743">
        <f>IFERROR(SUM(Y365:Y370),"0")</f>
        <v>4281.5999999999995</v>
      </c>
      <c r="Z372" s="37"/>
      <c r="AA372" s="744"/>
      <c r="AB372" s="744"/>
      <c r="AC372" s="744"/>
    </row>
    <row r="373" spans="1:68" ht="14.25" customHeight="1" x14ac:dyDescent="0.25">
      <c r="A373" s="763" t="s">
        <v>181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54">
        <v>4607091380880</v>
      </c>
      <c r="E374" s="755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102</v>
      </c>
      <c r="N374" s="33"/>
      <c r="O374" s="32">
        <v>30</v>
      </c>
      <c r="P374" s="10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69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54">
        <v>4607091384482</v>
      </c>
      <c r="E375" s="755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102</v>
      </c>
      <c r="N375" s="33"/>
      <c r="O375" s="32">
        <v>30</v>
      </c>
      <c r="P375" s="9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69</v>
      </c>
      <c r="X375" s="741">
        <v>198</v>
      </c>
      <c r="Y375" s="742">
        <f>IFERROR(IF(X375="",0,CEILING((X375/$H375),1)*$H375),"")</f>
        <v>202.79999999999998</v>
      </c>
      <c r="Z375" s="36">
        <f>IFERROR(IF(Y375=0,"",ROUNDUP(Y375/H375,0)*0.01898),"")</f>
        <v>0.49348000000000003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211.17461538461544</v>
      </c>
      <c r="BN375" s="64">
        <f>IFERROR(Y375*I375/H375,"0")</f>
        <v>216.29400000000001</v>
      </c>
      <c r="BO375" s="64">
        <f>IFERROR(1/J375*(X375/H375),"0")</f>
        <v>0.39663461538461542</v>
      </c>
      <c r="BP375" s="64">
        <f>IFERROR(1/J375*(Y375/H375),"0")</f>
        <v>0.40625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54">
        <v>4607091380897</v>
      </c>
      <c r="E376" s="755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135</v>
      </c>
      <c r="N376" s="33"/>
      <c r="O376" s="32">
        <v>30</v>
      </c>
      <c r="P376" s="10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69</v>
      </c>
      <c r="X376" s="741">
        <v>70</v>
      </c>
      <c r="Y376" s="742">
        <f>IFERROR(IF(X376="",0,CEILING((X376/$H376),1)*$H376),"")</f>
        <v>75.600000000000009</v>
      </c>
      <c r="Z376" s="36">
        <f>IFERROR(IF(Y376=0,"",ROUNDUP(Y376/H376,0)*0.01898),"")</f>
        <v>0.17082</v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74.325000000000003</v>
      </c>
      <c r="BN376" s="64">
        <f>IFERROR(Y376*I376/H376,"0")</f>
        <v>80.271000000000001</v>
      </c>
      <c r="BO376" s="64">
        <f>IFERROR(1/J376*(X376/H376),"0")</f>
        <v>0.13020833333333331</v>
      </c>
      <c r="BP376" s="64">
        <f>IFERROR(1/J376*(Y376/H376),"0")</f>
        <v>0.140625</v>
      </c>
    </row>
    <row r="377" spans="1:68" x14ac:dyDescent="0.2">
      <c r="A377" s="756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57"/>
      <c r="P377" s="770" t="s">
        <v>80</v>
      </c>
      <c r="Q377" s="771"/>
      <c r="R377" s="771"/>
      <c r="S377" s="771"/>
      <c r="T377" s="771"/>
      <c r="U377" s="771"/>
      <c r="V377" s="772"/>
      <c r="W377" s="37" t="s">
        <v>81</v>
      </c>
      <c r="X377" s="743">
        <f>IFERROR(X374/H374,"0")+IFERROR(X375/H375,"0")+IFERROR(X376/H376,"0")</f>
        <v>33.717948717948715</v>
      </c>
      <c r="Y377" s="743">
        <f>IFERROR(Y374/H374,"0")+IFERROR(Y375/H375,"0")+IFERROR(Y376/H376,"0")</f>
        <v>35</v>
      </c>
      <c r="Z377" s="743">
        <f>IFERROR(IF(Z374="",0,Z374),"0")+IFERROR(IF(Z375="",0,Z375),"0")+IFERROR(IF(Z376="",0,Z376),"0")</f>
        <v>0.6643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57"/>
      <c r="P378" s="770" t="s">
        <v>80</v>
      </c>
      <c r="Q378" s="771"/>
      <c r="R378" s="771"/>
      <c r="S378" s="771"/>
      <c r="T378" s="771"/>
      <c r="U378" s="771"/>
      <c r="V378" s="772"/>
      <c r="W378" s="37" t="s">
        <v>69</v>
      </c>
      <c r="X378" s="743">
        <f>IFERROR(SUM(X374:X376),"0")</f>
        <v>268</v>
      </c>
      <c r="Y378" s="743">
        <f>IFERROR(SUM(Y374:Y376),"0")</f>
        <v>278.39999999999998</v>
      </c>
      <c r="Z378" s="37"/>
      <c r="AA378" s="744"/>
      <c r="AB378" s="744"/>
      <c r="AC378" s="744"/>
    </row>
    <row r="379" spans="1:68" ht="14.25" customHeight="1" x14ac:dyDescent="0.25">
      <c r="A379" s="763" t="s">
        <v>82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54">
        <v>4607091388381</v>
      </c>
      <c r="E380" s="755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78" t="s">
        <v>604</v>
      </c>
      <c r="Q380" s="752"/>
      <c r="R380" s="752"/>
      <c r="S380" s="752"/>
      <c r="T380" s="753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54">
        <v>4607091388374</v>
      </c>
      <c r="E381" s="755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1138" t="s">
        <v>608</v>
      </c>
      <c r="Q381" s="752"/>
      <c r="R381" s="752"/>
      <c r="S381" s="752"/>
      <c r="T381" s="753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54">
        <v>4607091383102</v>
      </c>
      <c r="E382" s="755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11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54">
        <v>4607091388404</v>
      </c>
      <c r="E383" s="755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69</v>
      </c>
      <c r="X383" s="741">
        <v>5.1000000000000014</v>
      </c>
      <c r="Y383" s="742">
        <f>IFERROR(IF(X383="",0,CEILING((X383/$H383),1)*$H383),"")</f>
        <v>5.0999999999999996</v>
      </c>
      <c r="Z383" s="36">
        <f>IFERROR(IF(Y383=0,"",ROUNDUP(Y383/H383,0)*0.00651),"")</f>
        <v>1.302E-2</v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5.7600000000000025</v>
      </c>
      <c r="BN383" s="64">
        <f>IFERROR(Y383*I383/H383,"0")</f>
        <v>5.76</v>
      </c>
      <c r="BO383" s="64">
        <f>IFERROR(1/J383*(X383/H383),"0")</f>
        <v>1.0989010989010995E-2</v>
      </c>
      <c r="BP383" s="64">
        <f>IFERROR(1/J383*(Y383/H383),"0")</f>
        <v>1.098901098901099E-2</v>
      </c>
    </row>
    <row r="384" spans="1:68" x14ac:dyDescent="0.2">
      <c r="A384" s="756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57"/>
      <c r="P384" s="770" t="s">
        <v>80</v>
      </c>
      <c r="Q384" s="771"/>
      <c r="R384" s="771"/>
      <c r="S384" s="771"/>
      <c r="T384" s="771"/>
      <c r="U384" s="771"/>
      <c r="V384" s="772"/>
      <c r="W384" s="37" t="s">
        <v>81</v>
      </c>
      <c r="X384" s="743">
        <f>IFERROR(X380/H380,"0")+IFERROR(X381/H381,"0")+IFERROR(X382/H382,"0")+IFERROR(X383/H383,"0")</f>
        <v>2.0000000000000009</v>
      </c>
      <c r="Y384" s="743">
        <f>IFERROR(Y380/H380,"0")+IFERROR(Y381/H381,"0")+IFERROR(Y382/H382,"0")+IFERROR(Y383/H383,"0")</f>
        <v>2</v>
      </c>
      <c r="Z384" s="743">
        <f>IFERROR(IF(Z380="",0,Z380),"0")+IFERROR(IF(Z381="",0,Z381),"0")+IFERROR(IF(Z382="",0,Z382),"0")+IFERROR(IF(Z383="",0,Z383),"0")</f>
        <v>1.302E-2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57"/>
      <c r="P385" s="770" t="s">
        <v>80</v>
      </c>
      <c r="Q385" s="771"/>
      <c r="R385" s="771"/>
      <c r="S385" s="771"/>
      <c r="T385" s="771"/>
      <c r="U385" s="771"/>
      <c r="V385" s="772"/>
      <c r="W385" s="37" t="s">
        <v>69</v>
      </c>
      <c r="X385" s="743">
        <f>IFERROR(SUM(X380:X383),"0")</f>
        <v>5.1000000000000014</v>
      </c>
      <c r="Y385" s="743">
        <f>IFERROR(SUM(Y380:Y383),"0")</f>
        <v>5.0999999999999996</v>
      </c>
      <c r="Z385" s="37"/>
      <c r="AA385" s="744"/>
      <c r="AB385" s="744"/>
      <c r="AC385" s="744"/>
    </row>
    <row r="386" spans="1:68" ht="14.25" customHeight="1" x14ac:dyDescent="0.25">
      <c r="A386" s="763" t="s">
        <v>614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54">
        <v>4680115881808</v>
      </c>
      <c r="E387" s="755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54">
        <v>4680115881822</v>
      </c>
      <c r="E388" s="755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54">
        <v>4680115880016</v>
      </c>
      <c r="E389" s="755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11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6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57"/>
      <c r="P390" s="770" t="s">
        <v>80</v>
      </c>
      <c r="Q390" s="771"/>
      <c r="R390" s="771"/>
      <c r="S390" s="771"/>
      <c r="T390" s="771"/>
      <c r="U390" s="771"/>
      <c r="V390" s="77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57"/>
      <c r="P391" s="770" t="s">
        <v>80</v>
      </c>
      <c r="Q391" s="771"/>
      <c r="R391" s="771"/>
      <c r="S391" s="771"/>
      <c r="T391" s="771"/>
      <c r="U391" s="771"/>
      <c r="V391" s="77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86" t="s">
        <v>623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customHeight="1" x14ac:dyDescent="0.25">
      <c r="A393" s="763" t="s">
        <v>150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54">
        <v>4607091383836</v>
      </c>
      <c r="E394" s="755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11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69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6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57"/>
      <c r="P395" s="770" t="s">
        <v>80</v>
      </c>
      <c r="Q395" s="771"/>
      <c r="R395" s="771"/>
      <c r="S395" s="771"/>
      <c r="T395" s="771"/>
      <c r="U395" s="771"/>
      <c r="V395" s="772"/>
      <c r="W395" s="37" t="s">
        <v>81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57"/>
      <c r="P396" s="770" t="s">
        <v>80</v>
      </c>
      <c r="Q396" s="771"/>
      <c r="R396" s="771"/>
      <c r="S396" s="771"/>
      <c r="T396" s="771"/>
      <c r="U396" s="771"/>
      <c r="V396" s="772"/>
      <c r="W396" s="37" t="s">
        <v>69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3" t="s">
        <v>64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54">
        <v>4607091387919</v>
      </c>
      <c r="E398" s="755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8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69</v>
      </c>
      <c r="X398" s="741">
        <v>15</v>
      </c>
      <c r="Y398" s="742">
        <f>IFERROR(IF(X398="",0,CEILING((X398/$H398),1)*$H398),"")</f>
        <v>16.2</v>
      </c>
      <c r="Z398" s="36">
        <f>IFERROR(IF(Y398=0,"",ROUNDUP(Y398/H398,0)*0.01898),"")</f>
        <v>3.7960000000000001E-2</v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15.961111111111112</v>
      </c>
      <c r="BN398" s="64">
        <f>IFERROR(Y398*I398/H398,"0")</f>
        <v>17.238</v>
      </c>
      <c r="BO398" s="64">
        <f>IFERROR(1/J398*(X398/H398),"0")</f>
        <v>2.8935185185185185E-2</v>
      </c>
      <c r="BP398" s="64">
        <f>IFERROR(1/J398*(Y398/H398),"0")</f>
        <v>3.125E-2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54">
        <v>4680115883604</v>
      </c>
      <c r="E399" s="755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102</v>
      </c>
      <c r="N399" s="33"/>
      <c r="O399" s="32">
        <v>45</v>
      </c>
      <c r="P399" s="9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69</v>
      </c>
      <c r="X399" s="741">
        <v>49</v>
      </c>
      <c r="Y399" s="742">
        <f>IFERROR(IF(X399="",0,CEILING((X399/$H399),1)*$H399),"")</f>
        <v>50.400000000000006</v>
      </c>
      <c r="Z399" s="36">
        <f>IFERROR(IF(Y399=0,"",ROUNDUP(Y399/H399,0)*0.00651),"")</f>
        <v>0.15623999999999999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54.879999999999995</v>
      </c>
      <c r="BN399" s="64">
        <f>IFERROR(Y399*I399/H399,"0")</f>
        <v>56.448</v>
      </c>
      <c r="BO399" s="64">
        <f>IFERROR(1/J399*(X399/H399),"0")</f>
        <v>0.12820512820512822</v>
      </c>
      <c r="BP399" s="64">
        <f>IFERROR(1/J399*(Y399/H399),"0")</f>
        <v>0.13186813186813187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54">
        <v>4680115883567</v>
      </c>
      <c r="E400" s="755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135</v>
      </c>
      <c r="N400" s="33"/>
      <c r="O400" s="32">
        <v>40</v>
      </c>
      <c r="P400" s="11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69</v>
      </c>
      <c r="X400" s="741">
        <v>36.4</v>
      </c>
      <c r="Y400" s="742">
        <f>IFERROR(IF(X400="",0,CEILING((X400/$H400),1)*$H400),"")</f>
        <v>37.800000000000004</v>
      </c>
      <c r="Z400" s="36">
        <f>IFERROR(IF(Y400=0,"",ROUNDUP(Y400/H400,0)*0.00651),"")</f>
        <v>0.11718000000000001</v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40.559999999999995</v>
      </c>
      <c r="BN400" s="64">
        <f>IFERROR(Y400*I400/H400,"0")</f>
        <v>42.12</v>
      </c>
      <c r="BO400" s="64">
        <f>IFERROR(1/J400*(X400/H400),"0")</f>
        <v>9.5238095238095233E-2</v>
      </c>
      <c r="BP400" s="64">
        <f>IFERROR(1/J400*(Y400/H400),"0")</f>
        <v>9.8901098901098911E-2</v>
      </c>
    </row>
    <row r="401" spans="1:68" x14ac:dyDescent="0.2">
      <c r="A401" s="756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57"/>
      <c r="P401" s="770" t="s">
        <v>80</v>
      </c>
      <c r="Q401" s="771"/>
      <c r="R401" s="771"/>
      <c r="S401" s="771"/>
      <c r="T401" s="771"/>
      <c r="U401" s="771"/>
      <c r="V401" s="772"/>
      <c r="W401" s="37" t="s">
        <v>81</v>
      </c>
      <c r="X401" s="743">
        <f>IFERROR(X398/H398,"0")+IFERROR(X399/H399,"0")+IFERROR(X400/H400,"0")</f>
        <v>42.518518518518519</v>
      </c>
      <c r="Y401" s="743">
        <f>IFERROR(Y398/H398,"0")+IFERROR(Y399/H399,"0")+IFERROR(Y400/H400,"0")</f>
        <v>44</v>
      </c>
      <c r="Z401" s="743">
        <f>IFERROR(IF(Z398="",0,Z398),"0")+IFERROR(IF(Z399="",0,Z399),"0")+IFERROR(IF(Z400="",0,Z400),"0")</f>
        <v>0.31137999999999999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57"/>
      <c r="P402" s="770" t="s">
        <v>80</v>
      </c>
      <c r="Q402" s="771"/>
      <c r="R402" s="771"/>
      <c r="S402" s="771"/>
      <c r="T402" s="771"/>
      <c r="U402" s="771"/>
      <c r="V402" s="772"/>
      <c r="W402" s="37" t="s">
        <v>69</v>
      </c>
      <c r="X402" s="743">
        <f>IFERROR(SUM(X398:X400),"0")</f>
        <v>100.4</v>
      </c>
      <c r="Y402" s="743">
        <f>IFERROR(SUM(Y398:Y400),"0")</f>
        <v>104.4</v>
      </c>
      <c r="Z402" s="37"/>
      <c r="AA402" s="744"/>
      <c r="AB402" s="744"/>
      <c r="AC402" s="744"/>
    </row>
    <row r="403" spans="1:68" ht="27.75" customHeight="1" x14ac:dyDescent="0.2">
      <c r="A403" s="921" t="s">
        <v>636</v>
      </c>
      <c r="B403" s="922"/>
      <c r="C403" s="922"/>
      <c r="D403" s="922"/>
      <c r="E403" s="922"/>
      <c r="F403" s="922"/>
      <c r="G403" s="922"/>
      <c r="H403" s="922"/>
      <c r="I403" s="922"/>
      <c r="J403" s="922"/>
      <c r="K403" s="922"/>
      <c r="L403" s="922"/>
      <c r="M403" s="922"/>
      <c r="N403" s="922"/>
      <c r="O403" s="922"/>
      <c r="P403" s="922"/>
      <c r="Q403" s="922"/>
      <c r="R403" s="922"/>
      <c r="S403" s="922"/>
      <c r="T403" s="922"/>
      <c r="U403" s="922"/>
      <c r="V403" s="922"/>
      <c r="W403" s="922"/>
      <c r="X403" s="922"/>
      <c r="Y403" s="922"/>
      <c r="Z403" s="922"/>
      <c r="AA403" s="48"/>
      <c r="AB403" s="48"/>
      <c r="AC403" s="48"/>
    </row>
    <row r="404" spans="1:68" ht="16.5" customHeight="1" x14ac:dyDescent="0.25">
      <c r="A404" s="786" t="s">
        <v>637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customHeight="1" x14ac:dyDescent="0.25">
      <c r="A405" s="763" t="s">
        <v>90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54">
        <v>4680115884847</v>
      </c>
      <c r="E406" s="755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122</v>
      </c>
      <c r="M406" s="33" t="s">
        <v>68</v>
      </c>
      <c r="N406" s="33"/>
      <c r="O406" s="32">
        <v>60</v>
      </c>
      <c r="P406" s="10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69</v>
      </c>
      <c r="X406" s="741">
        <v>200</v>
      </c>
      <c r="Y406" s="742">
        <f t="shared" ref="Y406:Y415" si="71">IFERROR(IF(X406="",0,CEILING((X406/$H406),1)*$H406),"")</f>
        <v>210</v>
      </c>
      <c r="Z406" s="36">
        <f>IFERROR(IF(Y406=0,"",ROUNDUP(Y406/H406,0)*0.02175),"")</f>
        <v>0.30449999999999999</v>
      </c>
      <c r="AA406" s="56"/>
      <c r="AB406" s="57"/>
      <c r="AC406" s="471" t="s">
        <v>640</v>
      </c>
      <c r="AG406" s="64"/>
      <c r="AJ406" s="68" t="s">
        <v>124</v>
      </c>
      <c r="AK406" s="68">
        <v>720</v>
      </c>
      <c r="BB406" s="472" t="s">
        <v>1</v>
      </c>
      <c r="BM406" s="64">
        <f t="shared" ref="BM406:BM415" si="72">IFERROR(X406*I406/H406,"0")</f>
        <v>206.4</v>
      </c>
      <c r="BN406" s="64">
        <f t="shared" ref="BN406:BN415" si="73">IFERROR(Y406*I406/H406,"0")</f>
        <v>216.72</v>
      </c>
      <c r="BO406" s="64">
        <f t="shared" ref="BO406:BO415" si="74">IFERROR(1/J406*(X406/H406),"0")</f>
        <v>0.27777777777777779</v>
      </c>
      <c r="BP406" s="64">
        <f t="shared" ref="BP406:BP415" si="75">IFERROR(1/J406*(Y406/H406),"0")</f>
        <v>0.29166666666666663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54">
        <v>4680115884847</v>
      </c>
      <c r="E407" s="755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401</v>
      </c>
      <c r="N407" s="33"/>
      <c r="O407" s="32">
        <v>60</v>
      </c>
      <c r="P407" s="11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54">
        <v>4680115884854</v>
      </c>
      <c r="E408" s="755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122</v>
      </c>
      <c r="M408" s="33" t="s">
        <v>68</v>
      </c>
      <c r="N408" s="33"/>
      <c r="O408" s="32">
        <v>60</v>
      </c>
      <c r="P408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69</v>
      </c>
      <c r="X408" s="741">
        <v>840</v>
      </c>
      <c r="Y408" s="742">
        <f t="shared" si="71"/>
        <v>840</v>
      </c>
      <c r="Z408" s="36">
        <f>IFERROR(IF(Y408=0,"",ROUNDUP(Y408/H408,0)*0.02175),"")</f>
        <v>1.218</v>
      </c>
      <c r="AA408" s="56"/>
      <c r="AB408" s="57"/>
      <c r="AC408" s="475" t="s">
        <v>645</v>
      </c>
      <c r="AG408" s="64"/>
      <c r="AJ408" s="68" t="s">
        <v>124</v>
      </c>
      <c r="AK408" s="68">
        <v>720</v>
      </c>
      <c r="BB408" s="476" t="s">
        <v>1</v>
      </c>
      <c r="BM408" s="64">
        <f t="shared" si="72"/>
        <v>866.88</v>
      </c>
      <c r="BN408" s="64">
        <f t="shared" si="73"/>
        <v>866.88</v>
      </c>
      <c r="BO408" s="64">
        <f t="shared" si="74"/>
        <v>1.1666666666666665</v>
      </c>
      <c r="BP408" s="64">
        <f t="shared" si="75"/>
        <v>1.1666666666666665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54">
        <v>4680115884854</v>
      </c>
      <c r="E409" s="755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401</v>
      </c>
      <c r="N409" s="33"/>
      <c r="O409" s="32">
        <v>60</v>
      </c>
      <c r="P409" s="8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54">
        <v>4680115884830</v>
      </c>
      <c r="E410" s="755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122</v>
      </c>
      <c r="M410" s="33" t="s">
        <v>68</v>
      </c>
      <c r="N410" s="33"/>
      <c r="O410" s="32">
        <v>60</v>
      </c>
      <c r="P410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69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649</v>
      </c>
      <c r="AG410" s="64"/>
      <c r="AJ410" s="68" t="s">
        <v>124</v>
      </c>
      <c r="AK410" s="68">
        <v>720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54">
        <v>4680115884830</v>
      </c>
      <c r="E411" s="755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401</v>
      </c>
      <c r="N411" s="33"/>
      <c r="O411" s="32">
        <v>60</v>
      </c>
      <c r="P411" s="103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54">
        <v>4607091383997</v>
      </c>
      <c r="E412" s="755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135</v>
      </c>
      <c r="N412" s="33"/>
      <c r="O412" s="32">
        <v>60</v>
      </c>
      <c r="P412" s="8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69</v>
      </c>
      <c r="X412" s="741">
        <v>1565</v>
      </c>
      <c r="Y412" s="742">
        <f t="shared" si="71"/>
        <v>1575</v>
      </c>
      <c r="Z412" s="36">
        <f>IFERROR(IF(Y412=0,"",ROUNDUP(Y412/H412,0)*0.02175),"")</f>
        <v>2.2837499999999999</v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1615.0800000000002</v>
      </c>
      <c r="BN412" s="64">
        <f t="shared" si="73"/>
        <v>1625.4</v>
      </c>
      <c r="BO412" s="64">
        <f t="shared" si="74"/>
        <v>2.1736111111111107</v>
      </c>
      <c r="BP412" s="64">
        <f t="shared" si="75"/>
        <v>2.1875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54">
        <v>4680115882638</v>
      </c>
      <c r="E413" s="755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11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54">
        <v>4680115884922</v>
      </c>
      <c r="E414" s="755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10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54">
        <v>4680115884861</v>
      </c>
      <c r="E415" s="755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8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69</v>
      </c>
      <c r="X415" s="741">
        <v>5</v>
      </c>
      <c r="Y415" s="742">
        <f t="shared" si="71"/>
        <v>5</v>
      </c>
      <c r="Z415" s="36">
        <f>IFERROR(IF(Y415=0,"",ROUNDUP(Y415/H415,0)*0.00902),"")</f>
        <v>9.0200000000000002E-3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5.21</v>
      </c>
      <c r="BN415" s="64">
        <f t="shared" si="73"/>
        <v>5.21</v>
      </c>
      <c r="BO415" s="64">
        <f t="shared" si="74"/>
        <v>7.575757575757576E-3</v>
      </c>
      <c r="BP415" s="64">
        <f t="shared" si="75"/>
        <v>7.575757575757576E-3</v>
      </c>
    </row>
    <row r="416" spans="1:68" x14ac:dyDescent="0.2">
      <c r="A416" s="756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57"/>
      <c r="P416" s="770" t="s">
        <v>80</v>
      </c>
      <c r="Q416" s="771"/>
      <c r="R416" s="771"/>
      <c r="S416" s="771"/>
      <c r="T416" s="771"/>
      <c r="U416" s="771"/>
      <c r="V416" s="77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174.66666666666666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176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3.8152699999999999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57"/>
      <c r="P417" s="770" t="s">
        <v>80</v>
      </c>
      <c r="Q417" s="771"/>
      <c r="R417" s="771"/>
      <c r="S417" s="771"/>
      <c r="T417" s="771"/>
      <c r="U417" s="771"/>
      <c r="V417" s="772"/>
      <c r="W417" s="37" t="s">
        <v>69</v>
      </c>
      <c r="X417" s="743">
        <f>IFERROR(SUM(X406:X415),"0")</f>
        <v>2610</v>
      </c>
      <c r="Y417" s="743">
        <f>IFERROR(SUM(Y406:Y415),"0")</f>
        <v>2630</v>
      </c>
      <c r="Z417" s="37"/>
      <c r="AA417" s="744"/>
      <c r="AB417" s="744"/>
      <c r="AC417" s="744"/>
    </row>
    <row r="418" spans="1:68" ht="14.25" customHeight="1" x14ac:dyDescent="0.25">
      <c r="A418" s="763" t="s">
        <v>139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54">
        <v>4607091383980</v>
      </c>
      <c r="E419" s="755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122</v>
      </c>
      <c r="M419" s="33" t="s">
        <v>94</v>
      </c>
      <c r="N419" s="33"/>
      <c r="O419" s="32">
        <v>50</v>
      </c>
      <c r="P419" s="10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69</v>
      </c>
      <c r="X419" s="741">
        <v>1290</v>
      </c>
      <c r="Y419" s="742">
        <f>IFERROR(IF(X419="",0,CEILING((X419/$H419),1)*$H419),"")</f>
        <v>1290</v>
      </c>
      <c r="Z419" s="36">
        <f>IFERROR(IF(Y419=0,"",ROUNDUP(Y419/H419,0)*0.02175),"")</f>
        <v>1.8704999999999998</v>
      </c>
      <c r="AA419" s="56"/>
      <c r="AB419" s="57"/>
      <c r="AC419" s="491" t="s">
        <v>663</v>
      </c>
      <c r="AG419" s="64"/>
      <c r="AJ419" s="68" t="s">
        <v>124</v>
      </c>
      <c r="AK419" s="68">
        <v>720</v>
      </c>
      <c r="BB419" s="492" t="s">
        <v>1</v>
      </c>
      <c r="BM419" s="64">
        <f>IFERROR(X419*I419/H419,"0")</f>
        <v>1331.28</v>
      </c>
      <c r="BN419" s="64">
        <f>IFERROR(Y419*I419/H419,"0")</f>
        <v>1331.28</v>
      </c>
      <c r="BO419" s="64">
        <f>IFERROR(1/J419*(X419/H419),"0")</f>
        <v>1.7916666666666665</v>
      </c>
      <c r="BP419" s="64">
        <f>IFERROR(1/J419*(Y419/H419),"0")</f>
        <v>1.7916666666666665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54">
        <v>4607091384178</v>
      </c>
      <c r="E420" s="755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8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6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57"/>
      <c r="P421" s="770" t="s">
        <v>80</v>
      </c>
      <c r="Q421" s="771"/>
      <c r="R421" s="771"/>
      <c r="S421" s="771"/>
      <c r="T421" s="771"/>
      <c r="U421" s="771"/>
      <c r="V421" s="772"/>
      <c r="W421" s="37" t="s">
        <v>81</v>
      </c>
      <c r="X421" s="743">
        <f>IFERROR(X419/H419,"0")+IFERROR(X420/H420,"0")</f>
        <v>86</v>
      </c>
      <c r="Y421" s="743">
        <f>IFERROR(Y419/H419,"0")+IFERROR(Y420/H420,"0")</f>
        <v>86</v>
      </c>
      <c r="Z421" s="743">
        <f>IFERROR(IF(Z419="",0,Z419),"0")+IFERROR(IF(Z420="",0,Z420),"0")</f>
        <v>1.8704999999999998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57"/>
      <c r="P422" s="770" t="s">
        <v>80</v>
      </c>
      <c r="Q422" s="771"/>
      <c r="R422" s="771"/>
      <c r="S422" s="771"/>
      <c r="T422" s="771"/>
      <c r="U422" s="771"/>
      <c r="V422" s="772"/>
      <c r="W422" s="37" t="s">
        <v>69</v>
      </c>
      <c r="X422" s="743">
        <f>IFERROR(SUM(X419:X420),"0")</f>
        <v>1290</v>
      </c>
      <c r="Y422" s="743">
        <f>IFERROR(SUM(Y419:Y420),"0")</f>
        <v>1290</v>
      </c>
      <c r="Z422" s="37"/>
      <c r="AA422" s="744"/>
      <c r="AB422" s="744"/>
      <c r="AC422" s="744"/>
    </row>
    <row r="423" spans="1:68" ht="14.25" customHeight="1" x14ac:dyDescent="0.25">
      <c r="A423" s="763" t="s">
        <v>64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54">
        <v>4607091383928</v>
      </c>
      <c r="E424" s="755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102</v>
      </c>
      <c r="N424" s="33"/>
      <c r="O424" s="32">
        <v>40</v>
      </c>
      <c r="P424" s="997" t="s">
        <v>668</v>
      </c>
      <c r="Q424" s="752"/>
      <c r="R424" s="752"/>
      <c r="S424" s="752"/>
      <c r="T424" s="753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54">
        <v>4607091384260</v>
      </c>
      <c r="E425" s="755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102</v>
      </c>
      <c r="N425" s="33"/>
      <c r="O425" s="32">
        <v>40</v>
      </c>
      <c r="P425" s="1015" t="s">
        <v>672</v>
      </c>
      <c r="Q425" s="752"/>
      <c r="R425" s="752"/>
      <c r="S425" s="752"/>
      <c r="T425" s="753"/>
      <c r="U425" s="34"/>
      <c r="V425" s="34"/>
      <c r="W425" s="35" t="s">
        <v>69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6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57"/>
      <c r="P426" s="770" t="s">
        <v>80</v>
      </c>
      <c r="Q426" s="771"/>
      <c r="R426" s="771"/>
      <c r="S426" s="771"/>
      <c r="T426" s="771"/>
      <c r="U426" s="771"/>
      <c r="V426" s="772"/>
      <c r="W426" s="37" t="s">
        <v>81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57"/>
      <c r="P427" s="770" t="s">
        <v>80</v>
      </c>
      <c r="Q427" s="771"/>
      <c r="R427" s="771"/>
      <c r="S427" s="771"/>
      <c r="T427" s="771"/>
      <c r="U427" s="771"/>
      <c r="V427" s="772"/>
      <c r="W427" s="37" t="s">
        <v>69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3" t="s">
        <v>181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54">
        <v>4607091384673</v>
      </c>
      <c r="E429" s="755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102</v>
      </c>
      <c r="N429" s="33"/>
      <c r="O429" s="32">
        <v>30</v>
      </c>
      <c r="P429" s="1061" t="s">
        <v>676</v>
      </c>
      <c r="Q429" s="752"/>
      <c r="R429" s="752"/>
      <c r="S429" s="752"/>
      <c r="T429" s="753"/>
      <c r="U429" s="34"/>
      <c r="V429" s="34"/>
      <c r="W429" s="35" t="s">
        <v>69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6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57"/>
      <c r="P430" s="770" t="s">
        <v>80</v>
      </c>
      <c r="Q430" s="771"/>
      <c r="R430" s="771"/>
      <c r="S430" s="771"/>
      <c r="T430" s="771"/>
      <c r="U430" s="771"/>
      <c r="V430" s="772"/>
      <c r="W430" s="37" t="s">
        <v>81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57"/>
      <c r="P431" s="770" t="s">
        <v>80</v>
      </c>
      <c r="Q431" s="771"/>
      <c r="R431" s="771"/>
      <c r="S431" s="771"/>
      <c r="T431" s="771"/>
      <c r="U431" s="771"/>
      <c r="V431" s="772"/>
      <c r="W431" s="37" t="s">
        <v>69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86" t="s">
        <v>678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customHeight="1" x14ac:dyDescent="0.25">
      <c r="A433" s="763" t="s">
        <v>90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customHeight="1" x14ac:dyDescent="0.25">
      <c r="A434" s="54" t="s">
        <v>679</v>
      </c>
      <c r="B434" s="54" t="s">
        <v>680</v>
      </c>
      <c r="C434" s="31">
        <v>4301011483</v>
      </c>
      <c r="D434" s="754">
        <v>4680115881907</v>
      </c>
      <c r="E434" s="755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8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37.5" customHeight="1" x14ac:dyDescent="0.25">
      <c r="A435" s="54" t="s">
        <v>679</v>
      </c>
      <c r="B435" s="54" t="s">
        <v>682</v>
      </c>
      <c r="C435" s="31">
        <v>4301011873</v>
      </c>
      <c r="D435" s="754">
        <v>4680115881907</v>
      </c>
      <c r="E435" s="755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80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27" customHeight="1" x14ac:dyDescent="0.25">
      <c r="A436" s="54" t="s">
        <v>684</v>
      </c>
      <c r="B436" s="54" t="s">
        <v>685</v>
      </c>
      <c r="C436" s="31">
        <v>4301011655</v>
      </c>
      <c r="D436" s="754">
        <v>4680115883925</v>
      </c>
      <c r="E436" s="755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7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37.5" customHeight="1" x14ac:dyDescent="0.25">
      <c r="A437" s="54" t="s">
        <v>684</v>
      </c>
      <c r="B437" s="54" t="s">
        <v>686</v>
      </c>
      <c r="C437" s="31">
        <v>4301011872</v>
      </c>
      <c r="D437" s="754">
        <v>4680115883925</v>
      </c>
      <c r="E437" s="755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11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54">
        <v>4680115884892</v>
      </c>
      <c r="E438" s="755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10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54">
        <v>4607091384192</v>
      </c>
      <c r="E439" s="755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8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54">
        <v>4680115884885</v>
      </c>
      <c r="E440" s="755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69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54">
        <v>4680115884908</v>
      </c>
      <c r="E441" s="755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5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6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57"/>
      <c r="P442" s="770" t="s">
        <v>80</v>
      </c>
      <c r="Q442" s="771"/>
      <c r="R442" s="771"/>
      <c r="S442" s="771"/>
      <c r="T442" s="771"/>
      <c r="U442" s="771"/>
      <c r="V442" s="77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57"/>
      <c r="P443" s="770" t="s">
        <v>80</v>
      </c>
      <c r="Q443" s="771"/>
      <c r="R443" s="771"/>
      <c r="S443" s="771"/>
      <c r="T443" s="771"/>
      <c r="U443" s="771"/>
      <c r="V443" s="772"/>
      <c r="W443" s="37" t="s">
        <v>69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3" t="s">
        <v>150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54">
        <v>4607091384802</v>
      </c>
      <c r="E445" s="755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11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54">
        <v>4607091384826</v>
      </c>
      <c r="E446" s="755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6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57"/>
      <c r="P447" s="770" t="s">
        <v>80</v>
      </c>
      <c r="Q447" s="771"/>
      <c r="R447" s="771"/>
      <c r="S447" s="771"/>
      <c r="T447" s="771"/>
      <c r="U447" s="771"/>
      <c r="V447" s="77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57"/>
      <c r="P448" s="770" t="s">
        <v>80</v>
      </c>
      <c r="Q448" s="771"/>
      <c r="R448" s="771"/>
      <c r="S448" s="771"/>
      <c r="T448" s="771"/>
      <c r="U448" s="771"/>
      <c r="V448" s="77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3" t="s">
        <v>64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54">
        <v>4607091384246</v>
      </c>
      <c r="E450" s="755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102</v>
      </c>
      <c r="N450" s="33"/>
      <c r="O450" s="32">
        <v>40</v>
      </c>
      <c r="P450" s="101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54">
        <v>4680115881976</v>
      </c>
      <c r="E451" s="755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102</v>
      </c>
      <c r="N451" s="33"/>
      <c r="O451" s="32">
        <v>40</v>
      </c>
      <c r="P451" s="990" t="s">
        <v>707</v>
      </c>
      <c r="Q451" s="752"/>
      <c r="R451" s="752"/>
      <c r="S451" s="752"/>
      <c r="T451" s="753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4301051660</v>
      </c>
      <c r="D452" s="754">
        <v>4607091384253</v>
      </c>
      <c r="E452" s="755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102</v>
      </c>
      <c r="N452" s="33"/>
      <c r="O452" s="32">
        <v>40</v>
      </c>
      <c r="P452" s="11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704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711</v>
      </c>
      <c r="C453" s="31">
        <v>4301051297</v>
      </c>
      <c r="D453" s="754">
        <v>4607091384253</v>
      </c>
      <c r="E453" s="755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11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54">
        <v>4680115881969</v>
      </c>
      <c r="E454" s="755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11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6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57"/>
      <c r="P455" s="770" t="s">
        <v>80</v>
      </c>
      <c r="Q455" s="771"/>
      <c r="R455" s="771"/>
      <c r="S455" s="771"/>
      <c r="T455" s="771"/>
      <c r="U455" s="771"/>
      <c r="V455" s="77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57"/>
      <c r="P456" s="770" t="s">
        <v>80</v>
      </c>
      <c r="Q456" s="771"/>
      <c r="R456" s="771"/>
      <c r="S456" s="771"/>
      <c r="T456" s="771"/>
      <c r="U456" s="771"/>
      <c r="V456" s="77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3" t="s">
        <v>181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54">
        <v>4607091389357</v>
      </c>
      <c r="E458" s="755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102</v>
      </c>
      <c r="N458" s="33"/>
      <c r="O458" s="32">
        <v>40</v>
      </c>
      <c r="P458" s="1167" t="s">
        <v>718</v>
      </c>
      <c r="Q458" s="752"/>
      <c r="R458" s="752"/>
      <c r="S458" s="752"/>
      <c r="T458" s="753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6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57"/>
      <c r="P459" s="770" t="s">
        <v>80</v>
      </c>
      <c r="Q459" s="771"/>
      <c r="R459" s="771"/>
      <c r="S459" s="771"/>
      <c r="T459" s="771"/>
      <c r="U459" s="771"/>
      <c r="V459" s="77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57"/>
      <c r="P460" s="770" t="s">
        <v>80</v>
      </c>
      <c r="Q460" s="771"/>
      <c r="R460" s="771"/>
      <c r="S460" s="771"/>
      <c r="T460" s="771"/>
      <c r="U460" s="771"/>
      <c r="V460" s="77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921" t="s">
        <v>720</v>
      </c>
      <c r="B461" s="922"/>
      <c r="C461" s="922"/>
      <c r="D461" s="922"/>
      <c r="E461" s="922"/>
      <c r="F461" s="922"/>
      <c r="G461" s="922"/>
      <c r="H461" s="922"/>
      <c r="I461" s="922"/>
      <c r="J461" s="922"/>
      <c r="K461" s="922"/>
      <c r="L461" s="922"/>
      <c r="M461" s="922"/>
      <c r="N461" s="922"/>
      <c r="O461" s="922"/>
      <c r="P461" s="922"/>
      <c r="Q461" s="922"/>
      <c r="R461" s="922"/>
      <c r="S461" s="922"/>
      <c r="T461" s="922"/>
      <c r="U461" s="922"/>
      <c r="V461" s="922"/>
      <c r="W461" s="922"/>
      <c r="X461" s="922"/>
      <c r="Y461" s="922"/>
      <c r="Z461" s="922"/>
      <c r="AA461" s="48"/>
      <c r="AB461" s="48"/>
      <c r="AC461" s="48"/>
    </row>
    <row r="462" spans="1:68" ht="16.5" customHeight="1" x14ac:dyDescent="0.25">
      <c r="A462" s="786" t="s">
        <v>721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customHeight="1" x14ac:dyDescent="0.25">
      <c r="A463" s="763" t="s">
        <v>150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54">
        <v>4680115886100</v>
      </c>
      <c r="E464" s="755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1089" t="s">
        <v>724</v>
      </c>
      <c r="Q464" s="752"/>
      <c r="R464" s="752"/>
      <c r="S464" s="752"/>
      <c r="T464" s="753"/>
      <c r="U464" s="34"/>
      <c r="V464" s="34"/>
      <c r="W464" s="35" t="s">
        <v>69</v>
      </c>
      <c r="X464" s="741">
        <v>10</v>
      </c>
      <c r="Y464" s="742">
        <f t="shared" ref="Y464:Y479" si="81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10.388888888888889</v>
      </c>
      <c r="BN464" s="64">
        <f t="shared" ref="BN464:BN479" si="83">IFERROR(Y464*I464/H464,"0")</f>
        <v>11.22</v>
      </c>
      <c r="BO464" s="64">
        <f t="shared" ref="BO464:BO479" si="84">IFERROR(1/J464*(X464/H464),"0")</f>
        <v>1.4029180695847361E-2</v>
      </c>
      <c r="BP464" s="64">
        <f t="shared" ref="BP464:BP479" si="85">IFERROR(1/J464*(Y464/H464),"0")</f>
        <v>1.5151515151515152E-2</v>
      </c>
    </row>
    <row r="465" spans="1:68" ht="27" customHeight="1" x14ac:dyDescent="0.25">
      <c r="A465" s="54" t="s">
        <v>726</v>
      </c>
      <c r="B465" s="54" t="s">
        <v>727</v>
      </c>
      <c r="C465" s="31">
        <v>4301031406</v>
      </c>
      <c r="D465" s="754">
        <v>4680115886117</v>
      </c>
      <c r="E465" s="755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867" t="s">
        <v>728</v>
      </c>
      <c r="Q465" s="752"/>
      <c r="R465" s="752"/>
      <c r="S465" s="752"/>
      <c r="T465" s="753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4301031382</v>
      </c>
      <c r="D466" s="754">
        <v>4680115886117</v>
      </c>
      <c r="E466" s="755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1095" t="s">
        <v>728</v>
      </c>
      <c r="Q466" s="752"/>
      <c r="R466" s="752"/>
      <c r="S466" s="752"/>
      <c r="T466" s="753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54">
        <v>4680115886124</v>
      </c>
      <c r="E467" s="755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1041" t="s">
        <v>733</v>
      </c>
      <c r="Q467" s="752"/>
      <c r="R467" s="752"/>
      <c r="S467" s="752"/>
      <c r="T467" s="753"/>
      <c r="U467" s="34"/>
      <c r="V467" s="34"/>
      <c r="W467" s="35" t="s">
        <v>69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54">
        <v>4680115883147</v>
      </c>
      <c r="E468" s="755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11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54">
        <v>4680115883147</v>
      </c>
      <c r="E469" s="755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1043" t="s">
        <v>738</v>
      </c>
      <c r="Q469" s="752"/>
      <c r="R469" s="752"/>
      <c r="S469" s="752"/>
      <c r="T469" s="753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54">
        <v>4607091384338</v>
      </c>
      <c r="E470" s="755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8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69</v>
      </c>
      <c r="X470" s="741">
        <v>4.1999999999999993</v>
      </c>
      <c r="Y470" s="742">
        <f t="shared" si="81"/>
        <v>4.2</v>
      </c>
      <c r="Z470" s="36">
        <f t="shared" si="86"/>
        <v>1.004E-2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4.4599999999999991</v>
      </c>
      <c r="BN470" s="64">
        <f t="shared" si="83"/>
        <v>4.46</v>
      </c>
      <c r="BO470" s="64">
        <f t="shared" si="84"/>
        <v>8.5470085470085461E-3</v>
      </c>
      <c r="BP470" s="64">
        <f t="shared" si="85"/>
        <v>8.5470085470085479E-3</v>
      </c>
    </row>
    <row r="471" spans="1:68" ht="37.5" customHeight="1" x14ac:dyDescent="0.25">
      <c r="A471" s="54" t="s">
        <v>741</v>
      </c>
      <c r="B471" s="54" t="s">
        <v>742</v>
      </c>
      <c r="C471" s="31">
        <v>4301031374</v>
      </c>
      <c r="D471" s="754">
        <v>4680115883154</v>
      </c>
      <c r="E471" s="755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1102" t="s">
        <v>743</v>
      </c>
      <c r="Q471" s="752"/>
      <c r="R471" s="752"/>
      <c r="S471" s="752"/>
      <c r="T471" s="753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744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745</v>
      </c>
      <c r="C472" s="31">
        <v>4301031336</v>
      </c>
      <c r="D472" s="754">
        <v>4680115883154</v>
      </c>
      <c r="E472" s="755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9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52"/>
      <c r="R472" s="752"/>
      <c r="S472" s="752"/>
      <c r="T472" s="753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744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54">
        <v>4607091389524</v>
      </c>
      <c r="E473" s="755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111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69</v>
      </c>
      <c r="X473" s="741">
        <v>6.3</v>
      </c>
      <c r="Y473" s="742">
        <f t="shared" si="81"/>
        <v>6.3000000000000007</v>
      </c>
      <c r="Z473" s="36">
        <f t="shared" si="86"/>
        <v>1.506E-2</v>
      </c>
      <c r="AA473" s="56"/>
      <c r="AB473" s="57"/>
      <c r="AC473" s="551" t="s">
        <v>744</v>
      </c>
      <c r="AG473" s="64"/>
      <c r="AJ473" s="68"/>
      <c r="AK473" s="68">
        <v>0</v>
      </c>
      <c r="BB473" s="552" t="s">
        <v>1</v>
      </c>
      <c r="BM473" s="64">
        <f t="shared" si="82"/>
        <v>6.6899999999999995</v>
      </c>
      <c r="BN473" s="64">
        <f t="shared" si="83"/>
        <v>6.69</v>
      </c>
      <c r="BO473" s="64">
        <f t="shared" si="84"/>
        <v>1.2820512820512822E-2</v>
      </c>
      <c r="BP473" s="64">
        <f t="shared" si="85"/>
        <v>1.2820512820512822E-2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54">
        <v>4680115883161</v>
      </c>
      <c r="E474" s="755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10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54">
        <v>4680115883161</v>
      </c>
      <c r="E475" s="755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899" t="s">
        <v>752</v>
      </c>
      <c r="Q475" s="752"/>
      <c r="R475" s="752"/>
      <c r="S475" s="752"/>
      <c r="T475" s="753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54">
        <v>4607091389531</v>
      </c>
      <c r="E476" s="755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11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69</v>
      </c>
      <c r="X476" s="741">
        <v>6.3</v>
      </c>
      <c r="Y476" s="742">
        <f t="shared" si="81"/>
        <v>6.3000000000000007</v>
      </c>
      <c r="Z476" s="36">
        <f t="shared" si="86"/>
        <v>1.506E-2</v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6.6899999999999995</v>
      </c>
      <c r="BN476" s="64">
        <f t="shared" si="83"/>
        <v>6.69</v>
      </c>
      <c r="BO476" s="64">
        <f t="shared" si="84"/>
        <v>1.2820512820512822E-2</v>
      </c>
      <c r="BP476" s="64">
        <f t="shared" si="85"/>
        <v>1.2820512820512822E-2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54">
        <v>4607091384345</v>
      </c>
      <c r="E477" s="755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69</v>
      </c>
      <c r="X477" s="741">
        <v>4.1999999999999993</v>
      </c>
      <c r="Y477" s="742">
        <f t="shared" si="81"/>
        <v>4.2</v>
      </c>
      <c r="Z477" s="36">
        <f t="shared" si="86"/>
        <v>1.004E-2</v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4.4599999999999991</v>
      </c>
      <c r="BN477" s="64">
        <f t="shared" si="83"/>
        <v>4.46</v>
      </c>
      <c r="BO477" s="64">
        <f t="shared" si="84"/>
        <v>8.5470085470085461E-3</v>
      </c>
      <c r="BP477" s="64">
        <f t="shared" si="85"/>
        <v>8.5470085470085479E-3</v>
      </c>
    </row>
    <row r="478" spans="1:68" ht="27" customHeight="1" x14ac:dyDescent="0.25">
      <c r="A478" s="54" t="s">
        <v>758</v>
      </c>
      <c r="B478" s="54" t="s">
        <v>759</v>
      </c>
      <c r="C478" s="31">
        <v>4301031255</v>
      </c>
      <c r="D478" s="754">
        <v>4680115883185</v>
      </c>
      <c r="E478" s="755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45</v>
      </c>
      <c r="P478" s="86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760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4301031368</v>
      </c>
      <c r="D479" s="754">
        <v>4680115883185</v>
      </c>
      <c r="E479" s="755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50</v>
      </c>
      <c r="P479" s="1083" t="s">
        <v>762</v>
      </c>
      <c r="Q479" s="752"/>
      <c r="R479" s="752"/>
      <c r="S479" s="752"/>
      <c r="T479" s="753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729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6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57"/>
      <c r="P480" s="770" t="s">
        <v>80</v>
      </c>
      <c r="Q480" s="771"/>
      <c r="R480" s="771"/>
      <c r="S480" s="771"/>
      <c r="T480" s="771"/>
      <c r="U480" s="771"/>
      <c r="V480" s="77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11.851851851851851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12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6.8239999999999995E-2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57"/>
      <c r="P481" s="770" t="s">
        <v>80</v>
      </c>
      <c r="Q481" s="771"/>
      <c r="R481" s="771"/>
      <c r="S481" s="771"/>
      <c r="T481" s="771"/>
      <c r="U481" s="771"/>
      <c r="V481" s="772"/>
      <c r="W481" s="37" t="s">
        <v>69</v>
      </c>
      <c r="X481" s="743">
        <f>IFERROR(SUM(X464:X479),"0")</f>
        <v>31</v>
      </c>
      <c r="Y481" s="743">
        <f>IFERROR(SUM(Y464:Y479),"0")</f>
        <v>31.8</v>
      </c>
      <c r="Z481" s="37"/>
      <c r="AA481" s="744"/>
      <c r="AB481" s="744"/>
      <c r="AC481" s="744"/>
    </row>
    <row r="482" spans="1:68" ht="14.25" customHeight="1" x14ac:dyDescent="0.25">
      <c r="A482" s="763" t="s">
        <v>64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54">
        <v>4607091384352</v>
      </c>
      <c r="E483" s="755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102</v>
      </c>
      <c r="N483" s="33"/>
      <c r="O483" s="32">
        <v>45</v>
      </c>
      <c r="P483" s="8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54">
        <v>4607091389654</v>
      </c>
      <c r="E484" s="755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102</v>
      </c>
      <c r="N484" s="33"/>
      <c r="O484" s="32">
        <v>45</v>
      </c>
      <c r="P484" s="8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6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57"/>
      <c r="P485" s="770" t="s">
        <v>80</v>
      </c>
      <c r="Q485" s="771"/>
      <c r="R485" s="771"/>
      <c r="S485" s="771"/>
      <c r="T485" s="771"/>
      <c r="U485" s="771"/>
      <c r="V485" s="77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57"/>
      <c r="P486" s="770" t="s">
        <v>80</v>
      </c>
      <c r="Q486" s="771"/>
      <c r="R486" s="771"/>
      <c r="S486" s="771"/>
      <c r="T486" s="771"/>
      <c r="U486" s="771"/>
      <c r="V486" s="77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3" t="s">
        <v>82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54">
        <v>4680115884113</v>
      </c>
      <c r="E488" s="755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9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6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57"/>
      <c r="P489" s="770" t="s">
        <v>80</v>
      </c>
      <c r="Q489" s="771"/>
      <c r="R489" s="771"/>
      <c r="S489" s="771"/>
      <c r="T489" s="771"/>
      <c r="U489" s="771"/>
      <c r="V489" s="77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57"/>
      <c r="P490" s="770" t="s">
        <v>80</v>
      </c>
      <c r="Q490" s="771"/>
      <c r="R490" s="771"/>
      <c r="S490" s="771"/>
      <c r="T490" s="771"/>
      <c r="U490" s="771"/>
      <c r="V490" s="77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86" t="s">
        <v>774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customHeight="1" x14ac:dyDescent="0.25">
      <c r="A492" s="763" t="s">
        <v>139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54">
        <v>4607091389364</v>
      </c>
      <c r="E493" s="755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6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57"/>
      <c r="P494" s="770" t="s">
        <v>80</v>
      </c>
      <c r="Q494" s="771"/>
      <c r="R494" s="771"/>
      <c r="S494" s="771"/>
      <c r="T494" s="771"/>
      <c r="U494" s="771"/>
      <c r="V494" s="77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57"/>
      <c r="P495" s="770" t="s">
        <v>80</v>
      </c>
      <c r="Q495" s="771"/>
      <c r="R495" s="771"/>
      <c r="S495" s="771"/>
      <c r="T495" s="771"/>
      <c r="U495" s="771"/>
      <c r="V495" s="77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3" t="s">
        <v>150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54">
        <v>4680115886094</v>
      </c>
      <c r="E497" s="755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799" t="s">
        <v>780</v>
      </c>
      <c r="Q497" s="752"/>
      <c r="R497" s="752"/>
      <c r="S497" s="752"/>
      <c r="T497" s="753"/>
      <c r="U497" s="34"/>
      <c r="V497" s="34"/>
      <c r="W497" s="35" t="s">
        <v>69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54">
        <v>4607091389425</v>
      </c>
      <c r="E498" s="755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10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54">
        <v>4680115880771</v>
      </c>
      <c r="E499" s="755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788" t="s">
        <v>787</v>
      </c>
      <c r="Q499" s="752"/>
      <c r="R499" s="752"/>
      <c r="S499" s="752"/>
      <c r="T499" s="753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54">
        <v>4607091389500</v>
      </c>
      <c r="E500" s="755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9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6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57"/>
      <c r="P501" s="770" t="s">
        <v>80</v>
      </c>
      <c r="Q501" s="771"/>
      <c r="R501" s="771"/>
      <c r="S501" s="771"/>
      <c r="T501" s="771"/>
      <c r="U501" s="771"/>
      <c r="V501" s="772"/>
      <c r="W501" s="37" t="s">
        <v>81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57"/>
      <c r="P502" s="770" t="s">
        <v>80</v>
      </c>
      <c r="Q502" s="771"/>
      <c r="R502" s="771"/>
      <c r="S502" s="771"/>
      <c r="T502" s="771"/>
      <c r="U502" s="771"/>
      <c r="V502" s="772"/>
      <c r="W502" s="37" t="s">
        <v>69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86" t="s">
        <v>791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customHeight="1" x14ac:dyDescent="0.25">
      <c r="A504" s="763" t="s">
        <v>150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54">
        <v>4680115885189</v>
      </c>
      <c r="E505" s="755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7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54">
        <v>4680115885110</v>
      </c>
      <c r="E506" s="755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58" t="s">
        <v>797</v>
      </c>
      <c r="Q506" s="752"/>
      <c r="R506" s="752"/>
      <c r="S506" s="752"/>
      <c r="T506" s="753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54">
        <v>4680115885219</v>
      </c>
      <c r="E507" s="755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773" t="s">
        <v>801</v>
      </c>
      <c r="Q507" s="752"/>
      <c r="R507" s="752"/>
      <c r="S507" s="752"/>
      <c r="T507" s="753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6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57"/>
      <c r="P508" s="770" t="s">
        <v>80</v>
      </c>
      <c r="Q508" s="771"/>
      <c r="R508" s="771"/>
      <c r="S508" s="771"/>
      <c r="T508" s="771"/>
      <c r="U508" s="771"/>
      <c r="V508" s="77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57"/>
      <c r="P509" s="770" t="s">
        <v>80</v>
      </c>
      <c r="Q509" s="771"/>
      <c r="R509" s="771"/>
      <c r="S509" s="771"/>
      <c r="T509" s="771"/>
      <c r="U509" s="771"/>
      <c r="V509" s="77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86" t="s">
        <v>803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customHeight="1" x14ac:dyDescent="0.25">
      <c r="A511" s="763" t="s">
        <v>150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54">
        <v>4680115885103</v>
      </c>
      <c r="E512" s="755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9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6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57"/>
      <c r="P513" s="770" t="s">
        <v>80</v>
      </c>
      <c r="Q513" s="771"/>
      <c r="R513" s="771"/>
      <c r="S513" s="771"/>
      <c r="T513" s="771"/>
      <c r="U513" s="771"/>
      <c r="V513" s="77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57"/>
      <c r="P514" s="770" t="s">
        <v>80</v>
      </c>
      <c r="Q514" s="771"/>
      <c r="R514" s="771"/>
      <c r="S514" s="771"/>
      <c r="T514" s="771"/>
      <c r="U514" s="771"/>
      <c r="V514" s="77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3" t="s">
        <v>181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54">
        <v>4680115885509</v>
      </c>
      <c r="E516" s="755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9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6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57"/>
      <c r="P517" s="770" t="s">
        <v>80</v>
      </c>
      <c r="Q517" s="771"/>
      <c r="R517" s="771"/>
      <c r="S517" s="771"/>
      <c r="T517" s="771"/>
      <c r="U517" s="771"/>
      <c r="V517" s="77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57"/>
      <c r="P518" s="770" t="s">
        <v>80</v>
      </c>
      <c r="Q518" s="771"/>
      <c r="R518" s="771"/>
      <c r="S518" s="771"/>
      <c r="T518" s="771"/>
      <c r="U518" s="771"/>
      <c r="V518" s="77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921" t="s">
        <v>810</v>
      </c>
      <c r="B519" s="922"/>
      <c r="C519" s="922"/>
      <c r="D519" s="922"/>
      <c r="E519" s="922"/>
      <c r="F519" s="922"/>
      <c r="G519" s="922"/>
      <c r="H519" s="922"/>
      <c r="I519" s="922"/>
      <c r="J519" s="922"/>
      <c r="K519" s="922"/>
      <c r="L519" s="922"/>
      <c r="M519" s="922"/>
      <c r="N519" s="922"/>
      <c r="O519" s="922"/>
      <c r="P519" s="922"/>
      <c r="Q519" s="922"/>
      <c r="R519" s="922"/>
      <c r="S519" s="922"/>
      <c r="T519" s="922"/>
      <c r="U519" s="922"/>
      <c r="V519" s="922"/>
      <c r="W519" s="922"/>
      <c r="X519" s="922"/>
      <c r="Y519" s="922"/>
      <c r="Z519" s="922"/>
      <c r="AA519" s="48"/>
      <c r="AB519" s="48"/>
      <c r="AC519" s="48"/>
    </row>
    <row r="520" spans="1:68" ht="16.5" customHeight="1" x14ac:dyDescent="0.25">
      <c r="A520" s="786" t="s">
        <v>810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customHeight="1" x14ac:dyDescent="0.25">
      <c r="A521" s="763" t="s">
        <v>90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54">
        <v>4607091389067</v>
      </c>
      <c r="E522" s="755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69</v>
      </c>
      <c r="X522" s="741">
        <v>70</v>
      </c>
      <c r="Y522" s="742">
        <f t="shared" ref="Y522:Y537" si="87">IFERROR(IF(X522="",0,CEILING((X522/$H522),1)*$H522),"")</f>
        <v>73.92</v>
      </c>
      <c r="Z522" s="36">
        <f t="shared" ref="Z522:Z527" si="88">IFERROR(IF(Y522=0,"",ROUNDUP(Y522/H522,0)*0.01196),"")</f>
        <v>0.16744000000000001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74.772727272727266</v>
      </c>
      <c r="BN522" s="64">
        <f t="shared" ref="BN522:BN537" si="90">IFERROR(Y522*I522/H522,"0")</f>
        <v>78.959999999999994</v>
      </c>
      <c r="BO522" s="64">
        <f t="shared" ref="BO522:BO537" si="91">IFERROR(1/J522*(X522/H522),"0")</f>
        <v>0.12747668997668998</v>
      </c>
      <c r="BP522" s="64">
        <f t="shared" ref="BP522:BP537" si="92">IFERROR(1/J522*(Y522/H522),"0")</f>
        <v>0.13461538461538464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54">
        <v>4680115885271</v>
      </c>
      <c r="E523" s="755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69</v>
      </c>
      <c r="X523" s="741">
        <v>5</v>
      </c>
      <c r="Y523" s="742">
        <f t="shared" si="87"/>
        <v>5.28</v>
      </c>
      <c r="Z523" s="36">
        <f t="shared" si="88"/>
        <v>1.196E-2</v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5.3409090909090908</v>
      </c>
      <c r="BN523" s="64">
        <f t="shared" si="90"/>
        <v>5.64</v>
      </c>
      <c r="BO523" s="64">
        <f t="shared" si="91"/>
        <v>9.1054778554778559E-3</v>
      </c>
      <c r="BP523" s="64">
        <f t="shared" si="92"/>
        <v>9.6153846153846159E-3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54">
        <v>4680115884502</v>
      </c>
      <c r="E524" s="755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10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54">
        <v>4607091389104</v>
      </c>
      <c r="E525" s="755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8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69</v>
      </c>
      <c r="X525" s="741">
        <v>15</v>
      </c>
      <c r="Y525" s="742">
        <f t="shared" si="87"/>
        <v>15.84</v>
      </c>
      <c r="Z525" s="36">
        <f t="shared" si="88"/>
        <v>3.5880000000000002E-2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16.02272727272727</v>
      </c>
      <c r="BN525" s="64">
        <f t="shared" si="90"/>
        <v>16.919999999999998</v>
      </c>
      <c r="BO525" s="64">
        <f t="shared" si="91"/>
        <v>2.7316433566433568E-2</v>
      </c>
      <c r="BP525" s="64">
        <f t="shared" si="92"/>
        <v>2.8846153846153848E-2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54">
        <v>4680115884519</v>
      </c>
      <c r="E526" s="755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102</v>
      </c>
      <c r="N526" s="33"/>
      <c r="O526" s="32">
        <v>60</v>
      </c>
      <c r="P526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54">
        <v>4680115885226</v>
      </c>
      <c r="E527" s="755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102</v>
      </c>
      <c r="N527" s="33"/>
      <c r="O527" s="32">
        <v>60</v>
      </c>
      <c r="P527" s="11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69</v>
      </c>
      <c r="X527" s="741">
        <v>10</v>
      </c>
      <c r="Y527" s="742">
        <f t="shared" si="87"/>
        <v>10.56</v>
      </c>
      <c r="Z527" s="36">
        <f t="shared" si="88"/>
        <v>2.392E-2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10.681818181818182</v>
      </c>
      <c r="BN527" s="64">
        <f t="shared" si="90"/>
        <v>11.28</v>
      </c>
      <c r="BO527" s="64">
        <f t="shared" si="91"/>
        <v>1.8210955710955712E-2</v>
      </c>
      <c r="BP527" s="64">
        <f t="shared" si="92"/>
        <v>1.9230769230769232E-2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54">
        <v>4680115880603</v>
      </c>
      <c r="E528" s="755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7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69</v>
      </c>
      <c r="X528" s="741">
        <v>0</v>
      </c>
      <c r="Y528" s="742">
        <f t="shared" si="87"/>
        <v>0</v>
      </c>
      <c r="Z528" s="36" t="str">
        <f>IFERROR(IF(Y528=0,"",ROUNDUP(Y528/H528,0)*0.00902),"")</f>
        <v/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54">
        <v>4680115880603</v>
      </c>
      <c r="E529" s="755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10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54">
        <v>4680115886391</v>
      </c>
      <c r="E530" s="755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102</v>
      </c>
      <c r="N530" s="33"/>
      <c r="O530" s="32">
        <v>60</v>
      </c>
      <c r="P530" s="929" t="s">
        <v>834</v>
      </c>
      <c r="Q530" s="752"/>
      <c r="R530" s="752"/>
      <c r="S530" s="752"/>
      <c r="T530" s="753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54">
        <v>4680115882782</v>
      </c>
      <c r="E531" s="755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11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54">
        <v>4680115885479</v>
      </c>
      <c r="E532" s="755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43" t="s">
        <v>839</v>
      </c>
      <c r="Q532" s="752"/>
      <c r="R532" s="752"/>
      <c r="S532" s="752"/>
      <c r="T532" s="753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54">
        <v>4607091389982</v>
      </c>
      <c r="E533" s="755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69</v>
      </c>
      <c r="X533" s="741">
        <v>0</v>
      </c>
      <c r="Y533" s="742">
        <f t="shared" si="87"/>
        <v>0</v>
      </c>
      <c r="Z533" s="36" t="str">
        <f>IFERROR(IF(Y533=0,"",ROUNDUP(Y533/H533,0)*0.00902),"")</f>
        <v/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54">
        <v>4607091389982</v>
      </c>
      <c r="E534" s="755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77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54">
        <v>4680115886483</v>
      </c>
      <c r="E535" s="755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935" t="s">
        <v>846</v>
      </c>
      <c r="Q535" s="752"/>
      <c r="R535" s="752"/>
      <c r="S535" s="752"/>
      <c r="T535" s="753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54">
        <v>4680115886490</v>
      </c>
      <c r="E536" s="755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85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54">
        <v>4680115886469</v>
      </c>
      <c r="E537" s="755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1087" t="s">
        <v>851</v>
      </c>
      <c r="Q537" s="752"/>
      <c r="R537" s="752"/>
      <c r="S537" s="752"/>
      <c r="T537" s="753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6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57"/>
      <c r="P538" s="770" t="s">
        <v>80</v>
      </c>
      <c r="Q538" s="771"/>
      <c r="R538" s="771"/>
      <c r="S538" s="771"/>
      <c r="T538" s="771"/>
      <c r="U538" s="771"/>
      <c r="V538" s="77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18.939393939393941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0.2392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57"/>
      <c r="P539" s="770" t="s">
        <v>80</v>
      </c>
      <c r="Q539" s="771"/>
      <c r="R539" s="771"/>
      <c r="S539" s="771"/>
      <c r="T539" s="771"/>
      <c r="U539" s="771"/>
      <c r="V539" s="772"/>
      <c r="W539" s="37" t="s">
        <v>69</v>
      </c>
      <c r="X539" s="743">
        <f>IFERROR(SUM(X522:X537),"0")</f>
        <v>100</v>
      </c>
      <c r="Y539" s="743">
        <f>IFERROR(SUM(Y522:Y537),"0")</f>
        <v>105.60000000000001</v>
      </c>
      <c r="Z539" s="37"/>
      <c r="AA539" s="744"/>
      <c r="AB539" s="744"/>
      <c r="AC539" s="744"/>
    </row>
    <row r="540" spans="1:68" ht="14.25" customHeight="1" x14ac:dyDescent="0.25">
      <c r="A540" s="763" t="s">
        <v>139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4301020222</v>
      </c>
      <c r="D541" s="754">
        <v>4607091388930</v>
      </c>
      <c r="E541" s="755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94</v>
      </c>
      <c r="N541" s="33"/>
      <c r="O541" s="32">
        <v>55</v>
      </c>
      <c r="P541" s="9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69</v>
      </c>
      <c r="X541" s="741">
        <v>105</v>
      </c>
      <c r="Y541" s="742">
        <f>IFERROR(IF(X541="",0,CEILING((X541/$H541),1)*$H541),"")</f>
        <v>105.60000000000001</v>
      </c>
      <c r="Z541" s="36">
        <f>IFERROR(IF(Y541=0,"",ROUNDUP(Y541/H541,0)*0.01196),"")</f>
        <v>0.2392</v>
      </c>
      <c r="AA541" s="56"/>
      <c r="AB541" s="57"/>
      <c r="AC541" s="623" t="s">
        <v>854</v>
      </c>
      <c r="AG541" s="64"/>
      <c r="AJ541" s="68"/>
      <c r="AK541" s="68">
        <v>0</v>
      </c>
      <c r="BB541" s="624" t="s">
        <v>1</v>
      </c>
      <c r="BM541" s="64">
        <f>IFERROR(X541*I541/H541,"0")</f>
        <v>112.15909090909089</v>
      </c>
      <c r="BN541" s="64">
        <f>IFERROR(Y541*I541/H541,"0")</f>
        <v>112.80000000000001</v>
      </c>
      <c r="BO541" s="64">
        <f>IFERROR(1/J541*(X541/H541),"0")</f>
        <v>0.19121503496503497</v>
      </c>
      <c r="BP541" s="64">
        <f>IFERROR(1/J541*(Y541/H541),"0")</f>
        <v>0.19230769230769232</v>
      </c>
    </row>
    <row r="542" spans="1:68" ht="16.5" customHeight="1" x14ac:dyDescent="0.25">
      <c r="A542" s="54" t="s">
        <v>852</v>
      </c>
      <c r="B542" s="54" t="s">
        <v>855</v>
      </c>
      <c r="C542" s="31">
        <v>4301020334</v>
      </c>
      <c r="D542" s="754">
        <v>4607091388930</v>
      </c>
      <c r="E542" s="755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102</v>
      </c>
      <c r="N542" s="33"/>
      <c r="O542" s="32">
        <v>70</v>
      </c>
      <c r="P542" s="1109" t="s">
        <v>856</v>
      </c>
      <c r="Q542" s="752"/>
      <c r="R542" s="752"/>
      <c r="S542" s="752"/>
      <c r="T542" s="753"/>
      <c r="U542" s="34"/>
      <c r="V542" s="34"/>
      <c r="W542" s="35" t="s">
        <v>69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54">
        <v>4680115880054</v>
      </c>
      <c r="E543" s="755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92" t="s">
        <v>860</v>
      </c>
      <c r="Q543" s="752"/>
      <c r="R543" s="752"/>
      <c r="S543" s="752"/>
      <c r="T543" s="753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857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54">
        <v>4680115886407</v>
      </c>
      <c r="E544" s="755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102</v>
      </c>
      <c r="N544" s="33"/>
      <c r="O544" s="32">
        <v>70</v>
      </c>
      <c r="P544" s="1006" t="s">
        <v>863</v>
      </c>
      <c r="Q544" s="752"/>
      <c r="R544" s="752"/>
      <c r="S544" s="752"/>
      <c r="T544" s="753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857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6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57"/>
      <c r="P545" s="770" t="s">
        <v>80</v>
      </c>
      <c r="Q545" s="771"/>
      <c r="R545" s="771"/>
      <c r="S545" s="771"/>
      <c r="T545" s="771"/>
      <c r="U545" s="771"/>
      <c r="V545" s="772"/>
      <c r="W545" s="37" t="s">
        <v>81</v>
      </c>
      <c r="X545" s="743">
        <f>IFERROR(X541/H541,"0")+IFERROR(X542/H542,"0")+IFERROR(X543/H543,"0")+IFERROR(X544/H544,"0")</f>
        <v>19.886363636363637</v>
      </c>
      <c r="Y545" s="743">
        <f>IFERROR(Y541/H541,"0")+IFERROR(Y542/H542,"0")+IFERROR(Y543/H543,"0")+IFERROR(Y544/H544,"0")</f>
        <v>20</v>
      </c>
      <c r="Z545" s="743">
        <f>IFERROR(IF(Z541="",0,Z541),"0")+IFERROR(IF(Z542="",0,Z542),"0")+IFERROR(IF(Z543="",0,Z543),"0")+IFERROR(IF(Z544="",0,Z544),"0")</f>
        <v>0.2392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57"/>
      <c r="P546" s="770" t="s">
        <v>80</v>
      </c>
      <c r="Q546" s="771"/>
      <c r="R546" s="771"/>
      <c r="S546" s="771"/>
      <c r="T546" s="771"/>
      <c r="U546" s="771"/>
      <c r="V546" s="772"/>
      <c r="W546" s="37" t="s">
        <v>69</v>
      </c>
      <c r="X546" s="743">
        <f>IFERROR(SUM(X541:X544),"0")</f>
        <v>105</v>
      </c>
      <c r="Y546" s="743">
        <f>IFERROR(SUM(Y541:Y544),"0")</f>
        <v>105.60000000000001</v>
      </c>
      <c r="Z546" s="37"/>
      <c r="AA546" s="744"/>
      <c r="AB546" s="744"/>
      <c r="AC546" s="744"/>
    </row>
    <row r="547" spans="1:68" ht="14.25" customHeight="1" x14ac:dyDescent="0.25">
      <c r="A547" s="763" t="s">
        <v>150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54">
        <v>4680115883116</v>
      </c>
      <c r="E548" s="755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1068" t="s">
        <v>866</v>
      </c>
      <c r="Q548" s="752"/>
      <c r="R548" s="752"/>
      <c r="S548" s="752"/>
      <c r="T548" s="753"/>
      <c r="U548" s="34"/>
      <c r="V548" s="34"/>
      <c r="W548" s="35" t="s">
        <v>69</v>
      </c>
      <c r="X548" s="741">
        <v>30</v>
      </c>
      <c r="Y548" s="742">
        <f t="shared" ref="Y548:Y559" si="93">IFERROR(IF(X548="",0,CEILING((X548/$H548),1)*$H548),"")</f>
        <v>31.68</v>
      </c>
      <c r="Z548" s="36">
        <f>IFERROR(IF(Y548=0,"",ROUNDUP(Y548/H548,0)*0.01196),"")</f>
        <v>7.1760000000000004E-2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32.04545454545454</v>
      </c>
      <c r="BN548" s="64">
        <f t="shared" ref="BN548:BN559" si="95">IFERROR(Y548*I548/H548,"0")</f>
        <v>33.839999999999996</v>
      </c>
      <c r="BO548" s="64">
        <f t="shared" ref="BO548:BO559" si="96">IFERROR(1/J548*(X548/H548),"0")</f>
        <v>5.4632867132867136E-2</v>
      </c>
      <c r="BP548" s="64">
        <f t="shared" ref="BP548:BP559" si="97">IFERROR(1/J548*(Y548/H548),"0")</f>
        <v>5.7692307692307696E-2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54">
        <v>4680115883093</v>
      </c>
      <c r="E549" s="755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1145" t="s">
        <v>870</v>
      </c>
      <c r="Q549" s="752"/>
      <c r="R549" s="752"/>
      <c r="S549" s="752"/>
      <c r="T549" s="753"/>
      <c r="U549" s="34"/>
      <c r="V549" s="34"/>
      <c r="W549" s="35" t="s">
        <v>69</v>
      </c>
      <c r="X549" s="741">
        <v>31</v>
      </c>
      <c r="Y549" s="742">
        <f t="shared" si="93"/>
        <v>31.68</v>
      </c>
      <c r="Z549" s="36">
        <f>IFERROR(IF(Y549=0,"",ROUNDUP(Y549/H549,0)*0.01196),"")</f>
        <v>7.1760000000000004E-2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33.11363636363636</v>
      </c>
      <c r="BN549" s="64">
        <f t="shared" si="95"/>
        <v>33.839999999999996</v>
      </c>
      <c r="BO549" s="64">
        <f t="shared" si="96"/>
        <v>5.6453962703962704E-2</v>
      </c>
      <c r="BP549" s="64">
        <f t="shared" si="97"/>
        <v>5.7692307692307696E-2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54">
        <v>4680115883109</v>
      </c>
      <c r="E550" s="755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1114" t="s">
        <v>874</v>
      </c>
      <c r="Q550" s="752"/>
      <c r="R550" s="752"/>
      <c r="S550" s="752"/>
      <c r="T550" s="753"/>
      <c r="U550" s="34"/>
      <c r="V550" s="34"/>
      <c r="W550" s="35" t="s">
        <v>69</v>
      </c>
      <c r="X550" s="741">
        <v>40</v>
      </c>
      <c r="Y550" s="742">
        <f t="shared" si="93"/>
        <v>42.24</v>
      </c>
      <c r="Z550" s="36">
        <f>IFERROR(IF(Y550=0,"",ROUNDUP(Y550/H550,0)*0.01196),"")</f>
        <v>9.5680000000000001E-2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42.727272727272727</v>
      </c>
      <c r="BN550" s="64">
        <f t="shared" si="95"/>
        <v>45.12</v>
      </c>
      <c r="BO550" s="64">
        <f t="shared" si="96"/>
        <v>7.2843822843822847E-2</v>
      </c>
      <c r="BP550" s="64">
        <f t="shared" si="97"/>
        <v>7.6923076923076927E-2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54">
        <v>4680115886438</v>
      </c>
      <c r="E551" s="755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981" t="s">
        <v>878</v>
      </c>
      <c r="Q551" s="752"/>
      <c r="R551" s="752"/>
      <c r="S551" s="752"/>
      <c r="T551" s="753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4301031419</v>
      </c>
      <c r="D552" s="754">
        <v>4680115882072</v>
      </c>
      <c r="E552" s="755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1137" t="s">
        <v>881</v>
      </c>
      <c r="Q552" s="752"/>
      <c r="R552" s="752"/>
      <c r="S552" s="752"/>
      <c r="T552" s="753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4301031351</v>
      </c>
      <c r="D553" s="754">
        <v>4680115882072</v>
      </c>
      <c r="E553" s="755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1099" t="s">
        <v>883</v>
      </c>
      <c r="Q553" s="752"/>
      <c r="R553" s="752"/>
      <c r="S553" s="752"/>
      <c r="T553" s="753"/>
      <c r="U553" s="34"/>
      <c r="V553" s="34"/>
      <c r="W553" s="35" t="s">
        <v>69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54">
        <v>4680115882072</v>
      </c>
      <c r="E554" s="755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90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54">
        <v>4680115882102</v>
      </c>
      <c r="E555" s="755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8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52"/>
      <c r="R555" s="752"/>
      <c r="S555" s="752"/>
      <c r="T555" s="753"/>
      <c r="U555" s="34"/>
      <c r="V555" s="34"/>
      <c r="W555" s="35" t="s">
        <v>69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54">
        <v>4680115882102</v>
      </c>
      <c r="E556" s="755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1062" t="s">
        <v>890</v>
      </c>
      <c r="Q556" s="752"/>
      <c r="R556" s="752"/>
      <c r="S556" s="752"/>
      <c r="T556" s="753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54">
        <v>4680115882096</v>
      </c>
      <c r="E557" s="755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52"/>
      <c r="R557" s="752"/>
      <c r="S557" s="752"/>
      <c r="T557" s="753"/>
      <c r="U557" s="34"/>
      <c r="V557" s="34"/>
      <c r="W557" s="35" t="s">
        <v>69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54">
        <v>4680115882096</v>
      </c>
      <c r="E558" s="755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75" t="s">
        <v>895</v>
      </c>
      <c r="Q558" s="752"/>
      <c r="R558" s="752"/>
      <c r="S558" s="752"/>
      <c r="T558" s="753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54">
        <v>4680115882096</v>
      </c>
      <c r="E559" s="755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6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57"/>
      <c r="P560" s="770" t="s">
        <v>80</v>
      </c>
      <c r="Q560" s="771"/>
      <c r="R560" s="771"/>
      <c r="S560" s="771"/>
      <c r="T560" s="771"/>
      <c r="U560" s="771"/>
      <c r="V560" s="77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19.128787878787879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20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0.23920000000000002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57"/>
      <c r="P561" s="770" t="s">
        <v>80</v>
      </c>
      <c r="Q561" s="771"/>
      <c r="R561" s="771"/>
      <c r="S561" s="771"/>
      <c r="T561" s="771"/>
      <c r="U561" s="771"/>
      <c r="V561" s="772"/>
      <c r="W561" s="37" t="s">
        <v>69</v>
      </c>
      <c r="X561" s="743">
        <f>IFERROR(SUM(X548:X559),"0")</f>
        <v>101</v>
      </c>
      <c r="Y561" s="743">
        <f>IFERROR(SUM(Y548:Y559),"0")</f>
        <v>105.6</v>
      </c>
      <c r="Z561" s="37"/>
      <c r="AA561" s="744"/>
      <c r="AB561" s="744"/>
      <c r="AC561" s="744"/>
    </row>
    <row r="562" spans="1:68" ht="14.25" customHeight="1" x14ac:dyDescent="0.25">
      <c r="A562" s="763" t="s">
        <v>64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54">
        <v>4607091383409</v>
      </c>
      <c r="E563" s="755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102</v>
      </c>
      <c r="N563" s="33"/>
      <c r="O563" s="32">
        <v>45</v>
      </c>
      <c r="P563" s="11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54">
        <v>4607091383416</v>
      </c>
      <c r="E564" s="755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4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54">
        <v>4680115883536</v>
      </c>
      <c r="E565" s="755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102</v>
      </c>
      <c r="N565" s="33"/>
      <c r="O565" s="32">
        <v>45</v>
      </c>
      <c r="P565" s="11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6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57"/>
      <c r="P566" s="770" t="s">
        <v>80</v>
      </c>
      <c r="Q566" s="771"/>
      <c r="R566" s="771"/>
      <c r="S566" s="771"/>
      <c r="T566" s="771"/>
      <c r="U566" s="771"/>
      <c r="V566" s="77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57"/>
      <c r="P567" s="770" t="s">
        <v>80</v>
      </c>
      <c r="Q567" s="771"/>
      <c r="R567" s="771"/>
      <c r="S567" s="771"/>
      <c r="T567" s="771"/>
      <c r="U567" s="771"/>
      <c r="V567" s="77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3" t="s">
        <v>181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54">
        <v>4680115885035</v>
      </c>
      <c r="E569" s="755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8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54">
        <v>4680115885936</v>
      </c>
      <c r="E570" s="755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1128" t="s">
        <v>911</v>
      </c>
      <c r="Q570" s="752"/>
      <c r="R570" s="752"/>
      <c r="S570" s="752"/>
      <c r="T570" s="753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6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57"/>
      <c r="P571" s="770" t="s">
        <v>80</v>
      </c>
      <c r="Q571" s="771"/>
      <c r="R571" s="771"/>
      <c r="S571" s="771"/>
      <c r="T571" s="771"/>
      <c r="U571" s="771"/>
      <c r="V571" s="77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57"/>
      <c r="P572" s="770" t="s">
        <v>80</v>
      </c>
      <c r="Q572" s="771"/>
      <c r="R572" s="771"/>
      <c r="S572" s="771"/>
      <c r="T572" s="771"/>
      <c r="U572" s="771"/>
      <c r="V572" s="77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921" t="s">
        <v>912</v>
      </c>
      <c r="B573" s="922"/>
      <c r="C573" s="922"/>
      <c r="D573" s="922"/>
      <c r="E573" s="922"/>
      <c r="F573" s="922"/>
      <c r="G573" s="922"/>
      <c r="H573" s="922"/>
      <c r="I573" s="922"/>
      <c r="J573" s="922"/>
      <c r="K573" s="922"/>
      <c r="L573" s="922"/>
      <c r="M573" s="922"/>
      <c r="N573" s="922"/>
      <c r="O573" s="922"/>
      <c r="P573" s="922"/>
      <c r="Q573" s="922"/>
      <c r="R573" s="922"/>
      <c r="S573" s="922"/>
      <c r="T573" s="922"/>
      <c r="U573" s="922"/>
      <c r="V573" s="922"/>
      <c r="W573" s="922"/>
      <c r="X573" s="922"/>
      <c r="Y573" s="922"/>
      <c r="Z573" s="922"/>
      <c r="AA573" s="48"/>
      <c r="AB573" s="48"/>
      <c r="AC573" s="48"/>
    </row>
    <row r="574" spans="1:68" ht="16.5" customHeight="1" x14ac:dyDescent="0.25">
      <c r="A574" s="786" t="s">
        <v>912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customHeight="1" x14ac:dyDescent="0.25">
      <c r="A575" s="763" t="s">
        <v>90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54">
        <v>4680115885523</v>
      </c>
      <c r="E576" s="755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865" t="s">
        <v>916</v>
      </c>
      <c r="Q576" s="752"/>
      <c r="R576" s="752"/>
      <c r="S576" s="752"/>
      <c r="T576" s="753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6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57"/>
      <c r="P577" s="770" t="s">
        <v>80</v>
      </c>
      <c r="Q577" s="771"/>
      <c r="R577" s="771"/>
      <c r="S577" s="771"/>
      <c r="T577" s="771"/>
      <c r="U577" s="771"/>
      <c r="V577" s="77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57"/>
      <c r="P578" s="770" t="s">
        <v>80</v>
      </c>
      <c r="Q578" s="771"/>
      <c r="R578" s="771"/>
      <c r="S578" s="771"/>
      <c r="T578" s="771"/>
      <c r="U578" s="771"/>
      <c r="V578" s="77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921" t="s">
        <v>918</v>
      </c>
      <c r="B579" s="922"/>
      <c r="C579" s="922"/>
      <c r="D579" s="922"/>
      <c r="E579" s="922"/>
      <c r="F579" s="922"/>
      <c r="G579" s="922"/>
      <c r="H579" s="922"/>
      <c r="I579" s="922"/>
      <c r="J579" s="922"/>
      <c r="K579" s="922"/>
      <c r="L579" s="922"/>
      <c r="M579" s="922"/>
      <c r="N579" s="922"/>
      <c r="O579" s="922"/>
      <c r="P579" s="922"/>
      <c r="Q579" s="922"/>
      <c r="R579" s="922"/>
      <c r="S579" s="922"/>
      <c r="T579" s="922"/>
      <c r="U579" s="922"/>
      <c r="V579" s="922"/>
      <c r="W579" s="922"/>
      <c r="X579" s="922"/>
      <c r="Y579" s="922"/>
      <c r="Z579" s="922"/>
      <c r="AA579" s="48"/>
      <c r="AB579" s="48"/>
      <c r="AC579" s="48"/>
    </row>
    <row r="580" spans="1:68" ht="16.5" customHeight="1" x14ac:dyDescent="0.25">
      <c r="A580" s="786" t="s">
        <v>918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customHeight="1" x14ac:dyDescent="0.25">
      <c r="A581" s="763" t="s">
        <v>90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54">
        <v>4640242181011</v>
      </c>
      <c r="E582" s="755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102</v>
      </c>
      <c r="N582" s="33"/>
      <c r="O582" s="32">
        <v>55</v>
      </c>
      <c r="P582" s="883" t="s">
        <v>921</v>
      </c>
      <c r="Q582" s="752"/>
      <c r="R582" s="752"/>
      <c r="S582" s="752"/>
      <c r="T582" s="753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54">
        <v>4640242180441</v>
      </c>
      <c r="E583" s="755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838" t="s">
        <v>925</v>
      </c>
      <c r="Q583" s="752"/>
      <c r="R583" s="752"/>
      <c r="S583" s="752"/>
      <c r="T583" s="753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54">
        <v>4640242180564</v>
      </c>
      <c r="E584" s="755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1060" t="s">
        <v>929</v>
      </c>
      <c r="Q584" s="752"/>
      <c r="R584" s="752"/>
      <c r="S584" s="752"/>
      <c r="T584" s="753"/>
      <c r="U584" s="34"/>
      <c r="V584" s="34"/>
      <c r="W584" s="35" t="s">
        <v>69</v>
      </c>
      <c r="X584" s="741">
        <v>86</v>
      </c>
      <c r="Y584" s="742">
        <f t="shared" si="98"/>
        <v>96</v>
      </c>
      <c r="Z584" s="36">
        <f>IFERROR(IF(Y584=0,"",ROUNDUP(Y584/H584,0)*0.01898),"")</f>
        <v>0.15184</v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89.117500000000007</v>
      </c>
      <c r="BN584" s="64">
        <f t="shared" si="100"/>
        <v>99.48</v>
      </c>
      <c r="BO584" s="64">
        <f t="shared" si="101"/>
        <v>0.11197916666666667</v>
      </c>
      <c r="BP584" s="64">
        <f t="shared" si="102"/>
        <v>0.125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54">
        <v>4640242180922</v>
      </c>
      <c r="E585" s="755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1067" t="s">
        <v>933</v>
      </c>
      <c r="Q585" s="752"/>
      <c r="R585" s="752"/>
      <c r="S585" s="752"/>
      <c r="T585" s="753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54">
        <v>4640242181189</v>
      </c>
      <c r="E586" s="755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102</v>
      </c>
      <c r="N586" s="33"/>
      <c r="O586" s="32">
        <v>55</v>
      </c>
      <c r="P586" s="963" t="s">
        <v>937</v>
      </c>
      <c r="Q586" s="752"/>
      <c r="R586" s="752"/>
      <c r="S586" s="752"/>
      <c r="T586" s="753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54">
        <v>4640242180038</v>
      </c>
      <c r="E587" s="755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1032" t="s">
        <v>940</v>
      </c>
      <c r="Q587" s="752"/>
      <c r="R587" s="752"/>
      <c r="S587" s="752"/>
      <c r="T587" s="753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54">
        <v>4640242181172</v>
      </c>
      <c r="E588" s="755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846" t="s">
        <v>943</v>
      </c>
      <c r="Q588" s="752"/>
      <c r="R588" s="752"/>
      <c r="S588" s="752"/>
      <c r="T588" s="753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6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57"/>
      <c r="P589" s="770" t="s">
        <v>80</v>
      </c>
      <c r="Q589" s="771"/>
      <c r="R589" s="771"/>
      <c r="S589" s="771"/>
      <c r="T589" s="771"/>
      <c r="U589" s="771"/>
      <c r="V589" s="77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7.166666666666667</v>
      </c>
      <c r="Y589" s="743">
        <f>IFERROR(Y582/H582,"0")+IFERROR(Y583/H583,"0")+IFERROR(Y584/H584,"0")+IFERROR(Y585/H585,"0")+IFERROR(Y586/H586,"0")+IFERROR(Y587/H587,"0")+IFERROR(Y588/H588,"0")</f>
        <v>8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0.15184</v>
      </c>
      <c r="AA589" s="744"/>
      <c r="AB589" s="744"/>
      <c r="AC589" s="744"/>
    </row>
    <row r="590" spans="1:68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57"/>
      <c r="P590" s="770" t="s">
        <v>80</v>
      </c>
      <c r="Q590" s="771"/>
      <c r="R590" s="771"/>
      <c r="S590" s="771"/>
      <c r="T590" s="771"/>
      <c r="U590" s="771"/>
      <c r="V590" s="772"/>
      <c r="W590" s="37" t="s">
        <v>69</v>
      </c>
      <c r="X590" s="743">
        <f>IFERROR(SUM(X582:X588),"0")</f>
        <v>86</v>
      </c>
      <c r="Y590" s="743">
        <f>IFERROR(SUM(Y582:Y588),"0")</f>
        <v>96</v>
      </c>
      <c r="Z590" s="37"/>
      <c r="AA590" s="744"/>
      <c r="AB590" s="744"/>
      <c r="AC590" s="744"/>
    </row>
    <row r="591" spans="1:68" ht="14.25" customHeight="1" x14ac:dyDescent="0.25">
      <c r="A591" s="763" t="s">
        <v>139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54">
        <v>4640242180519</v>
      </c>
      <c r="E592" s="755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102</v>
      </c>
      <c r="N592" s="33"/>
      <c r="O592" s="32">
        <v>50</v>
      </c>
      <c r="P592" s="1046" t="s">
        <v>946</v>
      </c>
      <c r="Q592" s="752"/>
      <c r="R592" s="752"/>
      <c r="S592" s="752"/>
      <c r="T592" s="753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54">
        <v>4640242180526</v>
      </c>
      <c r="E593" s="755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1030" t="s">
        <v>950</v>
      </c>
      <c r="Q593" s="752"/>
      <c r="R593" s="752"/>
      <c r="S593" s="752"/>
      <c r="T593" s="753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54">
        <v>4640242180090</v>
      </c>
      <c r="E594" s="755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1161" t="s">
        <v>953</v>
      </c>
      <c r="Q594" s="752"/>
      <c r="R594" s="752"/>
      <c r="S594" s="752"/>
      <c r="T594" s="753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54">
        <v>4640242181363</v>
      </c>
      <c r="E595" s="755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96" t="s">
        <v>957</v>
      </c>
      <c r="Q595" s="752"/>
      <c r="R595" s="752"/>
      <c r="S595" s="752"/>
      <c r="T595" s="753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6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57"/>
      <c r="P596" s="770" t="s">
        <v>80</v>
      </c>
      <c r="Q596" s="771"/>
      <c r="R596" s="771"/>
      <c r="S596" s="771"/>
      <c r="T596" s="771"/>
      <c r="U596" s="771"/>
      <c r="V596" s="77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57"/>
      <c r="P597" s="770" t="s">
        <v>80</v>
      </c>
      <c r="Q597" s="771"/>
      <c r="R597" s="771"/>
      <c r="S597" s="771"/>
      <c r="T597" s="771"/>
      <c r="U597" s="771"/>
      <c r="V597" s="77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3" t="s">
        <v>150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54">
        <v>4640242180816</v>
      </c>
      <c r="E599" s="755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751" t="s">
        <v>960</v>
      </c>
      <c r="Q599" s="752"/>
      <c r="R599" s="752"/>
      <c r="S599" s="752"/>
      <c r="T599" s="753"/>
      <c r="U599" s="34"/>
      <c r="V599" s="34"/>
      <c r="W599" s="35" t="s">
        <v>69</v>
      </c>
      <c r="X599" s="741">
        <v>140</v>
      </c>
      <c r="Y599" s="742">
        <f t="shared" ref="Y599:Y605" si="103">IFERROR(IF(X599="",0,CEILING((X599/$H599),1)*$H599),"")</f>
        <v>142.80000000000001</v>
      </c>
      <c r="Z599" s="36">
        <f>IFERROR(IF(Y599=0,"",ROUNDUP(Y599/H599,0)*0.00902),"")</f>
        <v>0.30668000000000001</v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148.99999999999997</v>
      </c>
      <c r="BN599" s="64">
        <f t="shared" ref="BN599:BN605" si="105">IFERROR(Y599*I599/H599,"0")</f>
        <v>151.97999999999999</v>
      </c>
      <c r="BO599" s="64">
        <f t="shared" ref="BO599:BO605" si="106">IFERROR(1/J599*(X599/H599),"0")</f>
        <v>0.25252525252525249</v>
      </c>
      <c r="BP599" s="64">
        <f t="shared" ref="BP599:BP605" si="107">IFERROR(1/J599*(Y599/H599),"0")</f>
        <v>0.25757575757575757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54">
        <v>4640242180595</v>
      </c>
      <c r="E600" s="755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1160" t="s">
        <v>964</v>
      </c>
      <c r="Q600" s="752"/>
      <c r="R600" s="752"/>
      <c r="S600" s="752"/>
      <c r="T600" s="753"/>
      <c r="U600" s="34"/>
      <c r="V600" s="34"/>
      <c r="W600" s="35" t="s">
        <v>69</v>
      </c>
      <c r="X600" s="741">
        <v>70</v>
      </c>
      <c r="Y600" s="742">
        <f t="shared" si="103"/>
        <v>71.400000000000006</v>
      </c>
      <c r="Z600" s="36">
        <f>IFERROR(IF(Y600=0,"",ROUNDUP(Y600/H600,0)*0.00902),"")</f>
        <v>0.15334</v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74.499999999999986</v>
      </c>
      <c r="BN600" s="64">
        <f t="shared" si="105"/>
        <v>75.989999999999995</v>
      </c>
      <c r="BO600" s="64">
        <f t="shared" si="106"/>
        <v>0.12626262626262624</v>
      </c>
      <c r="BP600" s="64">
        <f t="shared" si="107"/>
        <v>0.12878787878787878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54">
        <v>4640242181615</v>
      </c>
      <c r="E601" s="755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822" t="s">
        <v>968</v>
      </c>
      <c r="Q601" s="752"/>
      <c r="R601" s="752"/>
      <c r="S601" s="752"/>
      <c r="T601" s="753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54">
        <v>4640242181639</v>
      </c>
      <c r="E602" s="755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53" t="s">
        <v>972</v>
      </c>
      <c r="Q602" s="752"/>
      <c r="R602" s="752"/>
      <c r="S602" s="752"/>
      <c r="T602" s="753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54">
        <v>4640242181622</v>
      </c>
      <c r="E603" s="755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827" t="s">
        <v>976</v>
      </c>
      <c r="Q603" s="752"/>
      <c r="R603" s="752"/>
      <c r="S603" s="752"/>
      <c r="T603" s="753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54">
        <v>4640242180908</v>
      </c>
      <c r="E604" s="755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61" t="s">
        <v>980</v>
      </c>
      <c r="Q604" s="752"/>
      <c r="R604" s="752"/>
      <c r="S604" s="752"/>
      <c r="T604" s="753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54">
        <v>4640242180489</v>
      </c>
      <c r="E605" s="755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916" t="s">
        <v>983</v>
      </c>
      <c r="Q605" s="752"/>
      <c r="R605" s="752"/>
      <c r="S605" s="752"/>
      <c r="T605" s="753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6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57"/>
      <c r="P606" s="770" t="s">
        <v>80</v>
      </c>
      <c r="Q606" s="771"/>
      <c r="R606" s="771"/>
      <c r="S606" s="771"/>
      <c r="T606" s="771"/>
      <c r="U606" s="771"/>
      <c r="V606" s="77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49.999999999999993</v>
      </c>
      <c r="Y606" s="743">
        <f>IFERROR(Y599/H599,"0")+IFERROR(Y600/H600,"0")+IFERROR(Y601/H601,"0")+IFERROR(Y602/H602,"0")+IFERROR(Y603/H603,"0")+IFERROR(Y604/H604,"0")+IFERROR(Y605/H605,"0")</f>
        <v>51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0.46001999999999998</v>
      </c>
      <c r="AA606" s="744"/>
      <c r="AB606" s="744"/>
      <c r="AC606" s="744"/>
    </row>
    <row r="607" spans="1:68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57"/>
      <c r="P607" s="770" t="s">
        <v>80</v>
      </c>
      <c r="Q607" s="771"/>
      <c r="R607" s="771"/>
      <c r="S607" s="771"/>
      <c r="T607" s="771"/>
      <c r="U607" s="771"/>
      <c r="V607" s="772"/>
      <c r="W607" s="37" t="s">
        <v>69</v>
      </c>
      <c r="X607" s="743">
        <f>IFERROR(SUM(X599:X605),"0")</f>
        <v>210</v>
      </c>
      <c r="Y607" s="743">
        <f>IFERROR(SUM(Y599:Y605),"0")</f>
        <v>214.20000000000002</v>
      </c>
      <c r="Z607" s="37"/>
      <c r="AA607" s="744"/>
      <c r="AB607" s="744"/>
      <c r="AC607" s="744"/>
    </row>
    <row r="608" spans="1:68" ht="14.25" customHeight="1" x14ac:dyDescent="0.25">
      <c r="A608" s="763" t="s">
        <v>64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54">
        <v>4640242180533</v>
      </c>
      <c r="E609" s="755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102</v>
      </c>
      <c r="N609" s="33"/>
      <c r="O609" s="32">
        <v>40</v>
      </c>
      <c r="P609" s="977" t="s">
        <v>986</v>
      </c>
      <c r="Q609" s="752"/>
      <c r="R609" s="752"/>
      <c r="S609" s="752"/>
      <c r="T609" s="753"/>
      <c r="U609" s="34"/>
      <c r="V609" s="34"/>
      <c r="W609" s="35" t="s">
        <v>69</v>
      </c>
      <c r="X609" s="741">
        <v>20</v>
      </c>
      <c r="Y609" s="742">
        <f>IFERROR(IF(X609="",0,CEILING((X609/$H609),1)*$H609),"")</f>
        <v>23.4</v>
      </c>
      <c r="Z609" s="36">
        <f>IFERROR(IF(Y609=0,"",ROUNDUP(Y609/H609,0)*0.01898),"")</f>
        <v>5.6940000000000004E-2</v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21.330769230769235</v>
      </c>
      <c r="BN609" s="64">
        <f>IFERROR(Y609*I609/H609,"0")</f>
        <v>24.957000000000001</v>
      </c>
      <c r="BO609" s="64">
        <f>IFERROR(1/J609*(X609/H609),"0")</f>
        <v>4.0064102564102567E-2</v>
      </c>
      <c r="BP609" s="64">
        <f>IFERROR(1/J609*(Y609/H609),"0")</f>
        <v>4.6875E-2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54">
        <v>4640242180533</v>
      </c>
      <c r="E610" s="755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102</v>
      </c>
      <c r="N610" s="33"/>
      <c r="O610" s="32">
        <v>45</v>
      </c>
      <c r="P610" s="1047" t="s">
        <v>989</v>
      </c>
      <c r="Q610" s="752"/>
      <c r="R610" s="752"/>
      <c r="S610" s="752"/>
      <c r="T610" s="753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54">
        <v>4640242180540</v>
      </c>
      <c r="E611" s="755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102</v>
      </c>
      <c r="N611" s="33"/>
      <c r="O611" s="32">
        <v>45</v>
      </c>
      <c r="P611" s="972" t="s">
        <v>992</v>
      </c>
      <c r="Q611" s="752"/>
      <c r="R611" s="752"/>
      <c r="S611" s="752"/>
      <c r="T611" s="753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54">
        <v>4640242181233</v>
      </c>
      <c r="E612" s="755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135</v>
      </c>
      <c r="N612" s="33"/>
      <c r="O612" s="32">
        <v>45</v>
      </c>
      <c r="P612" s="955" t="s">
        <v>996</v>
      </c>
      <c r="Q612" s="752"/>
      <c r="R612" s="752"/>
      <c r="S612" s="752"/>
      <c r="T612" s="753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54">
        <v>4640242181226</v>
      </c>
      <c r="E613" s="755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135</v>
      </c>
      <c r="N613" s="33"/>
      <c r="O613" s="32">
        <v>45</v>
      </c>
      <c r="P613" s="1159" t="s">
        <v>999</v>
      </c>
      <c r="Q613" s="752"/>
      <c r="R613" s="752"/>
      <c r="S613" s="752"/>
      <c r="T613" s="753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6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57"/>
      <c r="P614" s="770" t="s">
        <v>80</v>
      </c>
      <c r="Q614" s="771"/>
      <c r="R614" s="771"/>
      <c r="S614" s="771"/>
      <c r="T614" s="771"/>
      <c r="U614" s="771"/>
      <c r="V614" s="772"/>
      <c r="W614" s="37" t="s">
        <v>81</v>
      </c>
      <c r="X614" s="743">
        <f>IFERROR(X609/H609,"0")+IFERROR(X610/H610,"0")+IFERROR(X611/H611,"0")+IFERROR(X612/H612,"0")+IFERROR(X613/H613,"0")</f>
        <v>2.5641025641025643</v>
      </c>
      <c r="Y614" s="743">
        <f>IFERROR(Y609/H609,"0")+IFERROR(Y610/H610,"0")+IFERROR(Y611/H611,"0")+IFERROR(Y612/H612,"0")+IFERROR(Y613/H613,"0")</f>
        <v>3</v>
      </c>
      <c r="Z614" s="743">
        <f>IFERROR(IF(Z609="",0,Z609),"0")+IFERROR(IF(Z610="",0,Z610),"0")+IFERROR(IF(Z611="",0,Z611),"0")+IFERROR(IF(Z612="",0,Z612),"0")+IFERROR(IF(Z613="",0,Z613),"0")</f>
        <v>5.6940000000000004E-2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57"/>
      <c r="P615" s="770" t="s">
        <v>80</v>
      </c>
      <c r="Q615" s="771"/>
      <c r="R615" s="771"/>
      <c r="S615" s="771"/>
      <c r="T615" s="771"/>
      <c r="U615" s="771"/>
      <c r="V615" s="772"/>
      <c r="W615" s="37" t="s">
        <v>69</v>
      </c>
      <c r="X615" s="743">
        <f>IFERROR(SUM(X609:X613),"0")</f>
        <v>20</v>
      </c>
      <c r="Y615" s="743">
        <f>IFERROR(SUM(Y609:Y613),"0")</f>
        <v>23.4</v>
      </c>
      <c r="Z615" s="37"/>
      <c r="AA615" s="744"/>
      <c r="AB615" s="744"/>
      <c r="AC615" s="744"/>
    </row>
    <row r="616" spans="1:68" ht="14.25" customHeight="1" x14ac:dyDescent="0.25">
      <c r="A616" s="763" t="s">
        <v>181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4301060354</v>
      </c>
      <c r="D617" s="754">
        <v>4640242180120</v>
      </c>
      <c r="E617" s="755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974" t="s">
        <v>1002</v>
      </c>
      <c r="Q617" s="752"/>
      <c r="R617" s="752"/>
      <c r="S617" s="752"/>
      <c r="T617" s="753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4301060408</v>
      </c>
      <c r="D618" s="754">
        <v>4640242180120</v>
      </c>
      <c r="E618" s="755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915" t="s">
        <v>1005</v>
      </c>
      <c r="Q618" s="752"/>
      <c r="R618" s="752"/>
      <c r="S618" s="752"/>
      <c r="T618" s="753"/>
      <c r="U618" s="34"/>
      <c r="V618" s="34"/>
      <c r="W618" s="35" t="s">
        <v>69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1006</v>
      </c>
      <c r="B619" s="54" t="s">
        <v>1007</v>
      </c>
      <c r="C619" s="31">
        <v>4301060355</v>
      </c>
      <c r="D619" s="754">
        <v>4640242180137</v>
      </c>
      <c r="E619" s="755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51" t="s">
        <v>1008</v>
      </c>
      <c r="Q619" s="752"/>
      <c r="R619" s="752"/>
      <c r="S619" s="752"/>
      <c r="T619" s="753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4301060407</v>
      </c>
      <c r="D620" s="754">
        <v>4640242180137</v>
      </c>
      <c r="E620" s="755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920" t="s">
        <v>1011</v>
      </c>
      <c r="Q620" s="752"/>
      <c r="R620" s="752"/>
      <c r="S620" s="752"/>
      <c r="T620" s="753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6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57"/>
      <c r="P621" s="770" t="s">
        <v>80</v>
      </c>
      <c r="Q621" s="771"/>
      <c r="R621" s="771"/>
      <c r="S621" s="771"/>
      <c r="T621" s="771"/>
      <c r="U621" s="771"/>
      <c r="V621" s="772"/>
      <c r="W621" s="37" t="s">
        <v>81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57"/>
      <c r="P622" s="770" t="s">
        <v>80</v>
      </c>
      <c r="Q622" s="771"/>
      <c r="R622" s="771"/>
      <c r="S622" s="771"/>
      <c r="T622" s="771"/>
      <c r="U622" s="771"/>
      <c r="V622" s="772"/>
      <c r="W622" s="37" t="s">
        <v>69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86" t="s">
        <v>1012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customHeight="1" x14ac:dyDescent="0.25">
      <c r="A624" s="763" t="s">
        <v>90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54">
        <v>4640242180045</v>
      </c>
      <c r="E625" s="755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775" t="s">
        <v>1015</v>
      </c>
      <c r="Q625" s="752"/>
      <c r="R625" s="752"/>
      <c r="S625" s="752"/>
      <c r="T625" s="753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54">
        <v>4640242180601</v>
      </c>
      <c r="E626" s="755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1139" t="s">
        <v>1019</v>
      </c>
      <c r="Q626" s="752"/>
      <c r="R626" s="752"/>
      <c r="S626" s="752"/>
      <c r="T626" s="753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6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57"/>
      <c r="P627" s="770" t="s">
        <v>80</v>
      </c>
      <c r="Q627" s="771"/>
      <c r="R627" s="771"/>
      <c r="S627" s="771"/>
      <c r="T627" s="771"/>
      <c r="U627" s="771"/>
      <c r="V627" s="77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57"/>
      <c r="P628" s="770" t="s">
        <v>80</v>
      </c>
      <c r="Q628" s="771"/>
      <c r="R628" s="771"/>
      <c r="S628" s="771"/>
      <c r="T628" s="771"/>
      <c r="U628" s="771"/>
      <c r="V628" s="77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3" t="s">
        <v>139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54">
        <v>4640242180090</v>
      </c>
      <c r="E630" s="755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947" t="s">
        <v>1023</v>
      </c>
      <c r="Q630" s="752"/>
      <c r="R630" s="752"/>
      <c r="S630" s="752"/>
      <c r="T630" s="753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6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57"/>
      <c r="P631" s="770" t="s">
        <v>80</v>
      </c>
      <c r="Q631" s="771"/>
      <c r="R631" s="771"/>
      <c r="S631" s="771"/>
      <c r="T631" s="771"/>
      <c r="U631" s="771"/>
      <c r="V631" s="77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57"/>
      <c r="P632" s="770" t="s">
        <v>80</v>
      </c>
      <c r="Q632" s="771"/>
      <c r="R632" s="771"/>
      <c r="S632" s="771"/>
      <c r="T632" s="771"/>
      <c r="U632" s="771"/>
      <c r="V632" s="77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3" t="s">
        <v>150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54">
        <v>4640242180076</v>
      </c>
      <c r="E634" s="755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1110" t="s">
        <v>1027</v>
      </c>
      <c r="Q634" s="752"/>
      <c r="R634" s="752"/>
      <c r="S634" s="752"/>
      <c r="T634" s="753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6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57"/>
      <c r="P635" s="770" t="s">
        <v>80</v>
      </c>
      <c r="Q635" s="771"/>
      <c r="R635" s="771"/>
      <c r="S635" s="771"/>
      <c r="T635" s="771"/>
      <c r="U635" s="771"/>
      <c r="V635" s="77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57"/>
      <c r="P636" s="770" t="s">
        <v>80</v>
      </c>
      <c r="Q636" s="771"/>
      <c r="R636" s="771"/>
      <c r="S636" s="771"/>
      <c r="T636" s="771"/>
      <c r="U636" s="771"/>
      <c r="V636" s="77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3" t="s">
        <v>64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54">
        <v>4640242180113</v>
      </c>
      <c r="E638" s="755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1040" t="s">
        <v>1031</v>
      </c>
      <c r="Q638" s="752"/>
      <c r="R638" s="752"/>
      <c r="S638" s="752"/>
      <c r="T638" s="753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54">
        <v>4640242180106</v>
      </c>
      <c r="E639" s="755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861" t="s">
        <v>1035</v>
      </c>
      <c r="Q639" s="752"/>
      <c r="R639" s="752"/>
      <c r="S639" s="752"/>
      <c r="T639" s="753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6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57"/>
      <c r="P640" s="770" t="s">
        <v>80</v>
      </c>
      <c r="Q640" s="771"/>
      <c r="R640" s="771"/>
      <c r="S640" s="771"/>
      <c r="T640" s="771"/>
      <c r="U640" s="771"/>
      <c r="V640" s="77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57"/>
      <c r="P641" s="770" t="s">
        <v>80</v>
      </c>
      <c r="Q641" s="771"/>
      <c r="R641" s="771"/>
      <c r="S641" s="771"/>
      <c r="T641" s="771"/>
      <c r="U641" s="771"/>
      <c r="V641" s="77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1066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985"/>
      <c r="P642" s="817" t="s">
        <v>1037</v>
      </c>
      <c r="Q642" s="818"/>
      <c r="R642" s="818"/>
      <c r="S642" s="818"/>
      <c r="T642" s="818"/>
      <c r="U642" s="818"/>
      <c r="V642" s="780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13517.900000000001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13697.9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985"/>
      <c r="P643" s="817" t="s">
        <v>1038</v>
      </c>
      <c r="Q643" s="818"/>
      <c r="R643" s="818"/>
      <c r="S643" s="818"/>
      <c r="T643" s="818"/>
      <c r="U643" s="818"/>
      <c r="V643" s="780"/>
      <c r="W643" s="37" t="s">
        <v>69</v>
      </c>
      <c r="X643" s="743">
        <f>IFERROR(SUM(BM22:BM639),"0")</f>
        <v>14191.476394849595</v>
      </c>
      <c r="Y643" s="743">
        <f>IFERROR(SUM(BN22:BN639),"0")</f>
        <v>14380.454999999994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985"/>
      <c r="P644" s="817" t="s">
        <v>1039</v>
      </c>
      <c r="Q644" s="818"/>
      <c r="R644" s="818"/>
      <c r="S644" s="818"/>
      <c r="T644" s="818"/>
      <c r="U644" s="818"/>
      <c r="V644" s="780"/>
      <c r="W644" s="37" t="s">
        <v>1040</v>
      </c>
      <c r="X644" s="38">
        <f>ROUNDUP(SUM(BO22:BO639),0)</f>
        <v>23</v>
      </c>
      <c r="Y644" s="38">
        <f>ROUNDUP(SUM(BP22:BP639),0)</f>
        <v>23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985"/>
      <c r="P645" s="817" t="s">
        <v>1041</v>
      </c>
      <c r="Q645" s="818"/>
      <c r="R645" s="818"/>
      <c r="S645" s="818"/>
      <c r="T645" s="818"/>
      <c r="U645" s="818"/>
      <c r="V645" s="780"/>
      <c r="W645" s="37" t="s">
        <v>69</v>
      </c>
      <c r="X645" s="743">
        <f>GrossWeightTotal+PalletQtyTotal*25</f>
        <v>14766.476394849595</v>
      </c>
      <c r="Y645" s="743">
        <f>GrossWeightTotalR+PalletQtyTotalR*25</f>
        <v>14955.454999999994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985"/>
      <c r="P646" s="817" t="s">
        <v>1042</v>
      </c>
      <c r="Q646" s="818"/>
      <c r="R646" s="818"/>
      <c r="S646" s="818"/>
      <c r="T646" s="818"/>
      <c r="U646" s="818"/>
      <c r="V646" s="780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1624.8666333666338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1650</v>
      </c>
      <c r="Z646" s="37"/>
      <c r="AA646" s="744"/>
      <c r="AB646" s="744"/>
      <c r="AC646" s="744"/>
    </row>
    <row r="647" spans="1:33" ht="14.25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985"/>
      <c r="P647" s="817" t="s">
        <v>1043</v>
      </c>
      <c r="Q647" s="818"/>
      <c r="R647" s="818"/>
      <c r="S647" s="818"/>
      <c r="T647" s="818"/>
      <c r="U647" s="818"/>
      <c r="V647" s="780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26.831480000000003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5" t="s">
        <v>88</v>
      </c>
      <c r="D649" s="1094"/>
      <c r="E649" s="1094"/>
      <c r="F649" s="1094"/>
      <c r="G649" s="1094"/>
      <c r="H649" s="887"/>
      <c r="I649" s="765" t="s">
        <v>290</v>
      </c>
      <c r="J649" s="1094"/>
      <c r="K649" s="1094"/>
      <c r="L649" s="1094"/>
      <c r="M649" s="1094"/>
      <c r="N649" s="1094"/>
      <c r="O649" s="1094"/>
      <c r="P649" s="1094"/>
      <c r="Q649" s="1094"/>
      <c r="R649" s="1094"/>
      <c r="S649" s="1094"/>
      <c r="T649" s="1094"/>
      <c r="U649" s="1094"/>
      <c r="V649" s="1094"/>
      <c r="W649" s="887"/>
      <c r="X649" s="765" t="s">
        <v>636</v>
      </c>
      <c r="Y649" s="887"/>
      <c r="Z649" s="765" t="s">
        <v>720</v>
      </c>
      <c r="AA649" s="1094"/>
      <c r="AB649" s="1094"/>
      <c r="AC649" s="887"/>
      <c r="AD649" s="738" t="s">
        <v>810</v>
      </c>
      <c r="AE649" s="738" t="s">
        <v>912</v>
      </c>
      <c r="AF649" s="765" t="s">
        <v>918</v>
      </c>
      <c r="AG649" s="887"/>
    </row>
    <row r="650" spans="1:33" ht="14.25" customHeight="1" thickTop="1" x14ac:dyDescent="0.2">
      <c r="A650" s="930" t="s">
        <v>1046</v>
      </c>
      <c r="B650" s="765" t="s">
        <v>63</v>
      </c>
      <c r="C650" s="765" t="s">
        <v>89</v>
      </c>
      <c r="D650" s="765" t="s">
        <v>116</v>
      </c>
      <c r="E650" s="765" t="s">
        <v>189</v>
      </c>
      <c r="F650" s="765" t="s">
        <v>215</v>
      </c>
      <c r="G650" s="765" t="s">
        <v>256</v>
      </c>
      <c r="H650" s="765" t="s">
        <v>88</v>
      </c>
      <c r="I650" s="765" t="s">
        <v>291</v>
      </c>
      <c r="J650" s="765" t="s">
        <v>320</v>
      </c>
      <c r="K650" s="765" t="s">
        <v>396</v>
      </c>
      <c r="L650" s="765" t="s">
        <v>416</v>
      </c>
      <c r="M650" s="765" t="s">
        <v>441</v>
      </c>
      <c r="N650" s="739"/>
      <c r="O650" s="765" t="s">
        <v>468</v>
      </c>
      <c r="P650" s="765" t="s">
        <v>471</v>
      </c>
      <c r="Q650" s="765" t="s">
        <v>480</v>
      </c>
      <c r="R650" s="765" t="s">
        <v>498</v>
      </c>
      <c r="S650" s="765" t="s">
        <v>511</v>
      </c>
      <c r="T650" s="765" t="s">
        <v>524</v>
      </c>
      <c r="U650" s="765" t="s">
        <v>537</v>
      </c>
      <c r="V650" s="765" t="s">
        <v>541</v>
      </c>
      <c r="W650" s="765" t="s">
        <v>623</v>
      </c>
      <c r="X650" s="765" t="s">
        <v>637</v>
      </c>
      <c r="Y650" s="765" t="s">
        <v>678</v>
      </c>
      <c r="Z650" s="765" t="s">
        <v>721</v>
      </c>
      <c r="AA650" s="765" t="s">
        <v>774</v>
      </c>
      <c r="AB650" s="765" t="s">
        <v>791</v>
      </c>
      <c r="AC650" s="765" t="s">
        <v>803</v>
      </c>
      <c r="AD650" s="765" t="s">
        <v>810</v>
      </c>
      <c r="AE650" s="765" t="s">
        <v>912</v>
      </c>
      <c r="AF650" s="765" t="s">
        <v>918</v>
      </c>
      <c r="AG650" s="765" t="s">
        <v>1012</v>
      </c>
    </row>
    <row r="651" spans="1:33" ht="13.5" customHeight="1" thickBot="1" x14ac:dyDescent="0.25">
      <c r="A651" s="931"/>
      <c r="B651" s="766"/>
      <c r="C651" s="766"/>
      <c r="D651" s="766"/>
      <c r="E651" s="766"/>
      <c r="F651" s="766"/>
      <c r="G651" s="766"/>
      <c r="H651" s="766"/>
      <c r="I651" s="766"/>
      <c r="J651" s="766"/>
      <c r="K651" s="766"/>
      <c r="L651" s="766"/>
      <c r="M651" s="766"/>
      <c r="N651" s="739"/>
      <c r="O651" s="766"/>
      <c r="P651" s="766"/>
      <c r="Q651" s="766"/>
      <c r="R651" s="766"/>
      <c r="S651" s="766"/>
      <c r="T651" s="766"/>
      <c r="U651" s="766"/>
      <c r="V651" s="766"/>
      <c r="W651" s="766"/>
      <c r="X651" s="766"/>
      <c r="Y651" s="766"/>
      <c r="Z651" s="766"/>
      <c r="AA651" s="766"/>
      <c r="AB651" s="766"/>
      <c r="AC651" s="766"/>
      <c r="AD651" s="766"/>
      <c r="AE651" s="766"/>
      <c r="AF651" s="766"/>
      <c r="AG651" s="766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52.400000000000006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1672.2000000000003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236.10000000000002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59.100000000000009</v>
      </c>
      <c r="G652" s="46">
        <f>IFERROR(Y139*1,"0")+IFERROR(Y140*1,"0")+IFERROR(Y144*1,"0")+IFERROR(Y145*1,"0")+IFERROR(Y149*1,"0")+IFERROR(Y150*1,"0")</f>
        <v>12.8</v>
      </c>
      <c r="H652" s="46">
        <f>IFERROR(Y155*1,"0")+IFERROR(Y159*1,"0")+IFERROR(Y160*1,"0")+IFERROR(Y161*1,"0")+IFERROR(Y162*1,"0")+IFERROR(Y163*1,"0")+IFERROR(Y167*1,"0")+IFERROR(Y168*1,"0")</f>
        <v>39</v>
      </c>
      <c r="I652" s="46">
        <f>IFERROR(Y174*1,"0")+IFERROR(Y178*1,"0")+IFERROR(Y179*1,"0")+IFERROR(Y180*1,"0")+IFERROR(Y181*1,"0")+IFERROR(Y182*1,"0")+IFERROR(Y183*1,"0")+IFERROR(Y184*1,"0")+IFERROR(Y185*1,"0")+IFERROR(Y186*1,"0")</f>
        <v>23.1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217.2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342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6.3000000000000007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6331.1</v>
      </c>
      <c r="W652" s="46">
        <f>IFERROR(Y394*1,"0")+IFERROR(Y398*1,"0")+IFERROR(Y399*1,"0")+IFERROR(Y400*1,"0")</f>
        <v>104.4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3920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31.8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316.8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333.6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P634:T634"/>
    <mergeCell ref="P261:V261"/>
    <mergeCell ref="P459:V459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93 X111 X293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99 X127 X349 X406 X408 X410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2025-03-10T10:05:29Z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