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FFE9D64D-0E39-4E6E-AB63-BFB8DBF692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52" i="1" l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P483" i="1"/>
  <c r="X481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8" i="1" s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Y330" i="1" s="1"/>
  <c r="P327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10" i="1" s="1"/>
  <c r="P307" i="1"/>
  <c r="X305" i="1"/>
  <c r="X304" i="1"/>
  <c r="BO303" i="1"/>
  <c r="BM303" i="1"/>
  <c r="Y303" i="1"/>
  <c r="Y304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K652" i="1" s="1"/>
  <c r="P235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1" i="1" s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Y22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Y210" i="1" s="1"/>
  <c r="P201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Y198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J652" i="1" s="1"/>
  <c r="P191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7" i="1" s="1"/>
  <c r="X176" i="1"/>
  <c r="Y175" i="1"/>
  <c r="X175" i="1"/>
  <c r="BP174" i="1"/>
  <c r="BO174" i="1"/>
  <c r="BN174" i="1"/>
  <c r="BM174" i="1"/>
  <c r="Z174" i="1"/>
  <c r="Z175" i="1" s="1"/>
  <c r="Y174" i="1"/>
  <c r="P174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4" i="1" s="1"/>
  <c r="P159" i="1"/>
  <c r="X157" i="1"/>
  <c r="X156" i="1"/>
  <c r="BO155" i="1"/>
  <c r="BM155" i="1"/>
  <c r="Y155" i="1"/>
  <c r="H652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Y136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Y105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X88" i="1"/>
  <c r="Y87" i="1"/>
  <c r="X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Y88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BO59" i="1"/>
  <c r="BM59" i="1"/>
  <c r="Y59" i="1"/>
  <c r="P59" i="1"/>
  <c r="X57" i="1"/>
  <c r="X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X46" i="1"/>
  <c r="X45" i="1"/>
  <c r="BO44" i="1"/>
  <c r="BM44" i="1"/>
  <c r="Y44" i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P38" i="1"/>
  <c r="BP37" i="1"/>
  <c r="BO37" i="1"/>
  <c r="BN37" i="1"/>
  <c r="BM37" i="1"/>
  <c r="Z37" i="1"/>
  <c r="Y37" i="1"/>
  <c r="P37" i="1"/>
  <c r="BO36" i="1"/>
  <c r="BN36" i="1"/>
  <c r="BM36" i="1"/>
  <c r="Z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Z45" i="1" l="1"/>
  <c r="Y27" i="1"/>
  <c r="Y31" i="1"/>
  <c r="Y41" i="1"/>
  <c r="C652" i="1"/>
  <c r="BP38" i="1"/>
  <c r="BN38" i="1"/>
  <c r="Z38" i="1"/>
  <c r="BP51" i="1"/>
  <c r="BN51" i="1"/>
  <c r="Z51" i="1"/>
  <c r="BP55" i="1"/>
  <c r="BN55" i="1"/>
  <c r="Z55" i="1"/>
  <c r="Y57" i="1"/>
  <c r="Y64" i="1"/>
  <c r="BP59" i="1"/>
  <c r="BN59" i="1"/>
  <c r="Z59" i="1"/>
  <c r="Y63" i="1"/>
  <c r="BP67" i="1"/>
  <c r="BN67" i="1"/>
  <c r="Z67" i="1"/>
  <c r="Z72" i="1" s="1"/>
  <c r="BP71" i="1"/>
  <c r="BN71" i="1"/>
  <c r="Z71" i="1"/>
  <c r="Y73" i="1"/>
  <c r="Y82" i="1"/>
  <c r="BP75" i="1"/>
  <c r="BN75" i="1"/>
  <c r="Z75" i="1"/>
  <c r="BP79" i="1"/>
  <c r="BN79" i="1"/>
  <c r="Z79" i="1"/>
  <c r="BP92" i="1"/>
  <c r="BN92" i="1"/>
  <c r="Z92" i="1"/>
  <c r="Z94" i="1" s="1"/>
  <c r="BP102" i="1"/>
  <c r="BN102" i="1"/>
  <c r="Z102" i="1"/>
  <c r="BP111" i="1"/>
  <c r="BN111" i="1"/>
  <c r="Z111" i="1"/>
  <c r="BP119" i="1"/>
  <c r="BN119" i="1"/>
  <c r="Z119" i="1"/>
  <c r="Y121" i="1"/>
  <c r="Y130" i="1"/>
  <c r="BP123" i="1"/>
  <c r="BN123" i="1"/>
  <c r="Z123" i="1"/>
  <c r="Y131" i="1"/>
  <c r="Z421" i="1"/>
  <c r="H9" i="1"/>
  <c r="B652" i="1"/>
  <c r="X643" i="1"/>
  <c r="X645" i="1" s="1"/>
  <c r="X644" i="1"/>
  <c r="Z23" i="1"/>
  <c r="Z26" i="1" s="1"/>
  <c r="BN23" i="1"/>
  <c r="Z25" i="1"/>
  <c r="BN25" i="1"/>
  <c r="Y26" i="1"/>
  <c r="X642" i="1"/>
  <c r="Z29" i="1"/>
  <c r="Z30" i="1" s="1"/>
  <c r="BN29" i="1"/>
  <c r="BP29" i="1"/>
  <c r="Y644" i="1" s="1"/>
  <c r="Z35" i="1"/>
  <c r="BN35" i="1"/>
  <c r="Y643" i="1" s="1"/>
  <c r="Y645" i="1" s="1"/>
  <c r="BP35" i="1"/>
  <c r="Y40" i="1"/>
  <c r="BP44" i="1"/>
  <c r="BN44" i="1"/>
  <c r="Z44" i="1"/>
  <c r="Y46" i="1"/>
  <c r="D652" i="1"/>
  <c r="Y56" i="1"/>
  <c r="BP49" i="1"/>
  <c r="BN49" i="1"/>
  <c r="Z49" i="1"/>
  <c r="BP53" i="1"/>
  <c r="BN53" i="1"/>
  <c r="Z53" i="1"/>
  <c r="BP61" i="1"/>
  <c r="BN61" i="1"/>
  <c r="Z61" i="1"/>
  <c r="Y72" i="1"/>
  <c r="BP69" i="1"/>
  <c r="BN69" i="1"/>
  <c r="Z69" i="1"/>
  <c r="BP77" i="1"/>
  <c r="BN77" i="1"/>
  <c r="Z77" i="1"/>
  <c r="Y81" i="1"/>
  <c r="Z87" i="1"/>
  <c r="BP85" i="1"/>
  <c r="BN85" i="1"/>
  <c r="Z85" i="1"/>
  <c r="Y94" i="1"/>
  <c r="BP98" i="1"/>
  <c r="BN98" i="1"/>
  <c r="Z98" i="1"/>
  <c r="BP104" i="1"/>
  <c r="BN104" i="1"/>
  <c r="Z104" i="1"/>
  <c r="Z105" i="1" s="1"/>
  <c r="Y106" i="1"/>
  <c r="F652" i="1"/>
  <c r="Y114" i="1"/>
  <c r="BP109" i="1"/>
  <c r="BN109" i="1"/>
  <c r="Z109" i="1"/>
  <c r="Z114" i="1" s="1"/>
  <c r="BP113" i="1"/>
  <c r="BN113" i="1"/>
  <c r="Z113" i="1"/>
  <c r="Y115" i="1"/>
  <c r="Y120" i="1"/>
  <c r="BP117" i="1"/>
  <c r="BN117" i="1"/>
  <c r="Z117" i="1"/>
  <c r="Z120" i="1" s="1"/>
  <c r="Z323" i="1"/>
  <c r="Z447" i="1"/>
  <c r="Y135" i="1"/>
  <c r="Y142" i="1"/>
  <c r="Y146" i="1"/>
  <c r="Y152" i="1"/>
  <c r="Y157" i="1"/>
  <c r="Y165" i="1"/>
  <c r="Y169" i="1"/>
  <c r="Y188" i="1"/>
  <c r="Y193" i="1"/>
  <c r="Y199" i="1"/>
  <c r="Y209" i="1"/>
  <c r="Y225" i="1"/>
  <c r="Y232" i="1"/>
  <c r="Y243" i="1"/>
  <c r="Y256" i="1"/>
  <c r="Y273" i="1"/>
  <c r="Y285" i="1"/>
  <c r="Y296" i="1"/>
  <c r="Y301" i="1"/>
  <c r="Y305" i="1"/>
  <c r="Y309" i="1"/>
  <c r="Y324" i="1"/>
  <c r="Y329" i="1"/>
  <c r="Y335" i="1"/>
  <c r="Y339" i="1"/>
  <c r="Y344" i="1"/>
  <c r="V652" i="1"/>
  <c r="Y356" i="1"/>
  <c r="BP349" i="1"/>
  <c r="BN349" i="1"/>
  <c r="Z349" i="1"/>
  <c r="BP353" i="1"/>
  <c r="BN353" i="1"/>
  <c r="Z353" i="1"/>
  <c r="BP361" i="1"/>
  <c r="BN361" i="1"/>
  <c r="Z361" i="1"/>
  <c r="Y363" i="1"/>
  <c r="Y372" i="1"/>
  <c r="BP365" i="1"/>
  <c r="BN365" i="1"/>
  <c r="Z365" i="1"/>
  <c r="Z371" i="1" s="1"/>
  <c r="BP369" i="1"/>
  <c r="BN369" i="1"/>
  <c r="Z36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2" i="1"/>
  <c r="BN472" i="1"/>
  <c r="Z472" i="1"/>
  <c r="BP475" i="1"/>
  <c r="BN475" i="1"/>
  <c r="Z475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Z501" i="1"/>
  <c r="BP498" i="1"/>
  <c r="BN498" i="1"/>
  <c r="Z498" i="1"/>
  <c r="Y501" i="1"/>
  <c r="BP523" i="1"/>
  <c r="BN523" i="1"/>
  <c r="Z523" i="1"/>
  <c r="Z538" i="1" s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T652" i="1"/>
  <c r="E652" i="1"/>
  <c r="Y95" i="1"/>
  <c r="Z125" i="1"/>
  <c r="BN125" i="1"/>
  <c r="Z127" i="1"/>
  <c r="BN127" i="1"/>
  <c r="Z129" i="1"/>
  <c r="BN129" i="1"/>
  <c r="Z133" i="1"/>
  <c r="Z135" i="1" s="1"/>
  <c r="BN133" i="1"/>
  <c r="BP133" i="1"/>
  <c r="G652" i="1"/>
  <c r="Z140" i="1"/>
  <c r="Z141" i="1" s="1"/>
  <c r="BN140" i="1"/>
  <c r="Y141" i="1"/>
  <c r="Z144" i="1"/>
  <c r="Z146" i="1" s="1"/>
  <c r="BN144" i="1"/>
  <c r="BP144" i="1"/>
  <c r="Z150" i="1"/>
  <c r="Z151" i="1" s="1"/>
  <c r="BN150" i="1"/>
  <c r="Z155" i="1"/>
  <c r="Z156" i="1" s="1"/>
  <c r="BN155" i="1"/>
  <c r="BP155" i="1"/>
  <c r="Y156" i="1"/>
  <c r="Z159" i="1"/>
  <c r="Z164" i="1" s="1"/>
  <c r="BN159" i="1"/>
  <c r="BP159" i="1"/>
  <c r="Z161" i="1"/>
  <c r="BN161" i="1"/>
  <c r="Z163" i="1"/>
  <c r="BN163" i="1"/>
  <c r="Z167" i="1"/>
  <c r="Z169" i="1" s="1"/>
  <c r="BN167" i="1"/>
  <c r="BP167" i="1"/>
  <c r="I652" i="1"/>
  <c r="Y176" i="1"/>
  <c r="Z178" i="1"/>
  <c r="Z187" i="1" s="1"/>
  <c r="BN178" i="1"/>
  <c r="BP178" i="1"/>
  <c r="Z180" i="1"/>
  <c r="BN180" i="1"/>
  <c r="Z182" i="1"/>
  <c r="BN182" i="1"/>
  <c r="Z184" i="1"/>
  <c r="BN184" i="1"/>
  <c r="Z186" i="1"/>
  <c r="BN186" i="1"/>
  <c r="Z191" i="1"/>
  <c r="Z193" i="1" s="1"/>
  <c r="BN191" i="1"/>
  <c r="BP191" i="1"/>
  <c r="Y194" i="1"/>
  <c r="Z197" i="1"/>
  <c r="Z198" i="1" s="1"/>
  <c r="BN197" i="1"/>
  <c r="Z201" i="1"/>
  <c r="BN201" i="1"/>
  <c r="BP201" i="1"/>
  <c r="Z203" i="1"/>
  <c r="BN203" i="1"/>
  <c r="Z205" i="1"/>
  <c r="BN205" i="1"/>
  <c r="Z207" i="1"/>
  <c r="BN207" i="1"/>
  <c r="Z213" i="1"/>
  <c r="Z224" i="1" s="1"/>
  <c r="BN213" i="1"/>
  <c r="Z215" i="1"/>
  <c r="BN215" i="1"/>
  <c r="Z217" i="1"/>
  <c r="BN217" i="1"/>
  <c r="Z219" i="1"/>
  <c r="BN219" i="1"/>
  <c r="Z221" i="1"/>
  <c r="BN221" i="1"/>
  <c r="Z223" i="1"/>
  <c r="BN223" i="1"/>
  <c r="Z228" i="1"/>
  <c r="Z231" i="1" s="1"/>
  <c r="BN228" i="1"/>
  <c r="Z230" i="1"/>
  <c r="BN230" i="1"/>
  <c r="Z235" i="1"/>
  <c r="Z243" i="1" s="1"/>
  <c r="BN235" i="1"/>
  <c r="BP235" i="1"/>
  <c r="Z237" i="1"/>
  <c r="BN237" i="1"/>
  <c r="Z239" i="1"/>
  <c r="BN239" i="1"/>
  <c r="Z241" i="1"/>
  <c r="BN241" i="1"/>
  <c r="Y244" i="1"/>
  <c r="L652" i="1"/>
  <c r="Z248" i="1"/>
  <c r="Z256" i="1" s="1"/>
  <c r="BN248" i="1"/>
  <c r="Z250" i="1"/>
  <c r="BN250" i="1"/>
  <c r="Z252" i="1"/>
  <c r="BN252" i="1"/>
  <c r="Z254" i="1"/>
  <c r="BN254" i="1"/>
  <c r="Y257" i="1"/>
  <c r="M652" i="1"/>
  <c r="Z265" i="1"/>
  <c r="Z273" i="1" s="1"/>
  <c r="BN265" i="1"/>
  <c r="Z267" i="1"/>
  <c r="BN267" i="1"/>
  <c r="Z269" i="1"/>
  <c r="BN269" i="1"/>
  <c r="Z271" i="1"/>
  <c r="BN271" i="1"/>
  <c r="Y274" i="1"/>
  <c r="Y279" i="1"/>
  <c r="P652" i="1"/>
  <c r="Z283" i="1"/>
  <c r="Z285" i="1" s="1"/>
  <c r="BN283" i="1"/>
  <c r="Y286" i="1"/>
  <c r="Q652" i="1"/>
  <c r="Z290" i="1"/>
  <c r="Z295" i="1" s="1"/>
  <c r="BN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Z307" i="1"/>
  <c r="Z309" i="1" s="1"/>
  <c r="BN307" i="1"/>
  <c r="BP307" i="1"/>
  <c r="S652" i="1"/>
  <c r="Y315" i="1"/>
  <c r="Z322" i="1"/>
  <c r="BN322" i="1"/>
  <c r="Z327" i="1"/>
  <c r="Z329" i="1" s="1"/>
  <c r="BN327" i="1"/>
  <c r="BP327" i="1"/>
  <c r="Z333" i="1"/>
  <c r="Z334" i="1" s="1"/>
  <c r="BN333" i="1"/>
  <c r="Z337" i="1"/>
  <c r="Z338" i="1" s="1"/>
  <c r="BN337" i="1"/>
  <c r="BP337" i="1"/>
  <c r="Z342" i="1"/>
  <c r="Z343" i="1" s="1"/>
  <c r="BN342" i="1"/>
  <c r="BP342" i="1"/>
  <c r="Y343" i="1"/>
  <c r="Z347" i="1"/>
  <c r="BN347" i="1"/>
  <c r="BP347" i="1"/>
  <c r="BP351" i="1"/>
  <c r="BN351" i="1"/>
  <c r="Z351" i="1"/>
  <c r="Y355" i="1"/>
  <c r="BP359" i="1"/>
  <c r="BN359" i="1"/>
  <c r="Z359" i="1"/>
  <c r="Z362" i="1" s="1"/>
  <c r="BP367" i="1"/>
  <c r="BN367" i="1"/>
  <c r="Z367" i="1"/>
  <c r="Y371" i="1"/>
  <c r="BP375" i="1"/>
  <c r="BN375" i="1"/>
  <c r="Z375" i="1"/>
  <c r="Z377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Z442" i="1" s="1"/>
  <c r="BP438" i="1"/>
  <c r="BN438" i="1"/>
  <c r="Z438" i="1"/>
  <c r="Y442" i="1"/>
  <c r="BP446" i="1"/>
  <c r="BN446" i="1"/>
  <c r="Z446" i="1"/>
  <c r="Y448" i="1"/>
  <c r="Y456" i="1"/>
  <c r="BP450" i="1"/>
  <c r="BN450" i="1"/>
  <c r="Z450" i="1"/>
  <c r="Z455" i="1" s="1"/>
  <c r="BP453" i="1"/>
  <c r="BN453" i="1"/>
  <c r="Z453" i="1"/>
  <c r="BP469" i="1"/>
  <c r="BN469" i="1"/>
  <c r="Z469" i="1"/>
  <c r="Z480" i="1" s="1"/>
  <c r="BP474" i="1"/>
  <c r="BN474" i="1"/>
  <c r="Z474" i="1"/>
  <c r="BP477" i="1"/>
  <c r="BN477" i="1"/>
  <c r="Z477" i="1"/>
  <c r="Y485" i="1"/>
  <c r="Z652" i="1"/>
  <c r="Y481" i="1"/>
  <c r="Y502" i="1"/>
  <c r="BP499" i="1"/>
  <c r="BN499" i="1"/>
  <c r="Z499" i="1"/>
  <c r="AD652" i="1"/>
  <c r="BP525" i="1"/>
  <c r="BN525" i="1"/>
  <c r="Z525" i="1"/>
  <c r="BP529" i="1"/>
  <c r="BN529" i="1"/>
  <c r="Z529" i="1"/>
  <c r="BP533" i="1"/>
  <c r="BN533" i="1"/>
  <c r="Z533" i="1"/>
  <c r="BP537" i="1"/>
  <c r="BN537" i="1"/>
  <c r="Z537" i="1"/>
  <c r="Y545" i="1"/>
  <c r="BP541" i="1"/>
  <c r="BN541" i="1"/>
  <c r="Z541" i="1"/>
  <c r="Z545" i="1" s="1"/>
  <c r="BP543" i="1"/>
  <c r="BN543" i="1"/>
  <c r="Z543" i="1"/>
  <c r="BP557" i="1"/>
  <c r="BN557" i="1"/>
  <c r="Z557" i="1"/>
  <c r="Z560" i="1" s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416" i="1" l="1"/>
  <c r="Y646" i="1"/>
  <c r="Z130" i="1"/>
  <c r="Y642" i="1"/>
  <c r="Z401" i="1"/>
  <c r="Z355" i="1"/>
  <c r="Z209" i="1"/>
  <c r="Z390" i="1"/>
  <c r="Z384" i="1"/>
  <c r="Z56" i="1"/>
  <c r="Z647" i="1" s="1"/>
  <c r="Z40" i="1"/>
  <c r="Z81" i="1"/>
  <c r="Z63" i="1"/>
  <c r="Z614" i="1"/>
  <c r="Z596" i="1"/>
</calcChain>
</file>

<file path=xl/sharedStrings.xml><?xml version="1.0" encoding="utf-8"?>
<sst xmlns="http://schemas.openxmlformats.org/spreadsheetml/2006/main" count="3021" uniqueCount="1063">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</sst>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9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45726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Понедельник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 t="s">
        <v>19</v>
      </c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20</v>
      </c>
      <c r="Q8" s="900">
        <v>0.41666666666666669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21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56"/>
      <c r="R10" s="957"/>
      <c r="U10" s="24" t="s">
        <v>23</v>
      </c>
      <c r="V10" s="789" t="s">
        <v>24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1"/>
      <c r="R11" s="892"/>
      <c r="U11" s="24" t="s">
        <v>27</v>
      </c>
      <c r="V11" s="1068" t="s">
        <v>28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29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30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31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32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33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34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35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09" t="s">
        <v>38</v>
      </c>
      <c r="D17" s="786" t="s">
        <v>39</v>
      </c>
      <c r="E17" s="860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59"/>
      <c r="R17" s="859"/>
      <c r="S17" s="859"/>
      <c r="T17" s="860"/>
      <c r="U17" s="1151" t="s">
        <v>51</v>
      </c>
      <c r="V17" s="866"/>
      <c r="W17" s="786" t="s">
        <v>52</v>
      </c>
      <c r="X17" s="786" t="s">
        <v>53</v>
      </c>
      <c r="Y17" s="1153" t="s">
        <v>54</v>
      </c>
      <c r="Z17" s="1033" t="s">
        <v>55</v>
      </c>
      <c r="AA17" s="1010" t="s">
        <v>56</v>
      </c>
      <c r="AB17" s="1010" t="s">
        <v>57</v>
      </c>
      <c r="AC17" s="1010" t="s">
        <v>58</v>
      </c>
      <c r="AD17" s="1010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61</v>
      </c>
      <c r="V18" s="67" t="s">
        <v>62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63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88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69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4301011565</v>
      </c>
      <c r="D37" s="745">
        <v>4680115882539</v>
      </c>
      <c r="E37" s="746"/>
      <c r="F37" s="740">
        <v>0.37</v>
      </c>
      <c r="G37" s="32">
        <v>10</v>
      </c>
      <c r="H37" s="740">
        <v>3.7</v>
      </c>
      <c r="I37" s="740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8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48"/>
      <c r="R37" s="748"/>
      <c r="S37" s="748"/>
      <c r="T37" s="749"/>
      <c r="U37" s="34"/>
      <c r="V37" s="34"/>
      <c r="W37" s="35" t="s">
        <v>69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4301011382</v>
      </c>
      <c r="D38" s="745">
        <v>4607091385687</v>
      </c>
      <c r="E38" s="746"/>
      <c r="F38" s="740">
        <v>0.4</v>
      </c>
      <c r="G38" s="32">
        <v>10</v>
      </c>
      <c r="H38" s="740">
        <v>4</v>
      </c>
      <c r="I38" s="740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10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 t="s">
        <v>106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80</v>
      </c>
      <c r="Q40" s="751"/>
      <c r="R40" s="751"/>
      <c r="S40" s="751"/>
      <c r="T40" s="751"/>
      <c r="U40" s="751"/>
      <c r="V40" s="752"/>
      <c r="W40" s="37" t="s">
        <v>81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69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customHeight="1" x14ac:dyDescent="0.25">
      <c r="A42" s="762" t="s">
        <v>64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109</v>
      </c>
      <c r="B43" s="54" t="s">
        <v>110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102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102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80</v>
      </c>
      <c r="Q45" s="751"/>
      <c r="R45" s="751"/>
      <c r="S45" s="751"/>
      <c r="T45" s="751"/>
      <c r="U45" s="751"/>
      <c r="V45" s="752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116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90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102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1036.8</v>
      </c>
      <c r="Y50" s="742">
        <f t="shared" si="0"/>
        <v>1036.8000000000002</v>
      </c>
      <c r="Z50" s="36">
        <f>IFERROR(IF(Y50=0,"",ROUNDUP(Y50/H50,0)*0.01898),"")</f>
        <v>1.8220800000000001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1"/>
        <v>1078.5599999999997</v>
      </c>
      <c r="BN50" s="64">
        <f t="shared" si="2"/>
        <v>1078.5600000000002</v>
      </c>
      <c r="BO50" s="64">
        <f t="shared" si="3"/>
        <v>1.4999999999999998</v>
      </c>
      <c r="BP50" s="64">
        <f t="shared" si="4"/>
        <v>1.5000000000000002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131</v>
      </c>
      <c r="B53" s="54" t="s">
        <v>132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137</v>
      </c>
      <c r="B55" s="54" t="s">
        <v>138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122</v>
      </c>
      <c r="M55" s="33" t="s">
        <v>94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450</v>
      </c>
      <c r="Y55" s="742">
        <f t="shared" si="0"/>
        <v>450</v>
      </c>
      <c r="Z55" s="36">
        <f>IFERROR(IF(Y55=0,"",ROUNDUP(Y55/H55,0)*0.00902),"")</f>
        <v>0.90200000000000002</v>
      </c>
      <c r="AA55" s="56"/>
      <c r="AB55" s="57"/>
      <c r="AC55" s="105" t="s">
        <v>123</v>
      </c>
      <c r="AG55" s="64"/>
      <c r="AJ55" s="68" t="s">
        <v>124</v>
      </c>
      <c r="AK55" s="68">
        <v>594</v>
      </c>
      <c r="BB55" s="106" t="s">
        <v>1</v>
      </c>
      <c r="BM55" s="64">
        <f t="shared" si="1"/>
        <v>471</v>
      </c>
      <c r="BN55" s="64">
        <f t="shared" si="2"/>
        <v>471</v>
      </c>
      <c r="BO55" s="64">
        <f t="shared" si="3"/>
        <v>0.75757575757575757</v>
      </c>
      <c r="BP55" s="64">
        <f t="shared" si="4"/>
        <v>0.75757575757575757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80</v>
      </c>
      <c r="Q56" s="751"/>
      <c r="R56" s="751"/>
      <c r="S56" s="751"/>
      <c r="T56" s="751"/>
      <c r="U56" s="751"/>
      <c r="V56" s="752"/>
      <c r="W56" s="37" t="s">
        <v>81</v>
      </c>
      <c r="X56" s="743">
        <f>IFERROR(X49/H49,"0")+IFERROR(X50/H50,"0")+IFERROR(X51/H51,"0")+IFERROR(X52/H52,"0")+IFERROR(X53/H53,"0")+IFERROR(X54/H54,"0")+IFERROR(X55/H55,"0")</f>
        <v>196</v>
      </c>
      <c r="Y56" s="743">
        <f>IFERROR(Y49/H49,"0")+IFERROR(Y50/H50,"0")+IFERROR(Y51/H51,"0")+IFERROR(Y52/H52,"0")+IFERROR(Y53/H53,"0")+IFERROR(Y54/H54,"0")+IFERROR(Y55/H55,"0")</f>
        <v>196</v>
      </c>
      <c r="Z56" s="743">
        <f>IFERROR(IF(Z49="",0,Z49),"0")+IFERROR(IF(Z50="",0,Z50),"0")+IFERROR(IF(Z51="",0,Z51),"0")+IFERROR(IF(Z52="",0,Z52),"0")+IFERROR(IF(Z53="",0,Z53),"0")+IFERROR(IF(Z54="",0,Z54),"0")+IFERROR(IF(Z55="",0,Z55),"0")</f>
        <v>2.7240800000000003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69</v>
      </c>
      <c r="X57" s="743">
        <f>IFERROR(SUM(X49:X55),"0")</f>
        <v>1486.8</v>
      </c>
      <c r="Y57" s="743">
        <f>IFERROR(SUM(Y49:Y55),"0")</f>
        <v>1486.8000000000002</v>
      </c>
      <c r="Z57" s="37"/>
      <c r="AA57" s="744"/>
      <c r="AB57" s="744"/>
      <c r="AC57" s="744"/>
    </row>
    <row r="58" spans="1:68" ht="14.25" customHeight="1" x14ac:dyDescent="0.25">
      <c r="A58" s="762" t="s">
        <v>139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140</v>
      </c>
      <c r="B59" s="54" t="s">
        <v>141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69</v>
      </c>
      <c r="X59" s="741">
        <v>604</v>
      </c>
      <c r="Y59" s="742">
        <f>IFERROR(IF(X59="",0,CEILING((X59/$H59),1)*$H59),"")</f>
        <v>604.80000000000007</v>
      </c>
      <c r="Z59" s="36">
        <f>IFERROR(IF(Y59=0,"",ROUNDUP(Y59/H59,0)*0.01898),"")</f>
        <v>1.06288</v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628.32777777777767</v>
      </c>
      <c r="BN59" s="64">
        <f>IFERROR(Y59*I59/H59,"0")</f>
        <v>629.16000000000008</v>
      </c>
      <c r="BO59" s="64">
        <f>IFERROR(1/J59*(X59/H59),"0")</f>
        <v>0.87384259259259256</v>
      </c>
      <c r="BP59" s="64">
        <f>IFERROR(1/J59*(Y59/H59),"0")</f>
        <v>0.875</v>
      </c>
    </row>
    <row r="60" spans="1:68" ht="27" customHeight="1" x14ac:dyDescent="0.25">
      <c r="A60" s="54" t="s">
        <v>143</v>
      </c>
      <c r="B60" s="54" t="s">
        <v>144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102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148</v>
      </c>
      <c r="B62" s="54" t="s">
        <v>149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81</v>
      </c>
      <c r="Y62" s="742">
        <f>IFERROR(IF(X62="",0,CEILING((X62/$H62),1)*$H62),"")</f>
        <v>81</v>
      </c>
      <c r="Z62" s="36">
        <f>IFERROR(IF(Y62=0,"",ROUNDUP(Y62/H62,0)*0.00651),"")</f>
        <v>0.1953</v>
      </c>
      <c r="AA62" s="56"/>
      <c r="AB62" s="57"/>
      <c r="AC62" s="113" t="s">
        <v>142</v>
      </c>
      <c r="AG62" s="64"/>
      <c r="AJ62" s="68" t="s">
        <v>124</v>
      </c>
      <c r="AK62" s="68">
        <v>491.4</v>
      </c>
      <c r="BB62" s="114" t="s">
        <v>1</v>
      </c>
      <c r="BM62" s="64">
        <f>IFERROR(X62*I62/H62,"0")</f>
        <v>86.399999999999991</v>
      </c>
      <c r="BN62" s="64">
        <f>IFERROR(Y62*I62/H62,"0")</f>
        <v>86.399999999999991</v>
      </c>
      <c r="BO62" s="64">
        <f>IFERROR(1/J62*(X62/H62),"0")</f>
        <v>0.16483516483516483</v>
      </c>
      <c r="BP62" s="64">
        <f>IFERROR(1/J62*(Y62/H62),"0")</f>
        <v>0.16483516483516483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80</v>
      </c>
      <c r="Q63" s="751"/>
      <c r="R63" s="751"/>
      <c r="S63" s="751"/>
      <c r="T63" s="751"/>
      <c r="U63" s="751"/>
      <c r="V63" s="752"/>
      <c r="W63" s="37" t="s">
        <v>81</v>
      </c>
      <c r="X63" s="743">
        <f>IFERROR(X59/H59,"0")+IFERROR(X60/H60,"0")+IFERROR(X61/H61,"0")+IFERROR(X62/H62,"0")</f>
        <v>85.925925925925924</v>
      </c>
      <c r="Y63" s="743">
        <f>IFERROR(Y59/H59,"0")+IFERROR(Y60/H60,"0")+IFERROR(Y61/H61,"0")+IFERROR(Y62/H62,"0")</f>
        <v>86</v>
      </c>
      <c r="Z63" s="743">
        <f>IFERROR(IF(Z59="",0,Z59),"0")+IFERROR(IF(Z60="",0,Z60),"0")+IFERROR(IF(Z61="",0,Z61),"0")+IFERROR(IF(Z62="",0,Z62),"0")</f>
        <v>1.2581800000000001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69</v>
      </c>
      <c r="X64" s="743">
        <f>IFERROR(SUM(X59:X62),"0")</f>
        <v>685</v>
      </c>
      <c r="Y64" s="743">
        <f>IFERROR(SUM(Y59:Y62),"0")</f>
        <v>685.80000000000007</v>
      </c>
      <c r="Z64" s="37"/>
      <c r="AA64" s="744"/>
      <c r="AB64" s="744"/>
      <c r="AC64" s="744"/>
    </row>
    <row r="65" spans="1:68" ht="14.25" customHeight="1" x14ac:dyDescent="0.25">
      <c r="A65" s="762" t="s">
        <v>150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151</v>
      </c>
      <c r="B66" s="54" t="s">
        <v>152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154</v>
      </c>
      <c r="B67" s="54" t="s">
        <v>155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162</v>
      </c>
      <c r="B70" s="54" t="s">
        <v>163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80</v>
      </c>
      <c r="Q72" s="751"/>
      <c r="R72" s="751"/>
      <c r="S72" s="751"/>
      <c r="T72" s="751"/>
      <c r="U72" s="751"/>
      <c r="V72" s="752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2" t="s">
        <v>64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166</v>
      </c>
      <c r="B75" s="54" t="s">
        <v>167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102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169</v>
      </c>
      <c r="B76" s="54" t="s">
        <v>170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102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172</v>
      </c>
      <c r="B77" s="54" t="s">
        <v>173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100</v>
      </c>
      <c r="Y77" s="742">
        <f t="shared" si="10"/>
        <v>100.80000000000001</v>
      </c>
      <c r="Z77" s="36">
        <f>IFERROR(IF(Y77=0,"",ROUNDUP(Y77/H77,0)*0.01898),"")</f>
        <v>0.22776000000000002</v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106.03571428571429</v>
      </c>
      <c r="BN77" s="64">
        <f t="shared" si="12"/>
        <v>106.88400000000001</v>
      </c>
      <c r="BO77" s="64">
        <f t="shared" si="13"/>
        <v>0.18601190476190477</v>
      </c>
      <c r="BP77" s="64">
        <f t="shared" si="14"/>
        <v>0.1875</v>
      </c>
    </row>
    <row r="78" spans="1:68" ht="16.5" customHeight="1" x14ac:dyDescent="0.25">
      <c r="A78" s="54" t="s">
        <v>175</v>
      </c>
      <c r="B78" s="54" t="s">
        <v>176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102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177</v>
      </c>
      <c r="B79" s="54" t="s">
        <v>178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102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179</v>
      </c>
      <c r="B80" s="54" t="s">
        <v>180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80</v>
      </c>
      <c r="Q81" s="751"/>
      <c r="R81" s="751"/>
      <c r="S81" s="751"/>
      <c r="T81" s="751"/>
      <c r="U81" s="751"/>
      <c r="V81" s="752"/>
      <c r="W81" s="37" t="s">
        <v>81</v>
      </c>
      <c r="X81" s="743">
        <f>IFERROR(X75/H75,"0")+IFERROR(X76/H76,"0")+IFERROR(X77/H77,"0")+IFERROR(X78/H78,"0")+IFERROR(X79/H79,"0")+IFERROR(X80/H80,"0")</f>
        <v>11.904761904761905</v>
      </c>
      <c r="Y81" s="743">
        <f>IFERROR(Y75/H75,"0")+IFERROR(Y76/H76,"0")+IFERROR(Y77/H77,"0")+IFERROR(Y78/H78,"0")+IFERROR(Y79/H79,"0")+IFERROR(Y80/H80,"0")</f>
        <v>12</v>
      </c>
      <c r="Z81" s="743">
        <f>IFERROR(IF(Z75="",0,Z75),"0")+IFERROR(IF(Z76="",0,Z76),"0")+IFERROR(IF(Z77="",0,Z77),"0")+IFERROR(IF(Z78="",0,Z78),"0")+IFERROR(IF(Z79="",0,Z79),"0")+IFERROR(IF(Z80="",0,Z80),"0")</f>
        <v>0.22776000000000002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69</v>
      </c>
      <c r="X82" s="743">
        <f>IFERROR(SUM(X75:X80),"0")</f>
        <v>100</v>
      </c>
      <c r="Y82" s="743">
        <f>IFERROR(SUM(Y75:Y80),"0")</f>
        <v>100.80000000000001</v>
      </c>
      <c r="Z82" s="37"/>
      <c r="AA82" s="744"/>
      <c r="AB82" s="744"/>
      <c r="AC82" s="744"/>
    </row>
    <row r="83" spans="1:68" ht="14.25" customHeight="1" x14ac:dyDescent="0.25">
      <c r="A83" s="762" t="s">
        <v>181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182</v>
      </c>
      <c r="B84" s="54" t="s">
        <v>183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182</v>
      </c>
      <c r="B85" s="54" t="s">
        <v>185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customHeight="1" x14ac:dyDescent="0.25">
      <c r="A86" s="54" t="s">
        <v>186</v>
      </c>
      <c r="B86" s="54" t="s">
        <v>187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102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80</v>
      </c>
      <c r="Q87" s="751"/>
      <c r="R87" s="751"/>
      <c r="S87" s="751"/>
      <c r="T87" s="751"/>
      <c r="U87" s="751"/>
      <c r="V87" s="752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customHeight="1" x14ac:dyDescent="0.25">
      <c r="A89" s="753" t="s">
        <v>189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90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190</v>
      </c>
      <c r="B91" s="54" t="s">
        <v>191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69</v>
      </c>
      <c r="X91" s="741">
        <v>100</v>
      </c>
      <c r="Y91" s="742">
        <f>IFERROR(IF(X91="",0,CEILING((X91/$H91),1)*$H91),"")</f>
        <v>108</v>
      </c>
      <c r="Z91" s="36">
        <f>IFERROR(IF(Y91=0,"",ROUNDUP(Y91/H91,0)*0.01898),"")</f>
        <v>0.1898</v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104.02777777777777</v>
      </c>
      <c r="BN91" s="64">
        <f>IFERROR(Y91*I91/H91,"0")</f>
        <v>112.34999999999998</v>
      </c>
      <c r="BO91" s="64">
        <f>IFERROR(1/J91*(X91/H91),"0")</f>
        <v>0.14467592592592593</v>
      </c>
      <c r="BP91" s="64">
        <f>IFERROR(1/J91*(Y91/H91),"0")</f>
        <v>0.15625</v>
      </c>
    </row>
    <row r="92" spans="1:68" ht="16.5" customHeight="1" x14ac:dyDescent="0.25">
      <c r="A92" s="54" t="s">
        <v>193</v>
      </c>
      <c r="B92" s="54" t="s">
        <v>194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102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195</v>
      </c>
      <c r="B93" s="54" t="s">
        <v>196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105</v>
      </c>
      <c r="M93" s="33" t="s">
        <v>135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197</v>
      </c>
      <c r="AG93" s="64"/>
      <c r="AJ93" s="68" t="s">
        <v>106</v>
      </c>
      <c r="AK93" s="68">
        <v>54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80</v>
      </c>
      <c r="Q94" s="751"/>
      <c r="R94" s="751"/>
      <c r="S94" s="751"/>
      <c r="T94" s="751"/>
      <c r="U94" s="751"/>
      <c r="V94" s="752"/>
      <c r="W94" s="37" t="s">
        <v>81</v>
      </c>
      <c r="X94" s="743">
        <f>IFERROR(X91/H91,"0")+IFERROR(X92/H92,"0")+IFERROR(X93/H93,"0")</f>
        <v>9.2592592592592595</v>
      </c>
      <c r="Y94" s="743">
        <f>IFERROR(Y91/H91,"0")+IFERROR(Y92/H92,"0")+IFERROR(Y93/H93,"0")</f>
        <v>10</v>
      </c>
      <c r="Z94" s="743">
        <f>IFERROR(IF(Z91="",0,Z91),"0")+IFERROR(IF(Z92="",0,Z92),"0")+IFERROR(IF(Z93="",0,Z93),"0")</f>
        <v>0.1898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69</v>
      </c>
      <c r="X95" s="743">
        <f>IFERROR(SUM(X91:X93),"0")</f>
        <v>100</v>
      </c>
      <c r="Y95" s="743">
        <f>IFERROR(SUM(Y91:Y93),"0")</f>
        <v>108</v>
      </c>
      <c r="Z95" s="37"/>
      <c r="AA95" s="744"/>
      <c r="AB95" s="744"/>
      <c r="AC95" s="744"/>
    </row>
    <row r="96" spans="1:68" ht="14.25" customHeight="1" x14ac:dyDescent="0.25">
      <c r="A96" s="762" t="s">
        <v>64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198</v>
      </c>
      <c r="B97" s="54" t="s">
        <v>199</v>
      </c>
      <c r="C97" s="31">
        <v>4301051437</v>
      </c>
      <c r="D97" s="745">
        <v>4607091386967</v>
      </c>
      <c r="E97" s="746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93</v>
      </c>
      <c r="L97" s="32"/>
      <c r="M97" s="33" t="s">
        <v>102</v>
      </c>
      <c r="N97" s="33"/>
      <c r="O97" s="32">
        <v>45</v>
      </c>
      <c r="P97" s="8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48"/>
      <c r="R97" s="748"/>
      <c r="S97" s="748"/>
      <c r="T97" s="749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198</v>
      </c>
      <c r="B98" s="54" t="s">
        <v>201</v>
      </c>
      <c r="C98" s="31">
        <v>4301051546</v>
      </c>
      <c r="D98" s="745">
        <v>4607091386967</v>
      </c>
      <c r="E98" s="746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93</v>
      </c>
      <c r="L98" s="32"/>
      <c r="M98" s="33" t="s">
        <v>102</v>
      </c>
      <c r="N98" s="33"/>
      <c r="O98" s="32">
        <v>45</v>
      </c>
      <c r="P98" s="103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40</v>
      </c>
      <c r="Y98" s="742">
        <f t="shared" si="15"/>
        <v>42</v>
      </c>
      <c r="Z98" s="36">
        <f>IFERROR(IF(Y98=0,"",ROUNDUP(Y98/H98,0)*0.01898),"")</f>
        <v>9.4899999999999998E-2</v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42.471428571428568</v>
      </c>
      <c r="BN98" s="64">
        <f t="shared" si="17"/>
        <v>44.594999999999999</v>
      </c>
      <c r="BO98" s="64">
        <f t="shared" si="18"/>
        <v>7.4404761904761904E-2</v>
      </c>
      <c r="BP98" s="64">
        <f t="shared" si="19"/>
        <v>7.8125E-2</v>
      </c>
    </row>
    <row r="99" spans="1:68" ht="27" customHeight="1" x14ac:dyDescent="0.25">
      <c r="A99" s="54" t="s">
        <v>202</v>
      </c>
      <c r="B99" s="54" t="s">
        <v>203</v>
      </c>
      <c r="C99" s="31">
        <v>4301051436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 t="s">
        <v>122</v>
      </c>
      <c r="M99" s="33" t="s">
        <v>102</v>
      </c>
      <c r="N99" s="33"/>
      <c r="O99" s="32">
        <v>45</v>
      </c>
      <c r="P99" s="7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48"/>
      <c r="R99" s="748"/>
      <c r="S99" s="748"/>
      <c r="T99" s="749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 t="s">
        <v>124</v>
      </c>
      <c r="AK99" s="68">
        <v>491.4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16.5" customHeight="1" x14ac:dyDescent="0.25">
      <c r="A100" s="54" t="s">
        <v>202</v>
      </c>
      <c r="B100" s="54" t="s">
        <v>204</v>
      </c>
      <c r="C100" s="31">
        <v>4301051718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812" t="s">
        <v>205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206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customHeight="1" x14ac:dyDescent="0.25">
      <c r="A101" s="54" t="s">
        <v>202</v>
      </c>
      <c r="B101" s="54" t="s">
        <v>207</v>
      </c>
      <c r="C101" s="31">
        <v>4301052039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102</v>
      </c>
      <c r="N101" s="33"/>
      <c r="O101" s="32">
        <v>45</v>
      </c>
      <c r="P101" s="1083" t="s">
        <v>208</v>
      </c>
      <c r="Q101" s="748"/>
      <c r="R101" s="748"/>
      <c r="S101" s="748"/>
      <c r="T101" s="749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customHeight="1" x14ac:dyDescent="0.25">
      <c r="A102" s="54" t="s">
        <v>209</v>
      </c>
      <c r="B102" s="54" t="s">
        <v>210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102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212</v>
      </c>
      <c r="B103" s="54" t="s">
        <v>213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101</v>
      </c>
      <c r="L103" s="32"/>
      <c r="M103" s="33" t="s">
        <v>102</v>
      </c>
      <c r="N103" s="33"/>
      <c r="O103" s="32">
        <v>45</v>
      </c>
      <c r="P103" s="84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212</v>
      </c>
      <c r="B104" s="54" t="s">
        <v>214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102</v>
      </c>
      <c r="N104" s="33"/>
      <c r="O104" s="32">
        <v>45</v>
      </c>
      <c r="P104" s="78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4.7619047619047619</v>
      </c>
      <c r="Y105" s="743">
        <f>IFERROR(Y97/H97,"0")+IFERROR(Y98/H98,"0")+IFERROR(Y99/H99,"0")+IFERROR(Y100/H100,"0")+IFERROR(Y101/H101,"0")+IFERROR(Y102/H102,"0")+IFERROR(Y103/H103,"0")+IFERROR(Y104/H104,"0")</f>
        <v>5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9.4899999999999998E-2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IFERROR(SUM(X97:X104),"0")</f>
        <v>40</v>
      </c>
      <c r="Y106" s="743">
        <f>IFERROR(SUM(Y97:Y104),"0")</f>
        <v>42</v>
      </c>
      <c r="Z106" s="37"/>
      <c r="AA106" s="744"/>
      <c r="AB106" s="744"/>
      <c r="AC106" s="744"/>
    </row>
    <row r="107" spans="1:68" ht="16.5" customHeight="1" x14ac:dyDescent="0.25">
      <c r="A107" s="753" t="s">
        <v>215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216</v>
      </c>
      <c r="B109" s="54" t="s">
        <v>217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 t="s">
        <v>105</v>
      </c>
      <c r="M111" s="33" t="s">
        <v>102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 t="s">
        <v>106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102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224</v>
      </c>
      <c r="B113" s="54" t="s">
        <v>225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102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2" t="s">
        <v>139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226</v>
      </c>
      <c r="B117" s="54" t="s">
        <v>227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229</v>
      </c>
      <c r="B118" s="54" t="s">
        <v>230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231</v>
      </c>
      <c r="B119" s="54" t="s">
        <v>232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2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102</v>
      </c>
      <c r="N123" s="33"/>
      <c r="O123" s="32">
        <v>45</v>
      </c>
      <c r="P123" s="11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42</v>
      </c>
      <c r="Y123" s="742">
        <f t="shared" ref="Y123:Y129" si="20">IFERROR(IF(X123="",0,CEILING((X123/$H123),1)*$H123),"")</f>
        <v>42</v>
      </c>
      <c r="Z123" s="36">
        <f>IFERROR(IF(Y123=0,"",ROUNDUP(Y123/H123,0)*0.01898),"")</f>
        <v>9.4899999999999998E-2</v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44.564999999999998</v>
      </c>
      <c r="BN123" s="64">
        <f t="shared" ref="BN123:BN129" si="22">IFERROR(Y123*I123/H123,"0")</f>
        <v>44.564999999999998</v>
      </c>
      <c r="BO123" s="64">
        <f t="shared" ref="BO123:BO129" si="23">IFERROR(1/J123*(X123/H123),"0")</f>
        <v>7.8125E-2</v>
      </c>
      <c r="BP123" s="64">
        <f t="shared" ref="BP123:BP129" si="24">IFERROR(1/J123*(Y123/H123),"0")</f>
        <v>7.8125E-2</v>
      </c>
    </row>
    <row r="124" spans="1:68" ht="37.5" customHeight="1" x14ac:dyDescent="0.25">
      <c r="A124" s="54" t="s">
        <v>233</v>
      </c>
      <c r="B124" s="54" t="s">
        <v>236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102</v>
      </c>
      <c r="N124" s="33"/>
      <c r="O124" s="32">
        <v>45</v>
      </c>
      <c r="P124" s="11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102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241</v>
      </c>
      <c r="B126" s="54" t="s">
        <v>242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102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237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122</v>
      </c>
      <c r="M127" s="33" t="s">
        <v>102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0</v>
      </c>
      <c r="Y127" s="742">
        <f t="shared" si="20"/>
        <v>0</v>
      </c>
      <c r="Z127" s="36" t="str">
        <f>IFERROR(IF(Y127=0,"",ROUNDUP(Y127/H127,0)*0.00651),"")</f>
        <v/>
      </c>
      <c r="AA127" s="56"/>
      <c r="AB127" s="57"/>
      <c r="AC127" s="191" t="s">
        <v>237</v>
      </c>
      <c r="AG127" s="64"/>
      <c r="AJ127" s="68" t="s">
        <v>124</v>
      </c>
      <c r="AK127" s="68">
        <v>491.4</v>
      </c>
      <c r="BB127" s="192" t="s">
        <v>1</v>
      </c>
      <c r="BM127" s="64">
        <f t="shared" si="21"/>
        <v>0</v>
      </c>
      <c r="BN127" s="64">
        <f t="shared" si="22"/>
        <v>0</v>
      </c>
      <c r="BO127" s="64">
        <f t="shared" si="23"/>
        <v>0</v>
      </c>
      <c r="BP127" s="64">
        <f t="shared" si="24"/>
        <v>0</v>
      </c>
    </row>
    <row r="128" spans="1:68" ht="27" customHeight="1" x14ac:dyDescent="0.25">
      <c r="A128" s="54" t="s">
        <v>245</v>
      </c>
      <c r="B128" s="54" t="s">
        <v>246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102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80</v>
      </c>
      <c r="Q130" s="751"/>
      <c r="R130" s="751"/>
      <c r="S130" s="751"/>
      <c r="T130" s="751"/>
      <c r="U130" s="751"/>
      <c r="V130" s="752"/>
      <c r="W130" s="37" t="s">
        <v>81</v>
      </c>
      <c r="X130" s="743">
        <f>IFERROR(X123/H123,"0")+IFERROR(X124/H124,"0")+IFERROR(X125/H125,"0")+IFERROR(X126/H126,"0")+IFERROR(X127/H127,"0")+IFERROR(X128/H128,"0")+IFERROR(X129/H129,"0")</f>
        <v>5</v>
      </c>
      <c r="Y130" s="743">
        <f>IFERROR(Y123/H123,"0")+IFERROR(Y124/H124,"0")+IFERROR(Y125/H125,"0")+IFERROR(Y126/H126,"0")+IFERROR(Y127/H127,"0")+IFERROR(Y128/H128,"0")+IFERROR(Y129/H129,"0")</f>
        <v>5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9.4899999999999998E-2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80</v>
      </c>
      <c r="Q131" s="751"/>
      <c r="R131" s="751"/>
      <c r="S131" s="751"/>
      <c r="T131" s="751"/>
      <c r="U131" s="751"/>
      <c r="V131" s="752"/>
      <c r="W131" s="37" t="s">
        <v>69</v>
      </c>
      <c r="X131" s="743">
        <f>IFERROR(SUM(X123:X129),"0")</f>
        <v>42</v>
      </c>
      <c r="Y131" s="743">
        <f>IFERROR(SUM(Y123:Y129),"0")</f>
        <v>42</v>
      </c>
      <c r="Z131" s="37"/>
      <c r="AA131" s="744"/>
      <c r="AB131" s="744"/>
      <c r="AC131" s="744"/>
    </row>
    <row r="132" spans="1:68" ht="14.25" customHeight="1" x14ac:dyDescent="0.25">
      <c r="A132" s="762" t="s">
        <v>181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250</v>
      </c>
      <c r="B133" s="54" t="s">
        <v>251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102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80</v>
      </c>
      <c r="Q135" s="751"/>
      <c r="R135" s="751"/>
      <c r="S135" s="751"/>
      <c r="T135" s="751"/>
      <c r="U135" s="751"/>
      <c r="V135" s="752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80</v>
      </c>
      <c r="Q136" s="751"/>
      <c r="R136" s="751"/>
      <c r="S136" s="751"/>
      <c r="T136" s="751"/>
      <c r="U136" s="751"/>
      <c r="V136" s="752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customHeight="1" x14ac:dyDescent="0.25">
      <c r="A137" s="753" t="s">
        <v>256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90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257</v>
      </c>
      <c r="B139" s="54" t="s">
        <v>258</v>
      </c>
      <c r="C139" s="31">
        <v>4301011562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48"/>
      <c r="R139" s="748"/>
      <c r="S139" s="748"/>
      <c r="T139" s="749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257</v>
      </c>
      <c r="B140" s="54" t="s">
        <v>260</v>
      </c>
      <c r="C140" s="31">
        <v>4301011564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48"/>
      <c r="R140" s="748"/>
      <c r="S140" s="748"/>
      <c r="T140" s="749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80</v>
      </c>
      <c r="Q141" s="751"/>
      <c r="R141" s="751"/>
      <c r="S141" s="751"/>
      <c r="T141" s="751"/>
      <c r="U141" s="751"/>
      <c r="V141" s="752"/>
      <c r="W141" s="37" t="s">
        <v>81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80</v>
      </c>
      <c r="Q142" s="751"/>
      <c r="R142" s="751"/>
      <c r="S142" s="751"/>
      <c r="T142" s="751"/>
      <c r="U142" s="751"/>
      <c r="V142" s="752"/>
      <c r="W142" s="37" t="s">
        <v>69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customHeight="1" x14ac:dyDescent="0.25">
      <c r="A143" s="762" t="s">
        <v>150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261</v>
      </c>
      <c r="B144" s="54" t="s">
        <v>262</v>
      </c>
      <c r="C144" s="31">
        <v>4301031235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261</v>
      </c>
      <c r="B145" s="54" t="s">
        <v>264</v>
      </c>
      <c r="C145" s="31">
        <v>4301031234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80</v>
      </c>
      <c r="Q146" s="751"/>
      <c r="R146" s="751"/>
      <c r="S146" s="751"/>
      <c r="T146" s="751"/>
      <c r="U146" s="751"/>
      <c r="V146" s="752"/>
      <c r="W146" s="37" t="s">
        <v>81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80</v>
      </c>
      <c r="Q147" s="751"/>
      <c r="R147" s="751"/>
      <c r="S147" s="751"/>
      <c r="T147" s="751"/>
      <c r="U147" s="751"/>
      <c r="V147" s="752"/>
      <c r="W147" s="37" t="s">
        <v>69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customHeight="1" x14ac:dyDescent="0.25">
      <c r="A148" s="762" t="s">
        <v>64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265</v>
      </c>
      <c r="B149" s="54" t="s">
        <v>266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265</v>
      </c>
      <c r="B150" s="54" t="s">
        <v>267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80</v>
      </c>
      <c r="Q151" s="751"/>
      <c r="R151" s="751"/>
      <c r="S151" s="751"/>
      <c r="T151" s="751"/>
      <c r="U151" s="751"/>
      <c r="V151" s="752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80</v>
      </c>
      <c r="Q152" s="751"/>
      <c r="R152" s="751"/>
      <c r="S152" s="751"/>
      <c r="T152" s="751"/>
      <c r="U152" s="751"/>
      <c r="V152" s="752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customHeight="1" x14ac:dyDescent="0.25">
      <c r="A153" s="753" t="s">
        <v>88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90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268</v>
      </c>
      <c r="B155" s="54" t="s">
        <v>269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80</v>
      </c>
      <c r="Q156" s="751"/>
      <c r="R156" s="751"/>
      <c r="S156" s="751"/>
      <c r="T156" s="751"/>
      <c r="U156" s="751"/>
      <c r="V156" s="752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80</v>
      </c>
      <c r="Q157" s="751"/>
      <c r="R157" s="751"/>
      <c r="S157" s="751"/>
      <c r="T157" s="751"/>
      <c r="U157" s="751"/>
      <c r="V157" s="752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2" t="s">
        <v>150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271</v>
      </c>
      <c r="B159" s="54" t="s">
        <v>272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274</v>
      </c>
      <c r="B160" s="54" t="s">
        <v>275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277</v>
      </c>
      <c r="B161" s="54" t="s">
        <v>278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27</v>
      </c>
      <c r="Y161" s="742">
        <f>IFERROR(IF(X161="",0,CEILING((X161/$H161),1)*$H161),"")</f>
        <v>27</v>
      </c>
      <c r="Z161" s="36">
        <f>IFERROR(IF(Y161=0,"",ROUNDUP(Y161/H161,0)*0.01898),"")</f>
        <v>5.6940000000000004E-2</v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28.755000000000003</v>
      </c>
      <c r="BN161" s="64">
        <f>IFERROR(Y161*I161/H161,"0")</f>
        <v>28.755000000000003</v>
      </c>
      <c r="BO161" s="64">
        <f>IFERROR(1/J161*(X161/H161),"0")</f>
        <v>4.6875E-2</v>
      </c>
      <c r="BP161" s="64">
        <f>IFERROR(1/J161*(Y161/H161),"0")</f>
        <v>4.6875E-2</v>
      </c>
    </row>
    <row r="162" spans="1:68" ht="27" customHeight="1" x14ac:dyDescent="0.25">
      <c r="A162" s="54" t="s">
        <v>280</v>
      </c>
      <c r="B162" s="54" t="s">
        <v>281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282</v>
      </c>
      <c r="B163" s="54" t="s">
        <v>283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80</v>
      </c>
      <c r="Q164" s="751"/>
      <c r="R164" s="751"/>
      <c r="S164" s="751"/>
      <c r="T164" s="751"/>
      <c r="U164" s="751"/>
      <c r="V164" s="752"/>
      <c r="W164" s="37" t="s">
        <v>81</v>
      </c>
      <c r="X164" s="743">
        <f>IFERROR(X159/H159,"0")+IFERROR(X160/H160,"0")+IFERROR(X161/H161,"0")+IFERROR(X162/H162,"0")+IFERROR(X163/H163,"0")</f>
        <v>3</v>
      </c>
      <c r="Y164" s="743">
        <f>IFERROR(Y159/H159,"0")+IFERROR(Y160/H160,"0")+IFERROR(Y161/H161,"0")+IFERROR(Y162/H162,"0")+IFERROR(Y163/H163,"0")</f>
        <v>3</v>
      </c>
      <c r="Z164" s="743">
        <f>IFERROR(IF(Z159="",0,Z159),"0")+IFERROR(IF(Z160="",0,Z160),"0")+IFERROR(IF(Z161="",0,Z161),"0")+IFERROR(IF(Z162="",0,Z162),"0")+IFERROR(IF(Z163="",0,Z163),"0")</f>
        <v>5.6940000000000004E-2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80</v>
      </c>
      <c r="Q165" s="751"/>
      <c r="R165" s="751"/>
      <c r="S165" s="751"/>
      <c r="T165" s="751"/>
      <c r="U165" s="751"/>
      <c r="V165" s="752"/>
      <c r="W165" s="37" t="s">
        <v>69</v>
      </c>
      <c r="X165" s="743">
        <f>IFERROR(SUM(X159:X163),"0")</f>
        <v>27</v>
      </c>
      <c r="Y165" s="743">
        <f>IFERROR(SUM(Y159:Y163),"0")</f>
        <v>27</v>
      </c>
      <c r="Z165" s="37"/>
      <c r="AA165" s="744"/>
      <c r="AB165" s="744"/>
      <c r="AC165" s="744"/>
    </row>
    <row r="166" spans="1:68" ht="14.25" customHeight="1" x14ac:dyDescent="0.25">
      <c r="A166" s="762" t="s">
        <v>64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284</v>
      </c>
      <c r="B167" s="54" t="s">
        <v>285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102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287</v>
      </c>
      <c r="B168" s="54" t="s">
        <v>288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80</v>
      </c>
      <c r="Q169" s="751"/>
      <c r="R169" s="751"/>
      <c r="S169" s="751"/>
      <c r="T169" s="751"/>
      <c r="U169" s="751"/>
      <c r="V169" s="752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80</v>
      </c>
      <c r="Q170" s="751"/>
      <c r="R170" s="751"/>
      <c r="S170" s="751"/>
      <c r="T170" s="751"/>
      <c r="U170" s="751"/>
      <c r="V170" s="752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801" t="s">
        <v>290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291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139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292</v>
      </c>
      <c r="B174" s="54" t="s">
        <v>293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80</v>
      </c>
      <c r="Q175" s="751"/>
      <c r="R175" s="751"/>
      <c r="S175" s="751"/>
      <c r="T175" s="751"/>
      <c r="U175" s="751"/>
      <c r="V175" s="752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80</v>
      </c>
      <c r="Q176" s="751"/>
      <c r="R176" s="751"/>
      <c r="S176" s="751"/>
      <c r="T176" s="751"/>
      <c r="U176" s="751"/>
      <c r="V176" s="752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2" t="s">
        <v>150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295</v>
      </c>
      <c r="B178" s="54" t="s">
        <v>296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75" t="s">
        <v>297</v>
      </c>
      <c r="Q178" s="748"/>
      <c r="R178" s="748"/>
      <c r="S178" s="748"/>
      <c r="T178" s="749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12.6</v>
      </c>
      <c r="Y180" s="742">
        <f t="shared" si="25"/>
        <v>12.600000000000001</v>
      </c>
      <c r="Z180" s="36">
        <f>IFERROR(IF(Y180=0,"",ROUNDUP(Y180/H180,0)*0.00902),"")</f>
        <v>2.7060000000000001E-2</v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13.409999999999998</v>
      </c>
      <c r="BN180" s="64">
        <f t="shared" si="27"/>
        <v>13.41</v>
      </c>
      <c r="BO180" s="64">
        <f t="shared" si="28"/>
        <v>2.2727272727272728E-2</v>
      </c>
      <c r="BP180" s="64">
        <f t="shared" si="29"/>
        <v>2.2727272727272728E-2</v>
      </c>
    </row>
    <row r="181" spans="1:68" ht="27" customHeight="1" x14ac:dyDescent="0.25">
      <c r="A181" s="54" t="s">
        <v>306</v>
      </c>
      <c r="B181" s="54" t="s">
        <v>307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21</v>
      </c>
      <c r="Y181" s="742">
        <f t="shared" si="25"/>
        <v>21</v>
      </c>
      <c r="Z181" s="36">
        <f>IFERROR(IF(Y181=0,"",ROUNDUP(Y181/H181,0)*0.00902),"")</f>
        <v>4.5100000000000001E-2</v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22.049999999999997</v>
      </c>
      <c r="BN181" s="64">
        <f t="shared" si="27"/>
        <v>22.049999999999997</v>
      </c>
      <c r="BO181" s="64">
        <f t="shared" si="28"/>
        <v>3.787878787878788E-2</v>
      </c>
      <c r="BP181" s="64">
        <f t="shared" si="29"/>
        <v>3.787878787878788E-2</v>
      </c>
    </row>
    <row r="182" spans="1:68" ht="27" customHeight="1" x14ac:dyDescent="0.25">
      <c r="A182" s="54" t="s">
        <v>309</v>
      </c>
      <c r="B182" s="54" t="s">
        <v>310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customHeight="1" x14ac:dyDescent="0.25">
      <c r="A185" s="54" t="s">
        <v>315</v>
      </c>
      <c r="B185" s="54" t="s">
        <v>316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317</v>
      </c>
      <c r="B186" s="54" t="s">
        <v>318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80</v>
      </c>
      <c r="Q187" s="751"/>
      <c r="R187" s="751"/>
      <c r="S187" s="751"/>
      <c r="T187" s="751"/>
      <c r="U187" s="751"/>
      <c r="V187" s="752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8</v>
      </c>
      <c r="Y187" s="743">
        <f>IFERROR(Y178/H178,"0")+IFERROR(Y179/H179,"0")+IFERROR(Y180/H180,"0")+IFERROR(Y181/H181,"0")+IFERROR(Y182/H182,"0")+IFERROR(Y183/H183,"0")+IFERROR(Y184/H184,"0")+IFERROR(Y185/H185,"0")+IFERROR(Y186/H186,"0")</f>
        <v>8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7.2160000000000002E-2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69</v>
      </c>
      <c r="X188" s="743">
        <f>IFERROR(SUM(X178:X186),"0")</f>
        <v>33.6</v>
      </c>
      <c r="Y188" s="743">
        <f>IFERROR(SUM(Y178:Y186),"0")</f>
        <v>33.6</v>
      </c>
      <c r="Z188" s="37"/>
      <c r="AA188" s="744"/>
      <c r="AB188" s="744"/>
      <c r="AC188" s="744"/>
    </row>
    <row r="189" spans="1:68" ht="16.5" customHeight="1" x14ac:dyDescent="0.25">
      <c r="A189" s="753" t="s">
        <v>320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90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321</v>
      </c>
      <c r="B191" s="54" t="s">
        <v>322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80</v>
      </c>
      <c r="Q193" s="751"/>
      <c r="R193" s="751"/>
      <c r="S193" s="751"/>
      <c r="T193" s="751"/>
      <c r="U193" s="751"/>
      <c r="V193" s="752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139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326</v>
      </c>
      <c r="B196" s="54" t="s">
        <v>327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102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329</v>
      </c>
      <c r="B197" s="54" t="s">
        <v>330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80</v>
      </c>
      <c r="Q198" s="751"/>
      <c r="R198" s="751"/>
      <c r="S198" s="751"/>
      <c r="T198" s="751"/>
      <c r="U198" s="751"/>
      <c r="V198" s="752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150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331</v>
      </c>
      <c r="B201" s="54" t="s">
        <v>332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69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customHeight="1" x14ac:dyDescent="0.25">
      <c r="A202" s="54" t="s">
        <v>334</v>
      </c>
      <c r="B202" s="54" t="s">
        <v>335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340</v>
      </c>
      <c r="B204" s="54" t="s">
        <v>341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customHeight="1" x14ac:dyDescent="0.25">
      <c r="A205" s="54" t="s">
        <v>343</v>
      </c>
      <c r="B205" s="54" t="s">
        <v>344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customHeight="1" x14ac:dyDescent="0.25">
      <c r="A207" s="54" t="s">
        <v>347</v>
      </c>
      <c r="B207" s="54" t="s">
        <v>348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80</v>
      </c>
      <c r="Q209" s="751"/>
      <c r="R209" s="751"/>
      <c r="S209" s="751"/>
      <c r="T209" s="751"/>
      <c r="U209" s="751"/>
      <c r="V209" s="752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0</v>
      </c>
      <c r="Y209" s="743">
        <f>IFERROR(Y201/H201,"0")+IFERROR(Y202/H202,"0")+IFERROR(Y203/H203,"0")+IFERROR(Y204/H204,"0")+IFERROR(Y205/H205,"0")+IFERROR(Y206/H206,"0")+IFERROR(Y207/H207,"0")+IFERROR(Y208/H208,"0")</f>
        <v>0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69</v>
      </c>
      <c r="X210" s="743">
        <f>IFERROR(SUM(X201:X208),"0")</f>
        <v>0</v>
      </c>
      <c r="Y210" s="743">
        <f>IFERROR(SUM(Y201:Y208),"0")</f>
        <v>0</v>
      </c>
      <c r="Z210" s="37"/>
      <c r="AA210" s="744"/>
      <c r="AB210" s="744"/>
      <c r="AC210" s="744"/>
    </row>
    <row r="211" spans="1:68" ht="14.25" customHeight="1" x14ac:dyDescent="0.25">
      <c r="A211" s="762" t="s">
        <v>64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351</v>
      </c>
      <c r="B212" s="54" t="s">
        <v>352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354</v>
      </c>
      <c r="B213" s="54" t="s">
        <v>355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102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360</v>
      </c>
      <c r="B215" s="54" t="s">
        <v>361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102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102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102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102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customHeight="1" x14ac:dyDescent="0.25">
      <c r="A223" s="54" t="s">
        <v>380</v>
      </c>
      <c r="B223" s="54" t="s">
        <v>381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IFERROR(SUM(X212:X223),"0")</f>
        <v>0</v>
      </c>
      <c r="Y225" s="743">
        <f>IFERROR(SUM(Y212:Y223),"0")</f>
        <v>0</v>
      </c>
      <c r="Z225" s="37"/>
      <c r="AA225" s="744"/>
      <c r="AB225" s="744"/>
      <c r="AC225" s="744"/>
    </row>
    <row r="226" spans="1:68" ht="14.25" customHeight="1" x14ac:dyDescent="0.25">
      <c r="A226" s="762" t="s">
        <v>181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384</v>
      </c>
      <c r="B227" s="54" t="s">
        <v>385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1044" t="s">
        <v>386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102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394</v>
      </c>
      <c r="B230" s="54" t="s">
        <v>395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102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396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397</v>
      </c>
      <c r="B235" s="54" t="s">
        <v>398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397</v>
      </c>
      <c r="B236" s="54" t="s">
        <v>400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406</v>
      </c>
      <c r="B238" s="54" t="s">
        <v>407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102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406</v>
      </c>
      <c r="B239" s="54" t="s">
        <v>409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416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417</v>
      </c>
      <c r="B247" s="54" t="s">
        <v>418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401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417</v>
      </c>
      <c r="B248" s="54" t="s">
        <v>420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421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2" t="s">
        <v>139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438</v>
      </c>
      <c r="B259" s="54" t="s">
        <v>439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102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441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442</v>
      </c>
      <c r="B264" s="54" t="s">
        <v>443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445</v>
      </c>
      <c r="B266" s="54" t="s">
        <v>448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450</v>
      </c>
      <c r="B267" s="54" t="s">
        <v>451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453</v>
      </c>
      <c r="B268" s="54" t="s">
        <v>454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456</v>
      </c>
      <c r="B269" s="54" t="s">
        <v>457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459</v>
      </c>
      <c r="B270" s="54" t="s">
        <v>460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462</v>
      </c>
      <c r="B271" s="54" t="s">
        <v>463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8</v>
      </c>
      <c r="Y271" s="742">
        <f t="shared" si="51"/>
        <v>8</v>
      </c>
      <c r="Z271" s="36">
        <f>IFERROR(IF(Y271=0,"",ROUNDUP(Y271/H271,0)*0.00902),"")</f>
        <v>1.804E-2</v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8.42</v>
      </c>
      <c r="BN271" s="64">
        <f t="shared" si="53"/>
        <v>8.42</v>
      </c>
      <c r="BO271" s="64">
        <f t="shared" si="54"/>
        <v>1.5151515151515152E-2</v>
      </c>
      <c r="BP271" s="64">
        <f t="shared" si="55"/>
        <v>1.5151515151515152E-2</v>
      </c>
    </row>
    <row r="272" spans="1:68" ht="27" customHeight="1" x14ac:dyDescent="0.25">
      <c r="A272" s="54" t="s">
        <v>465</v>
      </c>
      <c r="B272" s="54" t="s">
        <v>466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2</v>
      </c>
      <c r="Y273" s="743">
        <f>IFERROR(Y264/H264,"0")+IFERROR(Y265/H265,"0")+IFERROR(Y266/H266,"0")+IFERROR(Y267/H267,"0")+IFERROR(Y268/H268,"0")+IFERROR(Y269/H269,"0")+IFERROR(Y270/H270,"0")+IFERROR(Y271/H271,"0")+IFERROR(Y272/H272,"0")</f>
        <v>2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1.804E-2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8</v>
      </c>
      <c r="Y274" s="743">
        <f>IFERROR(SUM(Y264:Y272),"0")</f>
        <v>8</v>
      </c>
      <c r="Z274" s="37"/>
      <c r="AA274" s="744"/>
      <c r="AB274" s="744"/>
      <c r="AC274" s="744"/>
    </row>
    <row r="275" spans="1:68" ht="16.5" customHeight="1" x14ac:dyDescent="0.25">
      <c r="A275" s="753" t="s">
        <v>468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469</v>
      </c>
      <c r="B277" s="54" t="s">
        <v>470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471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472</v>
      </c>
      <c r="B282" s="54" t="s">
        <v>473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102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474</v>
      </c>
      <c r="B283" s="54" t="s">
        <v>475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102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477</v>
      </c>
      <c r="B284" s="54" t="s">
        <v>478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102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480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481</v>
      </c>
      <c r="B289" s="54" t="s">
        <v>482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102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484</v>
      </c>
      <c r="B290" s="54" t="s">
        <v>485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487</v>
      </c>
      <c r="B291" s="54" t="s">
        <v>488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102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490</v>
      </c>
      <c r="B292" s="54" t="s">
        <v>491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customHeight="1" x14ac:dyDescent="0.25">
      <c r="A293" s="54" t="s">
        <v>493</v>
      </c>
      <c r="B293" s="54" t="s">
        <v>494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105</v>
      </c>
      <c r="M293" s="33" t="s">
        <v>102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483</v>
      </c>
      <c r="AG293" s="64"/>
      <c r="AJ293" s="68" t="s">
        <v>106</v>
      </c>
      <c r="AK293" s="68">
        <v>33.6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customHeight="1" x14ac:dyDescent="0.25">
      <c r="A294" s="54" t="s">
        <v>495</v>
      </c>
      <c r="B294" s="54" t="s">
        <v>496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498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499</v>
      </c>
      <c r="B299" s="54" t="s">
        <v>500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102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150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502</v>
      </c>
      <c r="B303" s="54" t="s">
        <v>503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505</v>
      </c>
      <c r="B307" s="54" t="s">
        <v>506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508</v>
      </c>
      <c r="B308" s="54" t="s">
        <v>509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102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511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512</v>
      </c>
      <c r="B313" s="54" t="s">
        <v>513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150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515</v>
      </c>
      <c r="B317" s="54" t="s">
        <v>516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518</v>
      </c>
      <c r="B321" s="54" t="s">
        <v>519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102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102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524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525</v>
      </c>
      <c r="B327" s="54" t="s">
        <v>526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150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529</v>
      </c>
      <c r="B332" s="54" t="s">
        <v>530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532</v>
      </c>
      <c r="B333" s="54" t="s">
        <v>533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2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534</v>
      </c>
      <c r="B337" s="54" t="s">
        <v>535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102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537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538</v>
      </c>
      <c r="B342" s="54" t="s">
        <v>539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102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541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545</v>
      </c>
      <c r="B349" s="54" t="s">
        <v>548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122</v>
      </c>
      <c r="M349" s="33" t="s">
        <v>102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549</v>
      </c>
      <c r="AG349" s="64"/>
      <c r="AJ349" s="68" t="s">
        <v>124</v>
      </c>
      <c r="AK349" s="68">
        <v>691.2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30</v>
      </c>
      <c r="Y350" s="742">
        <f t="shared" si="61"/>
        <v>32.400000000000006</v>
      </c>
      <c r="Z350" s="36">
        <f>IFERROR(IF(Y350=0,"",ROUNDUP(Y350/H350,0)*0.01898),"")</f>
        <v>5.6940000000000004E-2</v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31.208333333333329</v>
      </c>
      <c r="BN350" s="64">
        <f t="shared" si="63"/>
        <v>33.705000000000005</v>
      </c>
      <c r="BO350" s="64">
        <f t="shared" si="64"/>
        <v>4.3402777777777776E-2</v>
      </c>
      <c r="BP350" s="64">
        <f t="shared" si="65"/>
        <v>4.6875000000000007E-2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8</v>
      </c>
      <c r="Y353" s="742">
        <f t="shared" si="61"/>
        <v>8</v>
      </c>
      <c r="Z353" s="36">
        <f>IFERROR(IF(Y353=0,"",ROUNDUP(Y353/H353,0)*0.00902),"")</f>
        <v>1.804E-2</v>
      </c>
      <c r="AA353" s="56"/>
      <c r="AB353" s="57"/>
      <c r="AC353" s="419" t="s">
        <v>549</v>
      </c>
      <c r="AG353" s="64"/>
      <c r="AJ353" s="68"/>
      <c r="AK353" s="68">
        <v>0</v>
      </c>
      <c r="BB353" s="420" t="s">
        <v>1</v>
      </c>
      <c r="BM353" s="64">
        <f t="shared" si="62"/>
        <v>8.42</v>
      </c>
      <c r="BN353" s="64">
        <f t="shared" si="63"/>
        <v>8.42</v>
      </c>
      <c r="BO353" s="64">
        <f t="shared" si="64"/>
        <v>1.5151515151515152E-2</v>
      </c>
      <c r="BP353" s="64">
        <f t="shared" si="65"/>
        <v>1.5151515151515152E-2</v>
      </c>
    </row>
    <row r="354" spans="1:68" ht="27" customHeight="1" x14ac:dyDescent="0.25">
      <c r="A354" s="54" t="s">
        <v>561</v>
      </c>
      <c r="B354" s="54" t="s">
        <v>562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4.7777777777777777</v>
      </c>
      <c r="Y355" s="743">
        <f>IFERROR(Y347/H347,"0")+IFERROR(Y348/H348,"0")+IFERROR(Y349/H349,"0")+IFERROR(Y350/H350,"0")+IFERROR(Y351/H351,"0")+IFERROR(Y352/H352,"0")+IFERROR(Y353/H353,"0")+IFERROR(Y354/H354,"0")</f>
        <v>5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7.4980000000000005E-2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38</v>
      </c>
      <c r="Y356" s="743">
        <f>IFERROR(SUM(Y347:Y354),"0")</f>
        <v>40.400000000000006</v>
      </c>
      <c r="Z356" s="37"/>
      <c r="AA356" s="744"/>
      <c r="AB356" s="744"/>
      <c r="AC356" s="744"/>
    </row>
    <row r="357" spans="1:68" ht="14.25" customHeight="1" x14ac:dyDescent="0.25">
      <c r="A357" s="762" t="s">
        <v>150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21</v>
      </c>
      <c r="Y358" s="742">
        <f>IFERROR(IF(X358="",0,CEILING((X358/$H358),1)*$H358),"")</f>
        <v>21</v>
      </c>
      <c r="Z358" s="36">
        <f>IFERROR(IF(Y358=0,"",ROUNDUP(Y358/H358,0)*0.00902),"")</f>
        <v>4.5100000000000001E-2</v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22.349999999999998</v>
      </c>
      <c r="BN358" s="64">
        <f>IFERROR(Y358*I358/H358,"0")</f>
        <v>22.349999999999998</v>
      </c>
      <c r="BO358" s="64">
        <f>IFERROR(1/J358*(X358/H358),"0")</f>
        <v>3.787878787878788E-2</v>
      </c>
      <c r="BP358" s="64">
        <f>IFERROR(1/J358*(Y358/H358),"0")</f>
        <v>3.787878787878788E-2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21</v>
      </c>
      <c r="Y359" s="742">
        <f>IFERROR(IF(X359="",0,CEILING((X359/$H359),1)*$H359),"")</f>
        <v>21</v>
      </c>
      <c r="Z359" s="36">
        <f>IFERROR(IF(Y359=0,"",ROUNDUP(Y359/H359,0)*0.00902),"")</f>
        <v>4.5100000000000001E-2</v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22.349999999999998</v>
      </c>
      <c r="BN359" s="64">
        <f>IFERROR(Y359*I359/H359,"0")</f>
        <v>22.349999999999998</v>
      </c>
      <c r="BO359" s="64">
        <f>IFERROR(1/J359*(X359/H359),"0")</f>
        <v>3.787878787878788E-2</v>
      </c>
      <c r="BP359" s="64">
        <f>IFERROR(1/J359*(Y359/H359),"0")</f>
        <v>3.787878787878788E-2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10</v>
      </c>
      <c r="Y362" s="743">
        <f>IFERROR(Y358/H358,"0")+IFERROR(Y359/H359,"0")+IFERROR(Y360/H360,"0")+IFERROR(Y361/H361,"0")</f>
        <v>10</v>
      </c>
      <c r="Z362" s="743">
        <f>IFERROR(IF(Z358="",0,Z358),"0")+IFERROR(IF(Z359="",0,Z359),"0")+IFERROR(IF(Z360="",0,Z360),"0")+IFERROR(IF(Z361="",0,Z361),"0")</f>
        <v>9.0200000000000002E-2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42</v>
      </c>
      <c r="Y363" s="743">
        <f>IFERROR(SUM(Y358:Y361),"0")</f>
        <v>42</v>
      </c>
      <c r="Z363" s="37"/>
      <c r="AA363" s="744"/>
      <c r="AB363" s="744"/>
      <c r="AC363" s="744"/>
    </row>
    <row r="364" spans="1:68" ht="14.25" customHeight="1" x14ac:dyDescent="0.25">
      <c r="A364" s="762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102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2000</v>
      </c>
      <c r="Y365" s="742">
        <f t="shared" ref="Y365:Y370" si="66">IFERROR(IF(X365="",0,CEILING((X365/$H365),1)*$H365),"")</f>
        <v>2004.6</v>
      </c>
      <c r="Z365" s="36">
        <f>IFERROR(IF(Y365=0,"",ROUNDUP(Y365/H365,0)*0.01898),"")</f>
        <v>4.8778600000000001</v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2131.5384615384614</v>
      </c>
      <c r="BN365" s="64">
        <f t="shared" ref="BN365:BN370" si="68">IFERROR(Y365*I365/H365,"0")</f>
        <v>2136.4409999999998</v>
      </c>
      <c r="BO365" s="64">
        <f t="shared" ref="BO365:BO370" si="69">IFERROR(1/J365*(X365/H365),"0")</f>
        <v>4.0064102564102564</v>
      </c>
      <c r="BP365" s="64">
        <f t="shared" ref="BP365:BP370" si="70">IFERROR(1/J365*(Y365/H365),"0")</f>
        <v>4.015625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102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102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102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6</v>
      </c>
      <c r="Y368" s="742">
        <f t="shared" si="66"/>
        <v>6</v>
      </c>
      <c r="Z368" s="36">
        <f>IFERROR(IF(Y368=0,"",ROUNDUP(Y368/H368,0)*0.00651),"")</f>
        <v>1.302E-2</v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6.492</v>
      </c>
      <c r="BN368" s="64">
        <f t="shared" si="68"/>
        <v>6.492</v>
      </c>
      <c r="BO368" s="64">
        <f t="shared" si="69"/>
        <v>1.098901098901099E-2</v>
      </c>
      <c r="BP368" s="64">
        <f t="shared" si="70"/>
        <v>1.098901098901099E-2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102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258.41025641025641</v>
      </c>
      <c r="Y371" s="743">
        <f>IFERROR(Y365/H365,"0")+IFERROR(Y366/H366,"0")+IFERROR(Y367/H367,"0")+IFERROR(Y368/H368,"0")+IFERROR(Y369/H369,"0")+IFERROR(Y370/H370,"0")</f>
        <v>259</v>
      </c>
      <c r="Z371" s="743">
        <f>IFERROR(IF(Z365="",0,Z365),"0")+IFERROR(IF(Z366="",0,Z366),"0")+IFERROR(IF(Z367="",0,Z367),"0")+IFERROR(IF(Z368="",0,Z368),"0")+IFERROR(IF(Z369="",0,Z369),"0")+IFERROR(IF(Z370="",0,Z370),"0")</f>
        <v>4.8908800000000001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2006</v>
      </c>
      <c r="Y372" s="743">
        <f>IFERROR(SUM(Y365:Y370),"0")</f>
        <v>2010.6</v>
      </c>
      <c r="Z372" s="37"/>
      <c r="AA372" s="744"/>
      <c r="AB372" s="744"/>
      <c r="AC372" s="744"/>
    </row>
    <row r="373" spans="1:68" ht="14.25" customHeight="1" x14ac:dyDescent="0.25">
      <c r="A373" s="762" t="s">
        <v>181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102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102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23.4</v>
      </c>
      <c r="Y375" s="742">
        <f>IFERROR(IF(X375="",0,CEILING((X375/$H375),1)*$H375),"")</f>
        <v>23.4</v>
      </c>
      <c r="Z375" s="36">
        <f>IFERROR(IF(Y375=0,"",ROUNDUP(Y375/H375,0)*0.01898),"")</f>
        <v>5.6940000000000004E-2</v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24.957000000000001</v>
      </c>
      <c r="BN375" s="64">
        <f>IFERROR(Y375*I375/H375,"0")</f>
        <v>24.957000000000001</v>
      </c>
      <c r="BO375" s="64">
        <f>IFERROR(1/J375*(X375/H375),"0")</f>
        <v>4.6875E-2</v>
      </c>
      <c r="BP375" s="64">
        <f>IFERROR(1/J375*(Y375/H375),"0")</f>
        <v>4.6875E-2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3</v>
      </c>
      <c r="Y377" s="743">
        <f>IFERROR(Y374/H374,"0")+IFERROR(Y375/H375,"0")+IFERROR(Y376/H376,"0")</f>
        <v>3</v>
      </c>
      <c r="Z377" s="743">
        <f>IFERROR(IF(Z374="",0,Z374),"0")+IFERROR(IF(Z375="",0,Z375),"0")+IFERROR(IF(Z376="",0,Z376),"0")</f>
        <v>5.6940000000000004E-2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23.4</v>
      </c>
      <c r="Y378" s="743">
        <f>IFERROR(SUM(Y374:Y376),"0")</f>
        <v>23.4</v>
      </c>
      <c r="Z378" s="37"/>
      <c r="AA378" s="744"/>
      <c r="AB378" s="744"/>
      <c r="AC378" s="744"/>
    </row>
    <row r="379" spans="1:68" ht="14.25" customHeight="1" x14ac:dyDescent="0.25">
      <c r="A379" s="762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602</v>
      </c>
      <c r="B380" s="54" t="s">
        <v>603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8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2.5499999999999998</v>
      </c>
      <c r="Y383" s="742">
        <f>IFERROR(IF(X383="",0,CEILING((X383/$H383),1)*$H383),"")</f>
        <v>2.5499999999999998</v>
      </c>
      <c r="Z383" s="36">
        <f>IFERROR(IF(Y383=0,"",ROUNDUP(Y383/H383,0)*0.00651),"")</f>
        <v>6.5100000000000002E-3</v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2.88</v>
      </c>
      <c r="BN383" s="64">
        <f>IFERROR(Y383*I383/H383,"0")</f>
        <v>2.88</v>
      </c>
      <c r="BO383" s="64">
        <f>IFERROR(1/J383*(X383/H383),"0")</f>
        <v>5.4945054945054949E-3</v>
      </c>
      <c r="BP383" s="64">
        <f>IFERROR(1/J383*(Y383/H383),"0")</f>
        <v>5.4945054945054949E-3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1</v>
      </c>
      <c r="Y384" s="743">
        <f>IFERROR(Y380/H380,"0")+IFERROR(Y381/H381,"0")+IFERROR(Y382/H382,"0")+IFERROR(Y383/H383,"0")</f>
        <v>1</v>
      </c>
      <c r="Z384" s="743">
        <f>IFERROR(IF(Z380="",0,Z380),"0")+IFERROR(IF(Z381="",0,Z381),"0")+IFERROR(IF(Z382="",0,Z382),"0")+IFERROR(IF(Z383="",0,Z383),"0")</f>
        <v>6.5100000000000002E-3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2.5499999999999998</v>
      </c>
      <c r="Y385" s="743">
        <f>IFERROR(SUM(Y380:Y383),"0")</f>
        <v>2.5499999999999998</v>
      </c>
      <c r="Z385" s="37"/>
      <c r="AA385" s="744"/>
      <c r="AB385" s="744"/>
      <c r="AC385" s="744"/>
    </row>
    <row r="386" spans="1:68" ht="14.25" customHeight="1" x14ac:dyDescent="0.25">
      <c r="A386" s="762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150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2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8.1</v>
      </c>
      <c r="Y398" s="742">
        <f>IFERROR(IF(X398="",0,CEILING((X398/$H398),1)*$H398),"")</f>
        <v>8.1</v>
      </c>
      <c r="Z398" s="36">
        <f>IFERROR(IF(Y398=0,"",ROUNDUP(Y398/H398,0)*0.01898),"")</f>
        <v>1.898E-2</v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8.6189999999999998</v>
      </c>
      <c r="BN398" s="64">
        <f>IFERROR(Y398*I398/H398,"0")</f>
        <v>8.6189999999999998</v>
      </c>
      <c r="BO398" s="64">
        <f>IFERROR(1/J398*(X398/H398),"0")</f>
        <v>1.5625E-2</v>
      </c>
      <c r="BP398" s="64">
        <f>IFERROR(1/J398*(Y398/H398),"0")</f>
        <v>1.5625E-2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102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1</v>
      </c>
      <c r="Y401" s="743">
        <f>IFERROR(Y398/H398,"0")+IFERROR(Y399/H399,"0")+IFERROR(Y400/H400,"0")</f>
        <v>1</v>
      </c>
      <c r="Z401" s="743">
        <f>IFERROR(IF(Z398="",0,Z398),"0")+IFERROR(IF(Z399="",0,Z399),"0")+IFERROR(IF(Z400="",0,Z400),"0")</f>
        <v>1.898E-2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8.1</v>
      </c>
      <c r="Y402" s="743">
        <f>IFERROR(SUM(Y398:Y400),"0")</f>
        <v>8.1</v>
      </c>
      <c r="Z402" s="37"/>
      <c r="AA402" s="744"/>
      <c r="AB402" s="744"/>
      <c r="AC402" s="744"/>
    </row>
    <row r="403" spans="1:68" ht="27.75" customHeight="1" x14ac:dyDescent="0.2">
      <c r="A403" s="801" t="s">
        <v>636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122</v>
      </c>
      <c r="M406" s="33" t="s">
        <v>68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0</v>
      </c>
      <c r="Y406" s="742">
        <f t="shared" ref="Y406:Y415" si="7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640</v>
      </c>
      <c r="AG406" s="64"/>
      <c r="AJ406" s="68" t="s">
        <v>124</v>
      </c>
      <c r="AK406" s="68">
        <v>720</v>
      </c>
      <c r="BB406" s="472" t="s">
        <v>1</v>
      </c>
      <c r="BM406" s="64">
        <f t="shared" ref="BM406:BM415" si="72">IFERROR(X406*I406/H406,"0")</f>
        <v>0</v>
      </c>
      <c r="BN406" s="64">
        <f t="shared" ref="BN406:BN415" si="73">IFERROR(Y406*I406/H406,"0")</f>
        <v>0</v>
      </c>
      <c r="BO406" s="64">
        <f t="shared" ref="BO406:BO415" si="74">IFERROR(1/J406*(X406/H406),"0")</f>
        <v>0</v>
      </c>
      <c r="BP406" s="64">
        <f t="shared" ref="BP406:BP415" si="75">IFERROR(1/J406*(Y406/H406),"0")</f>
        <v>0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122</v>
      </c>
      <c r="M408" s="33" t="s">
        <v>68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100</v>
      </c>
      <c r="Y408" s="742">
        <f t="shared" si="71"/>
        <v>105</v>
      </c>
      <c r="Z408" s="36">
        <f>IFERROR(IF(Y408=0,"",ROUNDUP(Y408/H408,0)*0.02175),"")</f>
        <v>0.15225</v>
      </c>
      <c r="AA408" s="56"/>
      <c r="AB408" s="57"/>
      <c r="AC408" s="475" t="s">
        <v>645</v>
      </c>
      <c r="AG408" s="64"/>
      <c r="AJ408" s="68" t="s">
        <v>124</v>
      </c>
      <c r="AK408" s="68">
        <v>720</v>
      </c>
      <c r="BB408" s="476" t="s">
        <v>1</v>
      </c>
      <c r="BM408" s="64">
        <f t="shared" si="72"/>
        <v>103.2</v>
      </c>
      <c r="BN408" s="64">
        <f t="shared" si="73"/>
        <v>108.36</v>
      </c>
      <c r="BO408" s="64">
        <f t="shared" si="74"/>
        <v>0.1388888888888889</v>
      </c>
      <c r="BP408" s="64">
        <f t="shared" si="75"/>
        <v>0.14583333333333331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122</v>
      </c>
      <c r="M410" s="33" t="s">
        <v>68</v>
      </c>
      <c r="N410" s="33"/>
      <c r="O410" s="32">
        <v>60</v>
      </c>
      <c r="P410" s="11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720</v>
      </c>
      <c r="Y410" s="742">
        <f t="shared" si="71"/>
        <v>720</v>
      </c>
      <c r="Z410" s="36">
        <f>IFERROR(IF(Y410=0,"",ROUNDUP(Y410/H410,0)*0.02175),"")</f>
        <v>1.044</v>
      </c>
      <c r="AA410" s="56"/>
      <c r="AB410" s="57"/>
      <c r="AC410" s="479" t="s">
        <v>649</v>
      </c>
      <c r="AG410" s="64"/>
      <c r="AJ410" s="68" t="s">
        <v>124</v>
      </c>
      <c r="AK410" s="68">
        <v>720</v>
      </c>
      <c r="BB410" s="480" t="s">
        <v>1</v>
      </c>
      <c r="BM410" s="64">
        <f t="shared" si="72"/>
        <v>743.04000000000008</v>
      </c>
      <c r="BN410" s="64">
        <f t="shared" si="73"/>
        <v>743.04000000000008</v>
      </c>
      <c r="BO410" s="64">
        <f t="shared" si="74"/>
        <v>1</v>
      </c>
      <c r="BP410" s="64">
        <f t="shared" si="75"/>
        <v>1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401</v>
      </c>
      <c r="N411" s="33"/>
      <c r="O411" s="32">
        <v>60</v>
      </c>
      <c r="P411" s="90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54.666666666666664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55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1.19625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820</v>
      </c>
      <c r="Y417" s="743">
        <f>IFERROR(SUM(Y406:Y415),"0")</f>
        <v>825</v>
      </c>
      <c r="Z417" s="37"/>
      <c r="AA417" s="744"/>
      <c r="AB417" s="744"/>
      <c r="AC417" s="744"/>
    </row>
    <row r="418" spans="1:68" ht="14.25" customHeight="1" x14ac:dyDescent="0.25">
      <c r="A418" s="762" t="s">
        <v>139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720</v>
      </c>
      <c r="Y419" s="742">
        <f>IFERROR(IF(X419="",0,CEILING((X419/$H419),1)*$H419),"")</f>
        <v>720</v>
      </c>
      <c r="Z419" s="36">
        <f>IFERROR(IF(Y419=0,"",ROUNDUP(Y419/H419,0)*0.02175),"")</f>
        <v>1.044</v>
      </c>
      <c r="AA419" s="56"/>
      <c r="AB419" s="57"/>
      <c r="AC419" s="491" t="s">
        <v>663</v>
      </c>
      <c r="AG419" s="64"/>
      <c r="AJ419" s="68" t="s">
        <v>124</v>
      </c>
      <c r="AK419" s="68">
        <v>720</v>
      </c>
      <c r="BB419" s="492" t="s">
        <v>1</v>
      </c>
      <c r="BM419" s="64">
        <f>IFERROR(X419*I419/H419,"0")</f>
        <v>743.04000000000008</v>
      </c>
      <c r="BN419" s="64">
        <f>IFERROR(Y419*I419/H419,"0")</f>
        <v>743.04000000000008</v>
      </c>
      <c r="BO419" s="64">
        <f>IFERROR(1/J419*(X419/H419),"0")</f>
        <v>1</v>
      </c>
      <c r="BP419" s="64">
        <f>IFERROR(1/J419*(Y419/H419),"0")</f>
        <v>1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48</v>
      </c>
      <c r="Y421" s="743">
        <f>IFERROR(Y419/H419,"0")+IFERROR(Y420/H420,"0")</f>
        <v>48</v>
      </c>
      <c r="Z421" s="743">
        <f>IFERROR(IF(Z419="",0,Z419),"0")+IFERROR(IF(Z420="",0,Z420),"0")</f>
        <v>1.044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720</v>
      </c>
      <c r="Y422" s="743">
        <f>IFERROR(SUM(Y419:Y420),"0")</f>
        <v>720</v>
      </c>
      <c r="Z422" s="37"/>
      <c r="AA422" s="744"/>
      <c r="AB422" s="744"/>
      <c r="AC422" s="744"/>
    </row>
    <row r="423" spans="1:68" ht="14.25" customHeight="1" x14ac:dyDescent="0.25">
      <c r="A423" s="762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102</v>
      </c>
      <c r="N424" s="33"/>
      <c r="O424" s="32">
        <v>40</v>
      </c>
      <c r="P424" s="943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102</v>
      </c>
      <c r="N425" s="33"/>
      <c r="O425" s="32">
        <v>40</v>
      </c>
      <c r="P425" s="954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2" t="s">
        <v>181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30</v>
      </c>
      <c r="P429" s="872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679</v>
      </c>
      <c r="B434" s="54" t="s">
        <v>680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37.5" customHeight="1" x14ac:dyDescent="0.25">
      <c r="A435" s="54" t="s">
        <v>679</v>
      </c>
      <c r="B435" s="54" t="s">
        <v>682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2" t="s">
        <v>150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2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102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705</v>
      </c>
      <c r="B451" s="54" t="s">
        <v>706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102</v>
      </c>
      <c r="N451" s="33"/>
      <c r="O451" s="32">
        <v>40</v>
      </c>
      <c r="P451" s="960" t="s">
        <v>707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709</v>
      </c>
      <c r="B452" s="54" t="s">
        <v>710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102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704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709</v>
      </c>
      <c r="B453" s="54" t="s">
        <v>711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713</v>
      </c>
      <c r="B454" s="54" t="s">
        <v>714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2" t="s">
        <v>181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716</v>
      </c>
      <c r="B458" s="54" t="s">
        <v>717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102</v>
      </c>
      <c r="N458" s="33"/>
      <c r="O458" s="32">
        <v>40</v>
      </c>
      <c r="P458" s="814" t="s">
        <v>718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720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721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150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722</v>
      </c>
      <c r="B464" s="54" t="s">
        <v>723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7" t="s">
        <v>724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customHeight="1" x14ac:dyDescent="0.25">
      <c r="A465" s="54" t="s">
        <v>726</v>
      </c>
      <c r="B465" s="54" t="s">
        <v>727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84" t="s">
        <v>728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726</v>
      </c>
      <c r="B466" s="54" t="s">
        <v>730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2" t="s">
        <v>728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731</v>
      </c>
      <c r="B467" s="54" t="s">
        <v>732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3" t="s">
        <v>733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735</v>
      </c>
      <c r="B468" s="54" t="s">
        <v>736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735</v>
      </c>
      <c r="B469" s="54" t="s">
        <v>737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5" t="s">
        <v>738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customHeight="1" x14ac:dyDescent="0.25">
      <c r="A471" s="54" t="s">
        <v>741</v>
      </c>
      <c r="B471" s="54" t="s">
        <v>742</v>
      </c>
      <c r="C471" s="31">
        <v>4301031374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39" t="s">
        <v>743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741</v>
      </c>
      <c r="B472" s="54" t="s">
        <v>745</v>
      </c>
      <c r="C472" s="31">
        <v>4301031336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746</v>
      </c>
      <c r="B473" s="54" t="s">
        <v>747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customHeight="1" x14ac:dyDescent="0.25">
      <c r="A474" s="54" t="s">
        <v>748</v>
      </c>
      <c r="B474" s="54" t="s">
        <v>749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748</v>
      </c>
      <c r="B475" s="54" t="s">
        <v>751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45" t="s">
        <v>752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customHeight="1" x14ac:dyDescent="0.25">
      <c r="A477" s="54" t="s">
        <v>756</v>
      </c>
      <c r="B477" s="54" t="s">
        <v>757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758</v>
      </c>
      <c r="B478" s="54" t="s">
        <v>759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10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758</v>
      </c>
      <c r="B479" s="54" t="s">
        <v>761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870" t="s">
        <v>762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2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763</v>
      </c>
      <c r="B483" s="54" t="s">
        <v>764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102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102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769</v>
      </c>
      <c r="B488" s="54" t="s">
        <v>770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774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139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775</v>
      </c>
      <c r="B493" s="54" t="s">
        <v>776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150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778</v>
      </c>
      <c r="B497" s="54" t="s">
        <v>779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782</v>
      </c>
      <c r="B498" s="54" t="s">
        <v>783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785</v>
      </c>
      <c r="B499" s="54" t="s">
        <v>786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35" t="s">
        <v>787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789</v>
      </c>
      <c r="B500" s="54" t="s">
        <v>790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791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150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792</v>
      </c>
      <c r="B505" s="54" t="s">
        <v>793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795</v>
      </c>
      <c r="B506" s="54" t="s">
        <v>796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88" t="s">
        <v>797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799</v>
      </c>
      <c r="B507" s="54" t="s">
        <v>800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62" t="s">
        <v>801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803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150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804</v>
      </c>
      <c r="B512" s="54" t="s">
        <v>805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181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807</v>
      </c>
      <c r="B516" s="54" t="s">
        <v>808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810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810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100</v>
      </c>
      <c r="Y522" s="742">
        <f t="shared" ref="Y522:Y537" si="87">IFERROR(IF(X522="",0,CEILING((X522/$H522),1)*$H522),"")</f>
        <v>100.32000000000001</v>
      </c>
      <c r="Z522" s="36">
        <f t="shared" ref="Z522:Z527" si="88">IFERROR(IF(Y522=0,"",ROUNDUP(Y522/H522,0)*0.01196),"")</f>
        <v>0.22724</v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106.81818181818181</v>
      </c>
      <c r="BN522" s="64">
        <f t="shared" ref="BN522:BN537" si="90">IFERROR(Y522*I522/H522,"0")</f>
        <v>107.16</v>
      </c>
      <c r="BO522" s="64">
        <f t="shared" ref="BO522:BO537" si="91">IFERROR(1/J522*(X522/H522),"0")</f>
        <v>0.18210955710955709</v>
      </c>
      <c r="BP522" s="64">
        <f t="shared" ref="BP522:BP537" si="92">IFERROR(1/J522*(Y522/H522),"0")</f>
        <v>0.18269230769230771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100</v>
      </c>
      <c r="Y525" s="742">
        <f t="shared" si="87"/>
        <v>100.32000000000001</v>
      </c>
      <c r="Z525" s="36">
        <f t="shared" si="88"/>
        <v>0.22724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106.81818181818181</v>
      </c>
      <c r="BN525" s="64">
        <f t="shared" si="90"/>
        <v>107.16</v>
      </c>
      <c r="BO525" s="64">
        <f t="shared" si="91"/>
        <v>0.18210955710955709</v>
      </c>
      <c r="BP525" s="64">
        <f t="shared" si="92"/>
        <v>0.18269230769230771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102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102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IFERROR(IF(Y528=0,"",ROUNDUP(Y528/H528,0)*0.00902),"")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102</v>
      </c>
      <c r="N530" s="33"/>
      <c r="O530" s="32">
        <v>60</v>
      </c>
      <c r="P530" s="1017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996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08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849</v>
      </c>
      <c r="B537" s="54" t="s">
        <v>850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5" t="s">
        <v>851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37.878787878787875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38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0.45448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200</v>
      </c>
      <c r="Y539" s="743">
        <f>IFERROR(SUM(Y522:Y537),"0")</f>
        <v>200.64000000000001</v>
      </c>
      <c r="Z539" s="37"/>
      <c r="AA539" s="744"/>
      <c r="AB539" s="744"/>
      <c r="AC539" s="744"/>
    </row>
    <row r="540" spans="1:68" ht="14.25" customHeight="1" x14ac:dyDescent="0.25">
      <c r="A540" s="762" t="s">
        <v>139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10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200</v>
      </c>
      <c r="Y541" s="742">
        <f>IFERROR(IF(X541="",0,CEILING((X541/$H541),1)*$H541),"")</f>
        <v>200.64000000000001</v>
      </c>
      <c r="Z541" s="36">
        <f>IFERROR(IF(Y541=0,"",ROUNDUP(Y541/H541,0)*0.01196),"")</f>
        <v>0.45448</v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213.63636363636363</v>
      </c>
      <c r="BN541" s="64">
        <f>IFERROR(Y541*I541/H541,"0")</f>
        <v>214.32</v>
      </c>
      <c r="BO541" s="64">
        <f>IFERROR(1/J541*(X541/H541),"0")</f>
        <v>0.36421911421911418</v>
      </c>
      <c r="BP541" s="64">
        <f>IFERROR(1/J541*(Y541/H541),"0")</f>
        <v>0.36538461538461542</v>
      </c>
    </row>
    <row r="542" spans="1:68" ht="16.5" customHeight="1" x14ac:dyDescent="0.25">
      <c r="A542" s="54" t="s">
        <v>852</v>
      </c>
      <c r="B542" s="54" t="s">
        <v>855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102</v>
      </c>
      <c r="N542" s="33"/>
      <c r="O542" s="32">
        <v>70</v>
      </c>
      <c r="P542" s="842" t="s">
        <v>856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858</v>
      </c>
      <c r="B543" s="54" t="s">
        <v>859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861</v>
      </c>
      <c r="B544" s="54" t="s">
        <v>862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102</v>
      </c>
      <c r="N544" s="33"/>
      <c r="O544" s="32">
        <v>70</v>
      </c>
      <c r="P544" s="935" t="s">
        <v>863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37.878787878787875</v>
      </c>
      <c r="Y545" s="743">
        <f>IFERROR(Y541/H541,"0")+IFERROR(Y542/H542,"0")+IFERROR(Y543/H543,"0")+IFERROR(Y544/H544,"0")</f>
        <v>38</v>
      </c>
      <c r="Z545" s="743">
        <f>IFERROR(IF(Z541="",0,Z541),"0")+IFERROR(IF(Z542="",0,Z542),"0")+IFERROR(IF(Z543="",0,Z543),"0")+IFERROR(IF(Z544="",0,Z544),"0")</f>
        <v>0.45448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200</v>
      </c>
      <c r="Y546" s="743">
        <f>IFERROR(SUM(Y541:Y544),"0")</f>
        <v>200.64000000000001</v>
      </c>
      <c r="Z546" s="37"/>
      <c r="AA546" s="744"/>
      <c r="AB546" s="744"/>
      <c r="AC546" s="744"/>
    </row>
    <row r="547" spans="1:68" ht="14.25" customHeight="1" x14ac:dyDescent="0.25">
      <c r="A547" s="762" t="s">
        <v>150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0" t="s">
        <v>866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1" t="s">
        <v>870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50</v>
      </c>
      <c r="Y549" s="742">
        <f t="shared" si="93"/>
        <v>52.800000000000004</v>
      </c>
      <c r="Z549" s="36">
        <f>IFERROR(IF(Y549=0,"",ROUNDUP(Y549/H549,0)*0.01196),"")</f>
        <v>0.1196</v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53.409090909090907</v>
      </c>
      <c r="BN549" s="64">
        <f t="shared" si="95"/>
        <v>56.400000000000006</v>
      </c>
      <c r="BO549" s="64">
        <f t="shared" si="96"/>
        <v>9.1054778554778545E-2</v>
      </c>
      <c r="BP549" s="64">
        <f t="shared" si="97"/>
        <v>9.6153846153846159E-2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0" t="s">
        <v>874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100</v>
      </c>
      <c r="Y550" s="742">
        <f t="shared" si="93"/>
        <v>100.32000000000001</v>
      </c>
      <c r="Z550" s="36">
        <f>IFERROR(IF(Y550=0,"",ROUNDUP(Y550/H550,0)*0.01196),"")</f>
        <v>0.22724</v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106.81818181818181</v>
      </c>
      <c r="BN550" s="64">
        <f t="shared" si="95"/>
        <v>107.16</v>
      </c>
      <c r="BO550" s="64">
        <f t="shared" si="96"/>
        <v>0.18210955710955709</v>
      </c>
      <c r="BP550" s="64">
        <f t="shared" si="97"/>
        <v>0.18269230769230771</v>
      </c>
    </row>
    <row r="551" spans="1:68" ht="27" customHeight="1" x14ac:dyDescent="0.25">
      <c r="A551" s="54" t="s">
        <v>876</v>
      </c>
      <c r="B551" s="54" t="s">
        <v>877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1052" t="s">
        <v>878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879</v>
      </c>
      <c r="B552" s="54" t="s">
        <v>880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797" t="s">
        <v>881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879</v>
      </c>
      <c r="B553" s="54" t="s">
        <v>882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4" t="s">
        <v>883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879</v>
      </c>
      <c r="B554" s="54" t="s">
        <v>884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886</v>
      </c>
      <c r="B555" s="54" t="s">
        <v>887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customHeight="1" x14ac:dyDescent="0.25">
      <c r="A556" s="54" t="s">
        <v>886</v>
      </c>
      <c r="B556" s="54" t="s">
        <v>889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3" t="s">
        <v>890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customHeight="1" x14ac:dyDescent="0.25">
      <c r="A558" s="54" t="s">
        <v>891</v>
      </c>
      <c r="B558" s="54" t="s">
        <v>894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965" t="s">
        <v>895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891</v>
      </c>
      <c r="B559" s="54" t="s">
        <v>896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99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28.409090909090907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29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0.34683999999999998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150</v>
      </c>
      <c r="Y561" s="743">
        <f>IFERROR(SUM(Y548:Y559),"0")</f>
        <v>153.12</v>
      </c>
      <c r="Z561" s="37"/>
      <c r="AA561" s="744"/>
      <c r="AB561" s="744"/>
      <c r="AC561" s="744"/>
    </row>
    <row r="562" spans="1:68" ht="14.25" customHeight="1" x14ac:dyDescent="0.25">
      <c r="A562" s="762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897</v>
      </c>
      <c r="B563" s="54" t="s">
        <v>898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102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900</v>
      </c>
      <c r="B564" s="54" t="s">
        <v>901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903</v>
      </c>
      <c r="B565" s="54" t="s">
        <v>904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102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181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906</v>
      </c>
      <c r="B569" s="54" t="s">
        <v>907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909</v>
      </c>
      <c r="B570" s="54" t="s">
        <v>910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09" t="s">
        <v>911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1" t="s">
        <v>912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912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913</v>
      </c>
      <c r="B576" s="54" t="s">
        <v>914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82" t="s">
        <v>916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918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918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919</v>
      </c>
      <c r="B582" s="54" t="s">
        <v>920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102</v>
      </c>
      <c r="N582" s="33"/>
      <c r="O582" s="32">
        <v>55</v>
      </c>
      <c r="P582" s="1061" t="s">
        <v>921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923</v>
      </c>
      <c r="B583" s="54" t="s">
        <v>924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099" t="s">
        <v>925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927</v>
      </c>
      <c r="B584" s="54" t="s">
        <v>928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871" t="s">
        <v>929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931</v>
      </c>
      <c r="B585" s="54" t="s">
        <v>932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79" t="s">
        <v>933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935</v>
      </c>
      <c r="B586" s="54" t="s">
        <v>936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102</v>
      </c>
      <c r="N586" s="33"/>
      <c r="O586" s="32">
        <v>55</v>
      </c>
      <c r="P586" s="969" t="s">
        <v>937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938</v>
      </c>
      <c r="B587" s="54" t="s">
        <v>939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19" t="s">
        <v>940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6" t="s">
        <v>943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139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944</v>
      </c>
      <c r="B592" s="54" t="s">
        <v>945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102</v>
      </c>
      <c r="N592" s="33"/>
      <c r="O592" s="32">
        <v>50</v>
      </c>
      <c r="P592" s="907" t="s">
        <v>946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948</v>
      </c>
      <c r="B593" s="54" t="s">
        <v>949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7" t="s">
        <v>950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951</v>
      </c>
      <c r="B594" s="54" t="s">
        <v>952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1" t="s">
        <v>953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955</v>
      </c>
      <c r="B595" s="54" t="s">
        <v>956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2" t="s">
        <v>957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150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958</v>
      </c>
      <c r="B599" s="54" t="s">
        <v>959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64" t="s">
        <v>960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962</v>
      </c>
      <c r="B600" s="54" t="s">
        <v>963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60" t="s">
        <v>964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966</v>
      </c>
      <c r="B601" s="54" t="s">
        <v>967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3" t="s">
        <v>968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970</v>
      </c>
      <c r="B602" s="54" t="s">
        <v>971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3" t="s">
        <v>972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974</v>
      </c>
      <c r="B603" s="54" t="s">
        <v>975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16" t="s">
        <v>976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978</v>
      </c>
      <c r="B604" s="54" t="s">
        <v>979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1" t="s">
        <v>980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981</v>
      </c>
      <c r="B605" s="54" t="s">
        <v>982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31" t="s">
        <v>983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2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102</v>
      </c>
      <c r="N609" s="33"/>
      <c r="O609" s="32">
        <v>40</v>
      </c>
      <c r="P609" s="967" t="s">
        <v>986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984</v>
      </c>
      <c r="B610" s="54" t="s">
        <v>988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102</v>
      </c>
      <c r="N610" s="33"/>
      <c r="O610" s="32">
        <v>45</v>
      </c>
      <c r="P610" s="887" t="s">
        <v>989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990</v>
      </c>
      <c r="B611" s="54" t="s">
        <v>991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102</v>
      </c>
      <c r="N611" s="33"/>
      <c r="O611" s="32">
        <v>45</v>
      </c>
      <c r="P611" s="978" t="s">
        <v>992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994</v>
      </c>
      <c r="B612" s="54" t="s">
        <v>995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85" t="s">
        <v>996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997</v>
      </c>
      <c r="B613" s="54" t="s">
        <v>998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9" t="s">
        <v>999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2" t="s">
        <v>181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1000</v>
      </c>
      <c r="B617" s="54" t="s">
        <v>1001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2" t="s">
        <v>1002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1000</v>
      </c>
      <c r="B618" s="54" t="s">
        <v>1004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0" t="s">
        <v>1005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1006</v>
      </c>
      <c r="B619" s="54" t="s">
        <v>1007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1" t="s">
        <v>1008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1006</v>
      </c>
      <c r="B620" s="54" t="s">
        <v>1010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5" t="s">
        <v>1011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1012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1013</v>
      </c>
      <c r="B625" s="54" t="s">
        <v>1014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47" t="s">
        <v>1015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1017</v>
      </c>
      <c r="B626" s="54" t="s">
        <v>1018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74" t="s">
        <v>1019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139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1021</v>
      </c>
      <c r="B630" s="54" t="s">
        <v>1022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1000" t="s">
        <v>1023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150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1025</v>
      </c>
      <c r="B634" s="54" t="s">
        <v>1026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16" t="s">
        <v>1027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1029</v>
      </c>
      <c r="B638" s="54" t="s">
        <v>1030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2" t="s">
        <v>1031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1033</v>
      </c>
      <c r="B639" s="54" t="s">
        <v>1034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78" t="s">
        <v>1035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1037</v>
      </c>
      <c r="Q642" s="865"/>
      <c r="R642" s="865"/>
      <c r="S642" s="865"/>
      <c r="T642" s="865"/>
      <c r="U642" s="865"/>
      <c r="V642" s="86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6732.45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6760.4500000000007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1038</v>
      </c>
      <c r="Q643" s="865"/>
      <c r="R643" s="865"/>
      <c r="S643" s="865"/>
      <c r="T643" s="865"/>
      <c r="U643" s="865"/>
      <c r="V643" s="866"/>
      <c r="W643" s="37" t="s">
        <v>69</v>
      </c>
      <c r="X643" s="743">
        <f>IFERROR(SUM(BM22:BM639),"0")</f>
        <v>7069.6174932844942</v>
      </c>
      <c r="Y643" s="743">
        <f>IFERROR(SUM(BN22:BN639),"0")</f>
        <v>7099.0029999999988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1039</v>
      </c>
      <c r="Q644" s="865"/>
      <c r="R644" s="865"/>
      <c r="S644" s="865"/>
      <c r="T644" s="865"/>
      <c r="U644" s="865"/>
      <c r="V644" s="866"/>
      <c r="W644" s="37" t="s">
        <v>1040</v>
      </c>
      <c r="X644" s="38">
        <f>ROUNDUP(SUM(BO22:BO639),0)</f>
        <v>12</v>
      </c>
      <c r="Y644" s="38">
        <f>ROUNDUP(SUM(BP22:BP639),0)</f>
        <v>12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1041</v>
      </c>
      <c r="Q645" s="865"/>
      <c r="R645" s="865"/>
      <c r="S645" s="865"/>
      <c r="T645" s="865"/>
      <c r="U645" s="865"/>
      <c r="V645" s="866"/>
      <c r="W645" s="37" t="s">
        <v>69</v>
      </c>
      <c r="X645" s="743">
        <f>GrossWeightTotal+PalletQtyTotal*25</f>
        <v>7369.6174932844942</v>
      </c>
      <c r="Y645" s="743">
        <f>GrossWeightTotalR+PalletQtyTotalR*25</f>
        <v>7399.0029999999988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1042</v>
      </c>
      <c r="Q646" s="865"/>
      <c r="R646" s="865"/>
      <c r="S646" s="865"/>
      <c r="T646" s="865"/>
      <c r="U646" s="865"/>
      <c r="V646" s="86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810.87321937321929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814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1043</v>
      </c>
      <c r="Q647" s="865"/>
      <c r="R647" s="865"/>
      <c r="S647" s="865"/>
      <c r="T647" s="865"/>
      <c r="U647" s="865"/>
      <c r="V647" s="86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13.371300000000005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3" t="s">
        <v>88</v>
      </c>
      <c r="D649" s="791"/>
      <c r="E649" s="791"/>
      <c r="F649" s="791"/>
      <c r="G649" s="791"/>
      <c r="H649" s="792"/>
      <c r="I649" s="763" t="s">
        <v>290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636</v>
      </c>
      <c r="Y649" s="792"/>
      <c r="Z649" s="763" t="s">
        <v>720</v>
      </c>
      <c r="AA649" s="791"/>
      <c r="AB649" s="791"/>
      <c r="AC649" s="792"/>
      <c r="AD649" s="738" t="s">
        <v>810</v>
      </c>
      <c r="AE649" s="738" t="s">
        <v>912</v>
      </c>
      <c r="AF649" s="763" t="s">
        <v>918</v>
      </c>
      <c r="AG649" s="792"/>
    </row>
    <row r="650" spans="1:33" ht="14.25" customHeight="1" thickTop="1" x14ac:dyDescent="0.2">
      <c r="A650" s="1003" t="s">
        <v>1046</v>
      </c>
      <c r="B650" s="763" t="s">
        <v>63</v>
      </c>
      <c r="C650" s="763" t="s">
        <v>89</v>
      </c>
      <c r="D650" s="763" t="s">
        <v>116</v>
      </c>
      <c r="E650" s="763" t="s">
        <v>189</v>
      </c>
      <c r="F650" s="763" t="s">
        <v>215</v>
      </c>
      <c r="G650" s="763" t="s">
        <v>256</v>
      </c>
      <c r="H650" s="763" t="s">
        <v>88</v>
      </c>
      <c r="I650" s="763" t="s">
        <v>291</v>
      </c>
      <c r="J650" s="763" t="s">
        <v>320</v>
      </c>
      <c r="K650" s="763" t="s">
        <v>396</v>
      </c>
      <c r="L650" s="763" t="s">
        <v>416</v>
      </c>
      <c r="M650" s="763" t="s">
        <v>441</v>
      </c>
      <c r="N650" s="739"/>
      <c r="O650" s="763" t="s">
        <v>468</v>
      </c>
      <c r="P650" s="763" t="s">
        <v>471</v>
      </c>
      <c r="Q650" s="763" t="s">
        <v>480</v>
      </c>
      <c r="R650" s="763" t="s">
        <v>498</v>
      </c>
      <c r="S650" s="763" t="s">
        <v>511</v>
      </c>
      <c r="T650" s="763" t="s">
        <v>524</v>
      </c>
      <c r="U650" s="763" t="s">
        <v>537</v>
      </c>
      <c r="V650" s="763" t="s">
        <v>541</v>
      </c>
      <c r="W650" s="763" t="s">
        <v>623</v>
      </c>
      <c r="X650" s="763" t="s">
        <v>637</v>
      </c>
      <c r="Y650" s="763" t="s">
        <v>678</v>
      </c>
      <c r="Z650" s="763" t="s">
        <v>721</v>
      </c>
      <c r="AA650" s="763" t="s">
        <v>774</v>
      </c>
      <c r="AB650" s="763" t="s">
        <v>791</v>
      </c>
      <c r="AC650" s="763" t="s">
        <v>803</v>
      </c>
      <c r="AD650" s="763" t="s">
        <v>810</v>
      </c>
      <c r="AE650" s="763" t="s">
        <v>912</v>
      </c>
      <c r="AF650" s="763" t="s">
        <v>918</v>
      </c>
      <c r="AG650" s="763" t="s">
        <v>1012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2273.4000000000005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150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42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27</v>
      </c>
      <c r="I652" s="46">
        <f>IFERROR(Y174*1,"0")+IFERROR(Y178*1,"0")+IFERROR(Y179*1,"0")+IFERROR(Y180*1,"0")+IFERROR(Y181*1,"0")+IFERROR(Y182*1,"0")+IFERROR(Y183*1,"0")+IFERROR(Y184*1,"0")+IFERROR(Y185*1,"0")+IFERROR(Y186*1,"0")</f>
        <v>33.6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8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2118.9500000000003</v>
      </c>
      <c r="W652" s="46">
        <f>IFERROR(Y394*1,"0")+IFERROR(Y398*1,"0")+IFERROR(Y399*1,"0")+IFERROR(Y400*1,"0")</f>
        <v>8.1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1545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554.40000000000009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93 X111 X293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99 X127 X349 X406 X408 X410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2025-03-11T06:43:05Z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