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"/>
    </mc:Choice>
  </mc:AlternateContent>
  <xr:revisionPtr revIDLastSave="0" documentId="13_ncr:1_{6315BE7F-58CF-4C96-9488-CB159193BA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T652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3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8" i="1" s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5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3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X644" i="1" s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164" i="1" l="1"/>
  <c r="Z26" i="1"/>
  <c r="Z114" i="1"/>
  <c r="Z187" i="1"/>
  <c r="Z329" i="1"/>
  <c r="Y27" i="1"/>
  <c r="Y31" i="1"/>
  <c r="Y41" i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16" i="1"/>
  <c r="BN216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Z285" i="1" s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BN23" i="1"/>
  <c r="Y643" i="1" s="1"/>
  <c r="Z25" i="1"/>
  <c r="BN25" i="1"/>
  <c r="Y26" i="1"/>
  <c r="X642" i="1"/>
  <c r="Z29" i="1"/>
  <c r="Z30" i="1" s="1"/>
  <c r="BN29" i="1"/>
  <c r="BP29" i="1"/>
  <c r="Y644" i="1" s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6" i="1"/>
  <c r="Z81" i="1" s="1"/>
  <c r="BN76" i="1"/>
  <c r="Z78" i="1"/>
  <c r="BN78" i="1"/>
  <c r="Z80" i="1"/>
  <c r="BN80" i="1"/>
  <c r="Z84" i="1"/>
  <c r="Z87" i="1" s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Z120" i="1" s="1"/>
  <c r="BN118" i="1"/>
  <c r="Z124" i="1"/>
  <c r="Z130" i="1" s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Z209" i="1" s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Z231" i="1" s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Y330" i="1"/>
  <c r="Y335" i="1"/>
  <c r="BP332" i="1"/>
  <c r="BN332" i="1"/>
  <c r="Z332" i="1"/>
  <c r="Z334" i="1" s="1"/>
  <c r="BP351" i="1"/>
  <c r="BN351" i="1"/>
  <c r="Z351" i="1"/>
  <c r="Y355" i="1"/>
  <c r="BP359" i="1"/>
  <c r="BN359" i="1"/>
  <c r="Z359" i="1"/>
  <c r="Z362" i="1" s="1"/>
  <c r="Y363" i="1"/>
  <c r="BP367" i="1"/>
  <c r="BN367" i="1"/>
  <c r="Z367" i="1"/>
  <c r="Y371" i="1"/>
  <c r="Z377" i="1"/>
  <c r="BP375" i="1"/>
  <c r="BN375" i="1"/>
  <c r="Z375" i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Z355" i="1" s="1"/>
  <c r="Y362" i="1"/>
  <c r="BP361" i="1"/>
  <c r="BN361" i="1"/>
  <c r="Z361" i="1"/>
  <c r="Y372" i="1"/>
  <c r="BP365" i="1"/>
  <c r="BN365" i="1"/>
  <c r="Z365" i="1"/>
  <c r="Z371" i="1" s="1"/>
  <c r="BP369" i="1"/>
  <c r="BN369" i="1"/>
  <c r="Z369" i="1"/>
  <c r="Y37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Z480" i="1" s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Z538" i="1" s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614" i="1"/>
  <c r="Z596" i="1"/>
  <c r="Z416" i="1"/>
  <c r="Z224" i="1"/>
  <c r="Z455" i="1"/>
  <c r="Z442" i="1"/>
  <c r="Z273" i="1"/>
  <c r="Y642" i="1"/>
  <c r="Z295" i="1"/>
  <c r="Z243" i="1"/>
  <c r="Z105" i="1"/>
  <c r="Z94" i="1"/>
  <c r="Z72" i="1"/>
  <c r="Z647" i="1" s="1"/>
  <c r="Y646" i="1"/>
  <c r="Z256" i="1"/>
</calcChain>
</file>

<file path=xl/sharedStrings.xml><?xml version="1.0" encoding="utf-8"?>
<sst xmlns="http://schemas.openxmlformats.org/spreadsheetml/2006/main" count="3021" uniqueCount="1063">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</sst>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9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745">
        <v>4680115882539</v>
      </c>
      <c r="E37" s="746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45">
        <v>4607091385687</v>
      </c>
      <c r="E38" s="746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131</v>
      </c>
      <c r="B53" s="54" t="s">
        <v>132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111</v>
      </c>
      <c r="Y55" s="742">
        <f t="shared" si="0"/>
        <v>112.5</v>
      </c>
      <c r="Z55" s="36">
        <f>IFERROR(IF(Y55=0,"",ROUNDUP(Y55/H55,0)*0.00902),"")</f>
        <v>0.22550000000000001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116.17999999999999</v>
      </c>
      <c r="BN55" s="64">
        <f t="shared" si="2"/>
        <v>117.75</v>
      </c>
      <c r="BO55" s="64">
        <f t="shared" si="3"/>
        <v>0.18686868686868688</v>
      </c>
      <c r="BP55" s="64">
        <f t="shared" si="4"/>
        <v>0.18939393939393939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24.666666666666668</v>
      </c>
      <c r="Y56" s="743">
        <f>IFERROR(Y49/H49,"0")+IFERROR(Y50/H50,"0")+IFERROR(Y51/H51,"0")+IFERROR(Y52/H52,"0")+IFERROR(Y53/H53,"0")+IFERROR(Y54/H54,"0")+IFERROR(Y55/H55,"0")</f>
        <v>25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0.22550000000000001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111</v>
      </c>
      <c r="Y57" s="743">
        <f>IFERROR(SUM(Y49:Y55),"0")</f>
        <v>112.5</v>
      </c>
      <c r="Z57" s="37"/>
      <c r="AA57" s="744"/>
      <c r="AB57" s="744"/>
      <c r="AC57" s="744"/>
    </row>
    <row r="58" spans="1:68" ht="14.25" customHeight="1" x14ac:dyDescent="0.25">
      <c r="A58" s="762" t="s">
        <v>139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60</v>
      </c>
      <c r="Y59" s="742">
        <f>IFERROR(IF(X59="",0,CEILING((X59/$H59),1)*$H59),"")</f>
        <v>64.800000000000011</v>
      </c>
      <c r="Z59" s="36">
        <f>IFERROR(IF(Y59=0,"",ROUNDUP(Y59/H59,0)*0.01898),"")</f>
        <v>0.11388000000000001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62.416666666666657</v>
      </c>
      <c r="BN59" s="64">
        <f>IFERROR(Y59*I59/H59,"0")</f>
        <v>67.410000000000011</v>
      </c>
      <c r="BO59" s="64">
        <f>IFERROR(1/J59*(X59/H59),"0")</f>
        <v>8.6805555555555552E-2</v>
      </c>
      <c r="BP59" s="64">
        <f>IFERROR(1/J59*(Y59/H59),"0")</f>
        <v>9.3750000000000014E-2</v>
      </c>
    </row>
    <row r="60" spans="1:68" ht="27" customHeight="1" x14ac:dyDescent="0.25">
      <c r="A60" s="54" t="s">
        <v>143</v>
      </c>
      <c r="B60" s="54" t="s">
        <v>144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135</v>
      </c>
      <c r="Y62" s="742">
        <f>IFERROR(IF(X62="",0,CEILING((X62/$H62),1)*$H62),"")</f>
        <v>135</v>
      </c>
      <c r="Z62" s="36">
        <f>IFERROR(IF(Y62=0,"",ROUNDUP(Y62/H62,0)*0.00651),"")</f>
        <v>0.32550000000000001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144</v>
      </c>
      <c r="BN62" s="64">
        <f>IFERROR(Y62*I62/H62,"0")</f>
        <v>144</v>
      </c>
      <c r="BO62" s="64">
        <f>IFERROR(1/J62*(X62/H62),"0")</f>
        <v>0.27472527472527475</v>
      </c>
      <c r="BP62" s="64">
        <f>IFERROR(1/J62*(Y62/H62),"0")</f>
        <v>0.27472527472527475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55.555555555555557</v>
      </c>
      <c r="Y63" s="743">
        <f>IFERROR(Y59/H59,"0")+IFERROR(Y60/H60,"0")+IFERROR(Y61/H61,"0")+IFERROR(Y62/H62,"0")</f>
        <v>56</v>
      </c>
      <c r="Z63" s="743">
        <f>IFERROR(IF(Z59="",0,Z59),"0")+IFERROR(IF(Z60="",0,Z60),"0")+IFERROR(IF(Z61="",0,Z61),"0")+IFERROR(IF(Z62="",0,Z62),"0")</f>
        <v>0.43937999999999999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195</v>
      </c>
      <c r="Y64" s="743">
        <f>IFERROR(SUM(Y59:Y62),"0")</f>
        <v>199.8</v>
      </c>
      <c r="Z64" s="37"/>
      <c r="AA64" s="744"/>
      <c r="AB64" s="744"/>
      <c r="AC64" s="744"/>
    </row>
    <row r="65" spans="1:68" ht="14.25" customHeight="1" x14ac:dyDescent="0.25">
      <c r="A65" s="762" t="s">
        <v>150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151</v>
      </c>
      <c r="B66" s="54" t="s">
        <v>152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154</v>
      </c>
      <c r="B67" s="54" t="s">
        <v>155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166</v>
      </c>
      <c r="B75" s="54" t="s">
        <v>167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169</v>
      </c>
      <c r="B76" s="54" t="s">
        <v>170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175</v>
      </c>
      <c r="B78" s="54" t="s">
        <v>176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177</v>
      </c>
      <c r="B79" s="54" t="s">
        <v>178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179</v>
      </c>
      <c r="B80" s="54" t="s">
        <v>180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181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182</v>
      </c>
      <c r="B84" s="54" t="s">
        <v>183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182</v>
      </c>
      <c r="B85" s="54" t="s">
        <v>185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186</v>
      </c>
      <c r="B86" s="54" t="s">
        <v>187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189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193</v>
      </c>
      <c r="B92" s="54" t="s">
        <v>194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42</v>
      </c>
      <c r="Y93" s="742">
        <f>IFERROR(IF(X93="",0,CEILING((X93/$H93),1)*$H93),"")</f>
        <v>45</v>
      </c>
      <c r="Z93" s="36">
        <f>IFERROR(IF(Y93=0,"",ROUNDUP(Y93/H93,0)*0.00902),"")</f>
        <v>9.0200000000000002E-2</v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43.96</v>
      </c>
      <c r="BN93" s="64">
        <f>IFERROR(Y93*I93/H93,"0")</f>
        <v>47.099999999999994</v>
      </c>
      <c r="BO93" s="64">
        <f>IFERROR(1/J93*(X93/H93),"0")</f>
        <v>7.0707070707070718E-2</v>
      </c>
      <c r="BP93" s="64">
        <f>IFERROR(1/J93*(Y93/H93),"0")</f>
        <v>7.575757575757576E-2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9.3333333333333339</v>
      </c>
      <c r="Y94" s="743">
        <f>IFERROR(Y91/H91,"0")+IFERROR(Y92/H92,"0")+IFERROR(Y93/H93,"0")</f>
        <v>10</v>
      </c>
      <c r="Z94" s="743">
        <f>IFERROR(IF(Z91="",0,Z91),"0")+IFERROR(IF(Z92="",0,Z92),"0")+IFERROR(IF(Z93="",0,Z93),"0")</f>
        <v>9.0200000000000002E-2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42</v>
      </c>
      <c r="Y95" s="743">
        <f>IFERROR(SUM(Y91:Y93),"0")</f>
        <v>45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198</v>
      </c>
      <c r="B97" s="54" t="s">
        <v>199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34</v>
      </c>
      <c r="Y99" s="742">
        <f t="shared" si="15"/>
        <v>35.1</v>
      </c>
      <c r="Z99" s="36">
        <f>IFERROR(IF(Y99=0,"",ROUNDUP(Y99/H99,0)*0.00651),"")</f>
        <v>8.4629999999999997E-2</v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37.173333333333332</v>
      </c>
      <c r="BN99" s="64">
        <f t="shared" si="17"/>
        <v>38.375999999999998</v>
      </c>
      <c r="BO99" s="64">
        <f t="shared" si="18"/>
        <v>6.9190069190069189E-2</v>
      </c>
      <c r="BP99" s="64">
        <f t="shared" si="19"/>
        <v>7.1428571428571438E-2</v>
      </c>
    </row>
    <row r="100" spans="1:68" ht="16.5" customHeight="1" x14ac:dyDescent="0.25">
      <c r="A100" s="54" t="s">
        <v>202</v>
      </c>
      <c r="B100" s="54" t="s">
        <v>204</v>
      </c>
      <c r="C100" s="31">
        <v>4301051718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207</v>
      </c>
      <c r="C101" s="31">
        <v>4301052039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83" t="s">
        <v>208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209</v>
      </c>
      <c r="B102" s="54" t="s">
        <v>210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212</v>
      </c>
      <c r="B103" s="54" t="s">
        <v>213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212</v>
      </c>
      <c r="B104" s="54" t="s">
        <v>214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12.592592592592592</v>
      </c>
      <c r="Y105" s="743">
        <f>IFERROR(Y97/H97,"0")+IFERROR(Y98/H98,"0")+IFERROR(Y99/H99,"0")+IFERROR(Y100/H100,"0")+IFERROR(Y101/H101,"0")+IFERROR(Y102/H102,"0")+IFERROR(Y103/H103,"0")+IFERROR(Y104/H104,"0")</f>
        <v>13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8.4629999999999997E-2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34</v>
      </c>
      <c r="Y106" s="743">
        <f>IFERROR(SUM(Y97:Y104),"0")</f>
        <v>35.1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45</v>
      </c>
      <c r="Y112" s="742">
        <f>IFERROR(IF(X112="",0,CEILING((X112/$H112),1)*$H112),"")</f>
        <v>45</v>
      </c>
      <c r="Z112" s="36">
        <f>IFERROR(IF(Y112=0,"",ROUNDUP(Y112/H112,0)*0.00902),"")</f>
        <v>9.0200000000000002E-2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47.099999999999994</v>
      </c>
      <c r="BN112" s="64">
        <f>IFERROR(Y112*I112/H112,"0")</f>
        <v>47.099999999999994</v>
      </c>
      <c r="BO112" s="64">
        <f>IFERROR(1/J112*(X112/H112),"0")</f>
        <v>7.575757575757576E-2</v>
      </c>
      <c r="BP112" s="64">
        <f>IFERROR(1/J112*(Y112/H112),"0")</f>
        <v>7.575757575757576E-2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10</v>
      </c>
      <c r="Y114" s="743">
        <f>IFERROR(Y109/H109,"0")+IFERROR(Y110/H110,"0")+IFERROR(Y111/H111,"0")+IFERROR(Y112/H112,"0")+IFERROR(Y113/H113,"0")</f>
        <v>10</v>
      </c>
      <c r="Z114" s="743">
        <f>IFERROR(IF(Z109="",0,Z109),"0")+IFERROR(IF(Z110="",0,Z110),"0")+IFERROR(IF(Z111="",0,Z111),"0")+IFERROR(IF(Z112="",0,Z112),"0")+IFERROR(IF(Z113="",0,Z113),"0")</f>
        <v>9.0200000000000002E-2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45</v>
      </c>
      <c r="Y115" s="743">
        <f>IFERROR(SUM(Y109:Y113),"0")</f>
        <v>45</v>
      </c>
      <c r="Z115" s="37"/>
      <c r="AA115" s="744"/>
      <c r="AB115" s="744"/>
      <c r="AC115" s="744"/>
    </row>
    <row r="116" spans="1:68" ht="14.25" customHeight="1" x14ac:dyDescent="0.25">
      <c r="A116" s="762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4</v>
      </c>
      <c r="Y118" s="742">
        <f>IFERROR(IF(X118="",0,CEILING((X118/$H118),1)*$H118),"")</f>
        <v>4.8</v>
      </c>
      <c r="Z118" s="36">
        <f>IFERROR(IF(Y118=0,"",ROUNDUP(Y118/H118,0)*0.00502),"")</f>
        <v>1.004E-2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4.166666666666667</v>
      </c>
      <c r="BN118" s="64">
        <f>IFERROR(Y118*I118/H118,"0")</f>
        <v>5</v>
      </c>
      <c r="BO118" s="64">
        <f>IFERROR(1/J118*(X118/H118),"0")</f>
        <v>7.1225071225071235E-3</v>
      </c>
      <c r="BP118" s="64">
        <f>IFERROR(1/J118*(Y118/H118),"0")</f>
        <v>8.5470085470085479E-3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1.6666666666666667</v>
      </c>
      <c r="Y120" s="743">
        <f>IFERROR(Y117/H117,"0")+IFERROR(Y118/H118,"0")+IFERROR(Y119/H119,"0")</f>
        <v>2</v>
      </c>
      <c r="Z120" s="743">
        <f>IFERROR(IF(Z117="",0,Z117),"0")+IFERROR(IF(Z118="",0,Z118),"0")+IFERROR(IF(Z119="",0,Z119),"0")</f>
        <v>1.004E-2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4</v>
      </c>
      <c r="Y121" s="743">
        <f>IFERROR(SUM(Y117:Y119),"0")</f>
        <v>4.8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1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53</v>
      </c>
      <c r="Y127" s="742">
        <f t="shared" si="20"/>
        <v>54</v>
      </c>
      <c r="Z127" s="36">
        <f>IFERROR(IF(Y127=0,"",ROUNDUP(Y127/H127,0)*0.00651),"")</f>
        <v>0.13020000000000001</v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57.946666666666658</v>
      </c>
      <c r="BN127" s="64">
        <f t="shared" si="22"/>
        <v>59.039999999999992</v>
      </c>
      <c r="BO127" s="64">
        <f t="shared" si="23"/>
        <v>0.10785510785510787</v>
      </c>
      <c r="BP127" s="64">
        <f t="shared" si="24"/>
        <v>0.1098901098901099</v>
      </c>
    </row>
    <row r="128" spans="1:68" ht="27" customHeight="1" x14ac:dyDescent="0.25">
      <c r="A128" s="54" t="s">
        <v>245</v>
      </c>
      <c r="B128" s="54" t="s">
        <v>246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19.62962962962963</v>
      </c>
      <c r="Y130" s="743">
        <f>IFERROR(Y123/H123,"0")+IFERROR(Y124/H124,"0")+IFERROR(Y125/H125,"0")+IFERROR(Y126/H126,"0")+IFERROR(Y127/H127,"0")+IFERROR(Y128/H128,"0")+IFERROR(Y129/H129,"0")</f>
        <v>20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0.13020000000000001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53</v>
      </c>
      <c r="Y131" s="743">
        <f>IFERROR(SUM(Y123:Y129),"0")</f>
        <v>54</v>
      </c>
      <c r="Z131" s="37"/>
      <c r="AA131" s="744"/>
      <c r="AB131" s="744"/>
      <c r="AC131" s="744"/>
    </row>
    <row r="132" spans="1:68" ht="14.25" customHeight="1" x14ac:dyDescent="0.25">
      <c r="A132" s="762" t="s">
        <v>181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250</v>
      </c>
      <c r="B133" s="54" t="s">
        <v>251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256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27</v>
      </c>
      <c r="Y139" s="742">
        <f>IFERROR(IF(X139="",0,CEILING((X139/$H139),1)*$H139),"")</f>
        <v>28.8</v>
      </c>
      <c r="Z139" s="36">
        <f>IFERROR(IF(Y139=0,"",ROUNDUP(Y139/H139,0)*0.00651),"")</f>
        <v>5.8590000000000003E-2</v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28.518749999999997</v>
      </c>
      <c r="BN139" s="64">
        <f>IFERROR(Y139*I139/H139,"0")</f>
        <v>30.419999999999998</v>
      </c>
      <c r="BO139" s="64">
        <f>IFERROR(1/J139*(X139/H139),"0")</f>
        <v>4.6359890109890112E-2</v>
      </c>
      <c r="BP139" s="64">
        <f>IFERROR(1/J139*(Y139/H139),"0")</f>
        <v>4.9450549450549455E-2</v>
      </c>
    </row>
    <row r="140" spans="1:68" ht="27" customHeight="1" x14ac:dyDescent="0.25">
      <c r="A140" s="54" t="s">
        <v>257</v>
      </c>
      <c r="B140" s="54" t="s">
        <v>260</v>
      </c>
      <c r="C140" s="31">
        <v>4301011564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8.4375</v>
      </c>
      <c r="Y141" s="743">
        <f>IFERROR(Y139/H139,"0")+IFERROR(Y140/H140,"0")</f>
        <v>9</v>
      </c>
      <c r="Z141" s="743">
        <f>IFERROR(IF(Z139="",0,Z139),"0")+IFERROR(IF(Z140="",0,Z140),"0")</f>
        <v>5.8590000000000003E-2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27</v>
      </c>
      <c r="Y142" s="743">
        <f>IFERROR(SUM(Y139:Y140),"0")</f>
        <v>28.8</v>
      </c>
      <c r="Z142" s="37"/>
      <c r="AA142" s="744"/>
      <c r="AB142" s="744"/>
      <c r="AC142" s="744"/>
    </row>
    <row r="143" spans="1:68" ht="14.25" customHeight="1" x14ac:dyDescent="0.25">
      <c r="A143" s="762" t="s">
        <v>150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261</v>
      </c>
      <c r="B144" s="54" t="s">
        <v>262</v>
      </c>
      <c r="C144" s="31">
        <v>4301031235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11</v>
      </c>
      <c r="Y145" s="742">
        <f>IFERROR(IF(X145="",0,CEILING((X145/$H145),1)*$H145),"")</f>
        <v>11.2</v>
      </c>
      <c r="Z145" s="36">
        <f>IFERROR(IF(Y145=0,"",ROUNDUP(Y145/H145,0)*0.00651),"")</f>
        <v>2.6040000000000001E-2</v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12.052857142857142</v>
      </c>
      <c r="BN145" s="64">
        <f>IFERROR(Y145*I145/H145,"0")</f>
        <v>12.271999999999998</v>
      </c>
      <c r="BO145" s="64">
        <f>IFERROR(1/J145*(X145/H145),"0")</f>
        <v>2.1585557299843017E-2</v>
      </c>
      <c r="BP145" s="64">
        <f>IFERROR(1/J145*(Y145/H145),"0")</f>
        <v>2.197802197802198E-2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3.9285714285714288</v>
      </c>
      <c r="Y146" s="743">
        <f>IFERROR(Y144/H144,"0")+IFERROR(Y145/H145,"0")</f>
        <v>4</v>
      </c>
      <c r="Z146" s="743">
        <f>IFERROR(IF(Z144="",0,Z144),"0")+IFERROR(IF(Z145="",0,Z145),"0")</f>
        <v>2.6040000000000001E-2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11</v>
      </c>
      <c r="Y147" s="743">
        <f>IFERROR(SUM(Y144:Y145),"0")</f>
        <v>11.2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265</v>
      </c>
      <c r="B149" s="54" t="s">
        <v>266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10</v>
      </c>
      <c r="Y150" s="742">
        <f>IFERROR(IF(X150="",0,CEILING((X150/$H150),1)*$H150),"")</f>
        <v>10.56</v>
      </c>
      <c r="Z150" s="36">
        <f>IFERROR(IF(Y150=0,"",ROUNDUP(Y150/H150,0)*0.00651),"")</f>
        <v>2.6040000000000001E-2</v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11.015151515151514</v>
      </c>
      <c r="BN150" s="64">
        <f>IFERROR(Y150*I150/H150,"0")</f>
        <v>11.632</v>
      </c>
      <c r="BO150" s="64">
        <f>IFERROR(1/J150*(X150/H150),"0")</f>
        <v>2.0812520812520812E-2</v>
      </c>
      <c r="BP150" s="64">
        <f>IFERROR(1/J150*(Y150/H150),"0")</f>
        <v>2.197802197802198E-2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3.7878787878787876</v>
      </c>
      <c r="Y151" s="743">
        <f>IFERROR(Y149/H149,"0")+IFERROR(Y150/H150,"0")</f>
        <v>4</v>
      </c>
      <c r="Z151" s="743">
        <f>IFERROR(IF(Z149="",0,Z149),"0")+IFERROR(IF(Z150="",0,Z150),"0")</f>
        <v>2.6040000000000001E-2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10</v>
      </c>
      <c r="Y152" s="743">
        <f>IFERROR(SUM(Y149:Y150),"0")</f>
        <v>10.56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28</v>
      </c>
      <c r="Y155" s="742">
        <f>IFERROR(IF(X155="",0,CEILING((X155/$H155),1)*$H155),"")</f>
        <v>28</v>
      </c>
      <c r="Z155" s="36">
        <f>IFERROR(IF(Y155=0,"",ROUNDUP(Y155/H155,0)*0.00902),"")</f>
        <v>6.3140000000000002E-2</v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29.47</v>
      </c>
      <c r="BN155" s="64">
        <f>IFERROR(Y155*I155/H155,"0")</f>
        <v>29.47</v>
      </c>
      <c r="BO155" s="64">
        <f>IFERROR(1/J155*(X155/H155),"0")</f>
        <v>5.3030303030303032E-2</v>
      </c>
      <c r="BP155" s="64">
        <f>IFERROR(1/J155*(Y155/H155),"0")</f>
        <v>5.3030303030303032E-2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7</v>
      </c>
      <c r="Y156" s="743">
        <f>IFERROR(Y155/H155,"0")</f>
        <v>7</v>
      </c>
      <c r="Z156" s="743">
        <f>IFERROR(IF(Z155="",0,Z155),"0")</f>
        <v>6.3140000000000002E-2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28</v>
      </c>
      <c r="Y157" s="743">
        <f>IFERROR(SUM(Y155:Y155),"0")</f>
        <v>28</v>
      </c>
      <c r="Z157" s="37"/>
      <c r="AA157" s="744"/>
      <c r="AB157" s="744"/>
      <c r="AC157" s="744"/>
    </row>
    <row r="158" spans="1:68" ht="14.25" customHeight="1" x14ac:dyDescent="0.25">
      <c r="A158" s="762" t="s">
        <v>150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282</v>
      </c>
      <c r="B163" s="54" t="s">
        <v>283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284</v>
      </c>
      <c r="B167" s="54" t="s">
        <v>285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2</v>
      </c>
      <c r="Y168" s="742">
        <f>IFERROR(IF(X168="",0,CEILING((X168/$H168),1)*$H168),"")</f>
        <v>3</v>
      </c>
      <c r="Z168" s="36">
        <f>IFERROR(IF(Y168=0,"",ROUNDUP(Y168/H168,0)*0.00651),"")</f>
        <v>6.5100000000000002E-3</v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2.1679999999999997</v>
      </c>
      <c r="BN168" s="64">
        <f>IFERROR(Y168*I168/H168,"0")</f>
        <v>3.2520000000000002</v>
      </c>
      <c r="BO168" s="64">
        <f>IFERROR(1/J168*(X168/H168),"0")</f>
        <v>3.663003663003663E-3</v>
      </c>
      <c r="BP168" s="64">
        <f>IFERROR(1/J168*(Y168/H168),"0")</f>
        <v>5.4945054945054949E-3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0.66666666666666663</v>
      </c>
      <c r="Y169" s="743">
        <f>IFERROR(Y167/H167,"0")+IFERROR(Y168/H168,"0")</f>
        <v>1</v>
      </c>
      <c r="Z169" s="743">
        <f>IFERROR(IF(Z167="",0,Z167),"0")+IFERROR(IF(Z168="",0,Z168),"0")</f>
        <v>6.5100000000000002E-3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2</v>
      </c>
      <c r="Y170" s="743">
        <f>IFERROR(SUM(Y167:Y168),"0")</f>
        <v>3</v>
      </c>
      <c r="Z170" s="37"/>
      <c r="AA170" s="744"/>
      <c r="AB170" s="744"/>
      <c r="AC170" s="744"/>
    </row>
    <row r="171" spans="1:68" ht="27.75" customHeight="1" x14ac:dyDescent="0.2">
      <c r="A171" s="801" t="s">
        <v>290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291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139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292</v>
      </c>
      <c r="B174" s="54" t="s">
        <v>293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150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295</v>
      </c>
      <c r="B178" s="54" t="s">
        <v>296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297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53</v>
      </c>
      <c r="Y182" s="742">
        <f t="shared" si="25"/>
        <v>54.6</v>
      </c>
      <c r="Z182" s="36">
        <f>IFERROR(IF(Y182=0,"",ROUNDUP(Y182/H182,0)*0.00502),"")</f>
        <v>0.13052</v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56.280952380952378</v>
      </c>
      <c r="BN182" s="64">
        <f t="shared" si="27"/>
        <v>57.98</v>
      </c>
      <c r="BO182" s="64">
        <f t="shared" si="28"/>
        <v>0.10785510785510787</v>
      </c>
      <c r="BP182" s="64">
        <f t="shared" si="29"/>
        <v>0.11111111111111112</v>
      </c>
    </row>
    <row r="183" spans="1:68" ht="27" customHeight="1" x14ac:dyDescent="0.25">
      <c r="A183" s="54" t="s">
        <v>311</v>
      </c>
      <c r="B183" s="54" t="s">
        <v>312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3</v>
      </c>
      <c r="Y184" s="742">
        <f t="shared" si="25"/>
        <v>4.2</v>
      </c>
      <c r="Z184" s="36">
        <f>IFERROR(IF(Y184=0,"",ROUNDUP(Y184/H184,0)*0.00502),"")</f>
        <v>1.004E-2</v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3.1428571428571428</v>
      </c>
      <c r="BN184" s="64">
        <f t="shared" si="27"/>
        <v>4.4000000000000004</v>
      </c>
      <c r="BO184" s="64">
        <f t="shared" si="28"/>
        <v>6.1050061050061059E-3</v>
      </c>
      <c r="BP184" s="64">
        <f t="shared" si="29"/>
        <v>8.5470085470085479E-3</v>
      </c>
    </row>
    <row r="185" spans="1:68" ht="27" customHeight="1" x14ac:dyDescent="0.25">
      <c r="A185" s="54" t="s">
        <v>315</v>
      </c>
      <c r="B185" s="54" t="s">
        <v>316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317</v>
      </c>
      <c r="B186" s="54" t="s">
        <v>318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26.666666666666664</v>
      </c>
      <c r="Y187" s="743">
        <f>IFERROR(Y178/H178,"0")+IFERROR(Y179/H179,"0")+IFERROR(Y180/H180,"0")+IFERROR(Y181/H181,"0")+IFERROR(Y182/H182,"0")+IFERROR(Y183/H183,"0")+IFERROR(Y184/H184,"0")+IFERROR(Y185/H185,"0")+IFERROR(Y186/H186,"0")</f>
        <v>28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0.14055999999999999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56</v>
      </c>
      <c r="Y188" s="743">
        <f>IFERROR(SUM(Y178:Y186),"0")</f>
        <v>58.800000000000004</v>
      </c>
      <c r="Z188" s="37"/>
      <c r="AA188" s="744"/>
      <c r="AB188" s="744"/>
      <c r="AC188" s="744"/>
    </row>
    <row r="189" spans="1:68" ht="16.5" customHeight="1" x14ac:dyDescent="0.25">
      <c r="A189" s="753" t="s">
        <v>320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139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150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18</v>
      </c>
      <c r="Y206" s="742">
        <f t="shared" si="30"/>
        <v>18</v>
      </c>
      <c r="Z206" s="36">
        <f>IFERROR(IF(Y206=0,"",ROUNDUP(Y206/H206,0)*0.00502),"")</f>
        <v>5.0200000000000002E-2</v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18.999999999999996</v>
      </c>
      <c r="BN206" s="64">
        <f t="shared" si="32"/>
        <v>18.999999999999996</v>
      </c>
      <c r="BO206" s="64">
        <f t="shared" si="33"/>
        <v>4.2735042735042736E-2</v>
      </c>
      <c r="BP206" s="64">
        <f t="shared" si="34"/>
        <v>4.2735042735042736E-2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10</v>
      </c>
      <c r="Y209" s="743">
        <f>IFERROR(Y201/H201,"0")+IFERROR(Y202/H202,"0")+IFERROR(Y203/H203,"0")+IFERROR(Y204/H204,"0")+IFERROR(Y205/H205,"0")+IFERROR(Y206/H206,"0")+IFERROR(Y207/H207,"0")+IFERROR(Y208/H208,"0")</f>
        <v>10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5.0200000000000002E-2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18</v>
      </c>
      <c r="Y210" s="743">
        <f>IFERROR(SUM(Y201:Y208),"0")</f>
        <v>18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360</v>
      </c>
      <c r="B215" s="54" t="s">
        <v>361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62</v>
      </c>
      <c r="Y218" s="742">
        <f t="shared" si="35"/>
        <v>62.4</v>
      </c>
      <c r="Z218" s="36">
        <f t="shared" si="40"/>
        <v>0.16925999999999999</v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68.510000000000005</v>
      </c>
      <c r="BN218" s="64">
        <f t="shared" si="37"/>
        <v>68.952000000000012</v>
      </c>
      <c r="BO218" s="64">
        <f t="shared" si="38"/>
        <v>0.14194139194139196</v>
      </c>
      <c r="BP218" s="64">
        <f t="shared" si="39"/>
        <v>0.14285714285714288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54</v>
      </c>
      <c r="Y219" s="742">
        <f t="shared" si="35"/>
        <v>55.199999999999996</v>
      </c>
      <c r="Z219" s="36">
        <f t="shared" si="40"/>
        <v>0.14973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59.67</v>
      </c>
      <c r="BN219" s="64">
        <f t="shared" si="37"/>
        <v>60.996000000000002</v>
      </c>
      <c r="BO219" s="64">
        <f t="shared" si="38"/>
        <v>0.12362637362637363</v>
      </c>
      <c r="BP219" s="64">
        <f t="shared" si="39"/>
        <v>0.1263736263736264</v>
      </c>
    </row>
    <row r="220" spans="1:68" ht="27" customHeight="1" x14ac:dyDescent="0.25">
      <c r="A220" s="54" t="s">
        <v>372</v>
      </c>
      <c r="B220" s="54" t="s">
        <v>373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48.333333333333336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49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0.31899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116</v>
      </c>
      <c r="Y225" s="743">
        <f>IFERROR(SUM(Y212:Y223),"0")</f>
        <v>117.6</v>
      </c>
      <c r="Z225" s="37"/>
      <c r="AA225" s="744"/>
      <c r="AB225" s="744"/>
      <c r="AC225" s="744"/>
    </row>
    <row r="226" spans="1:68" ht="14.25" customHeight="1" x14ac:dyDescent="0.25">
      <c r="A226" s="762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384</v>
      </c>
      <c r="B227" s="54" t="s">
        <v>385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44" t="s">
        <v>386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13</v>
      </c>
      <c r="Y230" s="742">
        <f>IFERROR(IF(X230="",0,CEILING((X230/$H230),1)*$H230),"")</f>
        <v>14.399999999999999</v>
      </c>
      <c r="Z230" s="36">
        <f>IFERROR(IF(Y230=0,"",ROUNDUP(Y230/H230,0)*0.00651),"")</f>
        <v>3.9059999999999997E-2</v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14.365</v>
      </c>
      <c r="BN230" s="64">
        <f>IFERROR(Y230*I230/H230,"0")</f>
        <v>15.912000000000001</v>
      </c>
      <c r="BO230" s="64">
        <f>IFERROR(1/J230*(X230/H230),"0")</f>
        <v>2.9761904761904767E-2</v>
      </c>
      <c r="BP230" s="64">
        <f>IFERROR(1/J230*(Y230/H230),"0")</f>
        <v>3.2967032967032968E-2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5.416666666666667</v>
      </c>
      <c r="Y231" s="743">
        <f>IFERROR(Y227/H227,"0")+IFERROR(Y228/H228,"0")+IFERROR(Y229/H229,"0")+IFERROR(Y230/H230,"0")</f>
        <v>6</v>
      </c>
      <c r="Z231" s="743">
        <f>IFERROR(IF(Z227="",0,Z227),"0")+IFERROR(IF(Z228="",0,Z228),"0")+IFERROR(IF(Z229="",0,Z229),"0")+IFERROR(IF(Z230="",0,Z230),"0")</f>
        <v>3.9059999999999997E-2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13</v>
      </c>
      <c r="Y232" s="743">
        <f>IFERROR(SUM(Y227:Y230),"0")</f>
        <v>14.399999999999999</v>
      </c>
      <c r="Z232" s="37"/>
      <c r="AA232" s="744"/>
      <c r="AB232" s="744"/>
      <c r="AC232" s="744"/>
    </row>
    <row r="233" spans="1:68" ht="16.5" customHeight="1" x14ac:dyDescent="0.25">
      <c r="A233" s="753" t="s">
        <v>396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397</v>
      </c>
      <c r="B235" s="54" t="s">
        <v>398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406</v>
      </c>
      <c r="B239" s="54" t="s">
        <v>409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416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417</v>
      </c>
      <c r="B247" s="54" t="s">
        <v>418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417</v>
      </c>
      <c r="B248" s="54" t="s">
        <v>420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438</v>
      </c>
      <c r="B259" s="54" t="s">
        <v>439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441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445</v>
      </c>
      <c r="B266" s="54" t="s">
        <v>448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453</v>
      </c>
      <c r="B268" s="54" t="s">
        <v>454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459</v>
      </c>
      <c r="B270" s="54" t="s">
        <v>460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465</v>
      </c>
      <c r="B272" s="54" t="s">
        <v>466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468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469</v>
      </c>
      <c r="B277" s="54" t="s">
        <v>470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471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472</v>
      </c>
      <c r="B282" s="54" t="s">
        <v>473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474</v>
      </c>
      <c r="B283" s="54" t="s">
        <v>475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477</v>
      </c>
      <c r="B284" s="54" t="s">
        <v>478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480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481</v>
      </c>
      <c r="B289" s="54" t="s">
        <v>482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484</v>
      </c>
      <c r="B290" s="54" t="s">
        <v>485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487</v>
      </c>
      <c r="B291" s="54" t="s">
        <v>488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14</v>
      </c>
      <c r="Y292" s="742">
        <f t="shared" si="56"/>
        <v>14.399999999999999</v>
      </c>
      <c r="Z292" s="36">
        <f>IFERROR(IF(Y292=0,"",ROUNDUP(Y292/H292,0)*0.00651),"")</f>
        <v>3.9059999999999997E-2</v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15.47</v>
      </c>
      <c r="BN292" s="64">
        <f t="shared" si="58"/>
        <v>15.912000000000001</v>
      </c>
      <c r="BO292" s="64">
        <f t="shared" si="59"/>
        <v>3.2051282051282055E-2</v>
      </c>
      <c r="BP292" s="64">
        <f t="shared" si="60"/>
        <v>3.2967032967032968E-2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14</v>
      </c>
      <c r="Y293" s="742">
        <f t="shared" si="56"/>
        <v>14.399999999999999</v>
      </c>
      <c r="Z293" s="36">
        <f>IFERROR(IF(Y293=0,"",ROUNDUP(Y293/H293,0)*0.00651),"")</f>
        <v>3.9059999999999997E-2</v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15.050000000000002</v>
      </c>
      <c r="BN293" s="64">
        <f t="shared" si="58"/>
        <v>15.479999999999999</v>
      </c>
      <c r="BO293" s="64">
        <f t="shared" si="59"/>
        <v>3.2051282051282055E-2</v>
      </c>
      <c r="BP293" s="64">
        <f t="shared" si="60"/>
        <v>3.2967032967032968E-2</v>
      </c>
    </row>
    <row r="294" spans="1:68" ht="37.5" customHeight="1" x14ac:dyDescent="0.25">
      <c r="A294" s="54" t="s">
        <v>495</v>
      </c>
      <c r="B294" s="54" t="s">
        <v>496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11.666666666666668</v>
      </c>
      <c r="Y295" s="743">
        <f>IFERROR(Y289/H289,"0")+IFERROR(Y290/H290,"0")+IFERROR(Y291/H291,"0")+IFERROR(Y292/H292,"0")+IFERROR(Y293/H293,"0")+IFERROR(Y294/H294,"0")</f>
        <v>12</v>
      </c>
      <c r="Z295" s="743">
        <f>IFERROR(IF(Z289="",0,Z289),"0")+IFERROR(IF(Z290="",0,Z290),"0")+IFERROR(IF(Z291="",0,Z291),"0")+IFERROR(IF(Z292="",0,Z292),"0")+IFERROR(IF(Z293="",0,Z293),"0")+IFERROR(IF(Z294="",0,Z294),"0")</f>
        <v>7.8119999999999995E-2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28</v>
      </c>
      <c r="Y296" s="743">
        <f>IFERROR(SUM(Y289:Y294),"0")</f>
        <v>28.799999999999997</v>
      </c>
      <c r="Z296" s="37"/>
      <c r="AA296" s="744"/>
      <c r="AB296" s="744"/>
      <c r="AC296" s="744"/>
    </row>
    <row r="297" spans="1:68" ht="16.5" customHeight="1" x14ac:dyDescent="0.25">
      <c r="A297" s="753" t="s">
        <v>498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499</v>
      </c>
      <c r="B299" s="54" t="s">
        <v>500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502</v>
      </c>
      <c r="B303" s="54" t="s">
        <v>503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505</v>
      </c>
      <c r="B307" s="54" t="s">
        <v>506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508</v>
      </c>
      <c r="B308" s="54" t="s">
        <v>509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511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512</v>
      </c>
      <c r="B313" s="54" t="s">
        <v>513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515</v>
      </c>
      <c r="B317" s="54" t="s">
        <v>516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518</v>
      </c>
      <c r="B321" s="54" t="s">
        <v>519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524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525</v>
      </c>
      <c r="B327" s="54" t="s">
        <v>526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7</v>
      </c>
      <c r="Y332" s="742">
        <f>IFERROR(IF(X332="",0,CEILING((X332/$H332),1)*$H332),"")</f>
        <v>8.4</v>
      </c>
      <c r="Z332" s="36">
        <f>IFERROR(IF(Y332=0,"",ROUNDUP(Y332/H332,0)*0.00502),"")</f>
        <v>2.0080000000000001E-2</v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7.3333333333333339</v>
      </c>
      <c r="BN332" s="64">
        <f>IFERROR(Y332*I332/H332,"0")</f>
        <v>8.8000000000000007</v>
      </c>
      <c r="BO332" s="64">
        <f>IFERROR(1/J332*(X332/H332),"0")</f>
        <v>1.4245014245014245E-2</v>
      </c>
      <c r="BP332" s="64">
        <f>IFERROR(1/J332*(Y332/H332),"0")</f>
        <v>1.7094017094017096E-2</v>
      </c>
    </row>
    <row r="333" spans="1:68" ht="27" customHeight="1" x14ac:dyDescent="0.25">
      <c r="A333" s="54" t="s">
        <v>532</v>
      </c>
      <c r="B333" s="54" t="s">
        <v>533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3.333333333333333</v>
      </c>
      <c r="Y334" s="743">
        <f>IFERROR(Y332/H332,"0")+IFERROR(Y333/H333,"0")</f>
        <v>4</v>
      </c>
      <c r="Z334" s="743">
        <f>IFERROR(IF(Z332="",0,Z332),"0")+IFERROR(IF(Z333="",0,Z333),"0")</f>
        <v>2.0080000000000001E-2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7</v>
      </c>
      <c r="Y335" s="743">
        <f>IFERROR(SUM(Y332:Y333),"0")</f>
        <v>8.4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534</v>
      </c>
      <c r="B337" s="54" t="s">
        <v>535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537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538</v>
      </c>
      <c r="B342" s="54" t="s">
        <v>539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541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80</v>
      </c>
      <c r="Y359" s="742">
        <f>IFERROR(IF(X359="",0,CEILING((X359/$H359),1)*$H359),"")</f>
        <v>84</v>
      </c>
      <c r="Z359" s="36">
        <f>IFERROR(IF(Y359=0,"",ROUNDUP(Y359/H359,0)*0.00902),"")</f>
        <v>0.1804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85.142857142857125</v>
      </c>
      <c r="BN359" s="64">
        <f>IFERROR(Y359*I359/H359,"0")</f>
        <v>89.399999999999991</v>
      </c>
      <c r="BO359" s="64">
        <f>IFERROR(1/J359*(X359/H359),"0")</f>
        <v>0.14430014430014429</v>
      </c>
      <c r="BP359" s="64">
        <f>IFERROR(1/J359*(Y359/H359),"0")</f>
        <v>0.15151515151515152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19.047619047619047</v>
      </c>
      <c r="Y362" s="743">
        <f>IFERROR(Y358/H358,"0")+IFERROR(Y359/H359,"0")+IFERROR(Y360/H360,"0")+IFERROR(Y361/H361,"0")</f>
        <v>20</v>
      </c>
      <c r="Z362" s="743">
        <f>IFERROR(IF(Z358="",0,Z358),"0")+IFERROR(IF(Z359="",0,Z359),"0")+IFERROR(IF(Z360="",0,Z360),"0")+IFERROR(IF(Z361="",0,Z361),"0")</f>
        <v>0.1804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80</v>
      </c>
      <c r="Y363" s="743">
        <f>IFERROR(SUM(Y358:Y361),"0")</f>
        <v>84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86</v>
      </c>
      <c r="Y365" s="742">
        <f t="shared" ref="Y365:Y370" si="66">IFERROR(IF(X365="",0,CEILING((X365/$H365),1)*$H365),"")</f>
        <v>93.6</v>
      </c>
      <c r="Z365" s="36">
        <f>IFERROR(IF(Y365=0,"",ROUNDUP(Y365/H365,0)*0.01898),"")</f>
        <v>0.22776000000000002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91.656153846153856</v>
      </c>
      <c r="BN365" s="64">
        <f t="shared" ref="BN365:BN370" si="68">IFERROR(Y365*I365/H365,"0")</f>
        <v>99.756</v>
      </c>
      <c r="BO365" s="64">
        <f t="shared" ref="BO365:BO370" si="69">IFERROR(1/J365*(X365/H365),"0")</f>
        <v>0.17227564102564102</v>
      </c>
      <c r="BP365" s="64">
        <f t="shared" ref="BP365:BP370" si="70">IFERROR(1/J365*(Y365/H365),"0")</f>
        <v>0.1875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11.025641025641026</v>
      </c>
      <c r="Y371" s="743">
        <f>IFERROR(Y365/H365,"0")+IFERROR(Y366/H366,"0")+IFERROR(Y367/H367,"0")+IFERROR(Y368/H368,"0")+IFERROR(Y369/H369,"0")+IFERROR(Y370/H370,"0")</f>
        <v>12</v>
      </c>
      <c r="Z371" s="743">
        <f>IFERROR(IF(Z365="",0,Z365),"0")+IFERROR(IF(Z366="",0,Z366),"0")+IFERROR(IF(Z367="",0,Z367),"0")+IFERROR(IF(Z368="",0,Z368),"0")+IFERROR(IF(Z369="",0,Z369),"0")+IFERROR(IF(Z370="",0,Z370),"0")</f>
        <v>0.22776000000000002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86</v>
      </c>
      <c r="Y372" s="743">
        <f>IFERROR(SUM(Y365:Y370),"0")</f>
        <v>93.6</v>
      </c>
      <c r="Z372" s="37"/>
      <c r="AA372" s="744"/>
      <c r="AB372" s="744"/>
      <c r="AC372" s="744"/>
    </row>
    <row r="373" spans="1:68" ht="14.25" customHeight="1" x14ac:dyDescent="0.25">
      <c r="A373" s="762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5</v>
      </c>
      <c r="Y387" s="742">
        <f>IFERROR(IF(X387="",0,CEILING((X387/$H387),1)*$H387),"")</f>
        <v>6</v>
      </c>
      <c r="Z387" s="36">
        <f>IFERROR(IF(Y387=0,"",ROUNDUP(Y387/H387,0)*0.00474),"")</f>
        <v>1.422E-2</v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5.6000000000000005</v>
      </c>
      <c r="BN387" s="64">
        <f>IFERROR(Y387*I387/H387,"0")</f>
        <v>6.7200000000000006</v>
      </c>
      <c r="BO387" s="64">
        <f>IFERROR(1/J387*(X387/H387),"0")</f>
        <v>1.0504201680672268E-2</v>
      </c>
      <c r="BP387" s="64">
        <f>IFERROR(1/J387*(Y387/H387),"0")</f>
        <v>1.2605042016806723E-2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6</v>
      </c>
      <c r="Y389" s="742">
        <f>IFERROR(IF(X389="",0,CEILING((X389/$H389),1)*$H389),"")</f>
        <v>6</v>
      </c>
      <c r="Z389" s="36">
        <f>IFERROR(IF(Y389=0,"",ROUNDUP(Y389/H389,0)*0.00474),"")</f>
        <v>1.422E-2</v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6.7200000000000006</v>
      </c>
      <c r="BN389" s="64">
        <f>IFERROR(Y389*I389/H389,"0")</f>
        <v>6.7200000000000006</v>
      </c>
      <c r="BO389" s="64">
        <f>IFERROR(1/J389*(X389/H389),"0")</f>
        <v>1.2605042016806723E-2</v>
      </c>
      <c r="BP389" s="64">
        <f>IFERROR(1/J389*(Y389/H389),"0")</f>
        <v>1.2605042016806723E-2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5.5</v>
      </c>
      <c r="Y390" s="743">
        <f>IFERROR(Y387/H387,"0")+IFERROR(Y388/H388,"0")+IFERROR(Y389/H389,"0")</f>
        <v>6</v>
      </c>
      <c r="Z390" s="743">
        <f>IFERROR(IF(Z387="",0,Z387),"0")+IFERROR(IF(Z388="",0,Z388),"0")+IFERROR(IF(Z389="",0,Z389),"0")</f>
        <v>2.844E-2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11</v>
      </c>
      <c r="Y391" s="743">
        <f>IFERROR(SUM(Y387:Y389),"0")</f>
        <v>12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11</v>
      </c>
      <c r="Y394" s="742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12.393333333333333</v>
      </c>
      <c r="BN394" s="64">
        <f>IFERROR(Y394*I394/H394,"0")</f>
        <v>14.196</v>
      </c>
      <c r="BO394" s="64">
        <f>IFERROR(1/J394*(X394/H394),"0")</f>
        <v>3.3577533577533576E-2</v>
      </c>
      <c r="BP394" s="64">
        <f>IFERROR(1/J394*(Y394/H394),"0")</f>
        <v>3.8461538461538464E-2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6.1111111111111107</v>
      </c>
      <c r="Y395" s="743">
        <f>IFERROR(Y394/H394,"0")</f>
        <v>7</v>
      </c>
      <c r="Z395" s="743">
        <f>IFERROR(IF(Z394="",0,Z394),"0")</f>
        <v>4.5569999999999999E-2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11</v>
      </c>
      <c r="Y396" s="743">
        <f>IFERROR(SUM(Y394:Y394),"0")</f>
        <v>12.6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66</v>
      </c>
      <c r="Y399" s="742">
        <f>IFERROR(IF(X399="",0,CEILING((X399/$H399),1)*$H399),"")</f>
        <v>67.2</v>
      </c>
      <c r="Z399" s="36">
        <f>IFERROR(IF(Y399=0,"",ROUNDUP(Y399/H399,0)*0.00651),"")</f>
        <v>0.20832000000000001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73.92</v>
      </c>
      <c r="BN399" s="64">
        <f>IFERROR(Y399*I399/H399,"0")</f>
        <v>75.263999999999996</v>
      </c>
      <c r="BO399" s="64">
        <f>IFERROR(1/J399*(X399/H399),"0")</f>
        <v>0.17268445839874411</v>
      </c>
      <c r="BP399" s="64">
        <f>IFERROR(1/J399*(Y399/H399),"0")</f>
        <v>0.17582417582417584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31.428571428571427</v>
      </c>
      <c r="Y401" s="743">
        <f>IFERROR(Y398/H398,"0")+IFERROR(Y399/H399,"0")+IFERROR(Y400/H400,"0")</f>
        <v>32</v>
      </c>
      <c r="Z401" s="743">
        <f>IFERROR(IF(Z398="",0,Z398),"0")+IFERROR(IF(Z399="",0,Z399),"0")+IFERROR(IF(Z400="",0,Z400),"0")</f>
        <v>0.20832000000000001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66</v>
      </c>
      <c r="Y402" s="743">
        <f>IFERROR(SUM(Y398:Y400),"0")</f>
        <v>67.2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150</v>
      </c>
      <c r="Y406" s="742">
        <f t="shared" ref="Y406:Y415" si="71">IFERROR(IF(X406="",0,CEILING((X406/$H406),1)*$H406),"")</f>
        <v>150</v>
      </c>
      <c r="Z406" s="36">
        <f>IFERROR(IF(Y406=0,"",ROUNDUP(Y406/H406,0)*0.02175),"")</f>
        <v>0.21749999999999997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154.80000000000001</v>
      </c>
      <c r="BN406" s="64">
        <f t="shared" ref="BN406:BN415" si="73">IFERROR(Y406*I406/H406,"0")</f>
        <v>154.80000000000001</v>
      </c>
      <c r="BO406" s="64">
        <f t="shared" ref="BO406:BO415" si="74">IFERROR(1/J406*(X406/H406),"0")</f>
        <v>0.20833333333333331</v>
      </c>
      <c r="BP406" s="64">
        <f t="shared" ref="BP406:BP415" si="75">IFERROR(1/J406*(Y406/H406),"0")</f>
        <v>0.20833333333333331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150</v>
      </c>
      <c r="Y410" s="742">
        <f t="shared" si="71"/>
        <v>150</v>
      </c>
      <c r="Z410" s="36">
        <f>IFERROR(IF(Y410=0,"",ROUNDUP(Y410/H410,0)*0.02175),"")</f>
        <v>0.21749999999999997</v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154.80000000000001</v>
      </c>
      <c r="BN410" s="64">
        <f t="shared" si="73"/>
        <v>154.80000000000001</v>
      </c>
      <c r="BO410" s="64">
        <f t="shared" si="74"/>
        <v>0.20833333333333331</v>
      </c>
      <c r="BP410" s="64">
        <f t="shared" si="75"/>
        <v>0.20833333333333331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2</v>
      </c>
      <c r="Y415" s="742">
        <f t="shared" si="71"/>
        <v>5</v>
      </c>
      <c r="Z415" s="36">
        <f>IFERROR(IF(Y415=0,"",ROUNDUP(Y415/H415,0)*0.00902),"")</f>
        <v>9.0200000000000002E-3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2.0840000000000001</v>
      </c>
      <c r="BN415" s="64">
        <f t="shared" si="73"/>
        <v>5.21</v>
      </c>
      <c r="BO415" s="64">
        <f t="shared" si="74"/>
        <v>3.0303030303030307E-3</v>
      </c>
      <c r="BP415" s="64">
        <f t="shared" si="75"/>
        <v>7.575757575757576E-3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20.399999999999999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0.44401999999999997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302</v>
      </c>
      <c r="Y417" s="743">
        <f>IFERROR(SUM(Y406:Y415),"0")</f>
        <v>305</v>
      </c>
      <c r="Z417" s="37"/>
      <c r="AA417" s="744"/>
      <c r="AB417" s="744"/>
      <c r="AC417" s="744"/>
    </row>
    <row r="418" spans="1:68" ht="14.25" customHeight="1" x14ac:dyDescent="0.25">
      <c r="A418" s="762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150</v>
      </c>
      <c r="Y419" s="742">
        <f>IFERROR(IF(X419="",0,CEILING((X419/$H419),1)*$H419),"")</f>
        <v>150</v>
      </c>
      <c r="Z419" s="36">
        <f>IFERROR(IF(Y419=0,"",ROUNDUP(Y419/H419,0)*0.02175),"")</f>
        <v>0.21749999999999997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154.80000000000001</v>
      </c>
      <c r="BN419" s="64">
        <f>IFERROR(Y419*I419/H419,"0")</f>
        <v>154.80000000000001</v>
      </c>
      <c r="BO419" s="64">
        <f>IFERROR(1/J419*(X419/H419),"0")</f>
        <v>0.20833333333333331</v>
      </c>
      <c r="BP419" s="64">
        <f>IFERROR(1/J419*(Y419/H419),"0")</f>
        <v>0.20833333333333331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10</v>
      </c>
      <c r="Y421" s="743">
        <f>IFERROR(Y419/H419,"0")+IFERROR(Y420/H420,"0")</f>
        <v>10</v>
      </c>
      <c r="Z421" s="743">
        <f>IFERROR(IF(Z419="",0,Z419),"0")+IFERROR(IF(Z420="",0,Z420),"0")</f>
        <v>0.21749999999999997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150</v>
      </c>
      <c r="Y422" s="743">
        <f>IFERROR(SUM(Y419:Y420),"0")</f>
        <v>150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711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726</v>
      </c>
      <c r="B465" s="54" t="s">
        <v>727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2</v>
      </c>
      <c r="Y470" s="742">
        <f t="shared" si="81"/>
        <v>2.1</v>
      </c>
      <c r="Z470" s="36">
        <f t="shared" si="86"/>
        <v>5.0200000000000002E-3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2.1238095238095238</v>
      </c>
      <c r="BN470" s="64">
        <f t="shared" si="83"/>
        <v>2.23</v>
      </c>
      <c r="BO470" s="64">
        <f t="shared" si="84"/>
        <v>4.0700040700040706E-3</v>
      </c>
      <c r="BP470" s="64">
        <f t="shared" si="85"/>
        <v>4.2735042735042739E-3</v>
      </c>
    </row>
    <row r="471" spans="1:68" ht="37.5" customHeight="1" x14ac:dyDescent="0.25">
      <c r="A471" s="54" t="s">
        <v>741</v>
      </c>
      <c r="B471" s="54" t="s">
        <v>742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">
        <v>743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745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0.95238095238095233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5.0200000000000002E-3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2</v>
      </c>
      <c r="Y481" s="743">
        <f>IFERROR(SUM(Y464:Y479),"0")</f>
        <v>2.1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16</v>
      </c>
      <c r="Y528" s="742">
        <f t="shared" si="87"/>
        <v>18</v>
      </c>
      <c r="Z528" s="36">
        <f>IFERROR(IF(Y528=0,"",ROUNDUP(Y528/H528,0)*0.00902),"")</f>
        <v>4.5100000000000001E-2</v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16.933333333333334</v>
      </c>
      <c r="BN528" s="64">
        <f t="shared" si="90"/>
        <v>19.05</v>
      </c>
      <c r="BO528" s="64">
        <f t="shared" si="91"/>
        <v>3.3670033670033669E-2</v>
      </c>
      <c r="BP528" s="64">
        <f t="shared" si="92"/>
        <v>3.787878787878788E-2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4</v>
      </c>
      <c r="Y532" s="742">
        <f t="shared" si="87"/>
        <v>4.8</v>
      </c>
      <c r="Z532" s="36">
        <f>IFERROR(IF(Y532=0,"",ROUNDUP(Y532/H532,0)*0.00651),"")</f>
        <v>1.302E-2</v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4.3000000000000007</v>
      </c>
      <c r="BN532" s="64">
        <f t="shared" si="90"/>
        <v>5.16</v>
      </c>
      <c r="BO532" s="64">
        <f t="shared" si="91"/>
        <v>9.1575091575091579E-3</v>
      </c>
      <c r="BP532" s="64">
        <f t="shared" si="92"/>
        <v>1.098901098901099E-2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6.1111111111111116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5.8120000000000005E-2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20</v>
      </c>
      <c r="Y539" s="743">
        <f>IFERROR(SUM(Y522:Y537),"0")</f>
        <v>22.8</v>
      </c>
      <c r="Z539" s="37"/>
      <c r="AA539" s="744"/>
      <c r="AB539" s="744"/>
      <c r="AC539" s="744"/>
    </row>
    <row r="540" spans="1:68" ht="14.25" customHeight="1" x14ac:dyDescent="0.25">
      <c r="A540" s="762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855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42" t="s">
        <v>856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2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3</v>
      </c>
      <c r="Y557" s="742">
        <f t="shared" si="93"/>
        <v>3.6</v>
      </c>
      <c r="Z557" s="36">
        <f>IFERROR(IF(Y557=0,"",ROUNDUP(Y557/H557,0)*0.00902),"")</f>
        <v>9.0200000000000002E-3</v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3.1749999999999998</v>
      </c>
      <c r="BN557" s="64">
        <f t="shared" si="95"/>
        <v>3.81</v>
      </c>
      <c r="BO557" s="64">
        <f t="shared" si="96"/>
        <v>6.313131313131313E-3</v>
      </c>
      <c r="BP557" s="64">
        <f t="shared" si="97"/>
        <v>7.575757575757576E-3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0.83333333333333326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9.0200000000000002E-3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3</v>
      </c>
      <c r="Y561" s="743">
        <f>IFERROR(SUM(Y548:Y559),"0")</f>
        <v>3.6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1532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1577.9799999999996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1624.8629644522143</v>
      </c>
      <c r="Y643" s="743">
        <f>IFERROR(SUM(BN22:BN639),"0")</f>
        <v>1674.0499999999997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3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1699.8629644522143</v>
      </c>
      <c r="Y645" s="743">
        <f>GrossWeightTotalR+PalletQtyTotalR*25</f>
        <v>1749.0499999999997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374.84907176157168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388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3.3279200000000007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290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189</v>
      </c>
      <c r="F650" s="763" t="s">
        <v>215</v>
      </c>
      <c r="G650" s="763" t="s">
        <v>256</v>
      </c>
      <c r="H650" s="763" t="s">
        <v>88</v>
      </c>
      <c r="I650" s="763" t="s">
        <v>291</v>
      </c>
      <c r="J650" s="763" t="s">
        <v>320</v>
      </c>
      <c r="K650" s="763" t="s">
        <v>396</v>
      </c>
      <c r="L650" s="763" t="s">
        <v>416</v>
      </c>
      <c r="M650" s="763" t="s">
        <v>441</v>
      </c>
      <c r="N650" s="739"/>
      <c r="O650" s="763" t="s">
        <v>468</v>
      </c>
      <c r="P650" s="763" t="s">
        <v>471</v>
      </c>
      <c r="Q650" s="763" t="s">
        <v>480</v>
      </c>
      <c r="R650" s="763" t="s">
        <v>498</v>
      </c>
      <c r="S650" s="763" t="s">
        <v>511</v>
      </c>
      <c r="T650" s="763" t="s">
        <v>524</v>
      </c>
      <c r="U650" s="763" t="s">
        <v>537</v>
      </c>
      <c r="V650" s="763" t="s">
        <v>541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312.3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80.099999999999994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103.8</v>
      </c>
      <c r="G652" s="46">
        <f>IFERROR(Y139*1,"0")+IFERROR(Y140*1,"0")+IFERROR(Y144*1,"0")+IFERROR(Y145*1,"0")+IFERROR(Y149*1,"0")+IFERROR(Y150*1,"0")</f>
        <v>50.56</v>
      </c>
      <c r="H652" s="46">
        <f>IFERROR(Y155*1,"0")+IFERROR(Y159*1,"0")+IFERROR(Y160*1,"0")+IFERROR(Y161*1,"0")+IFERROR(Y162*1,"0")+IFERROR(Y163*1,"0")+IFERROR(Y167*1,"0")+IFERROR(Y168*1,"0")</f>
        <v>31</v>
      </c>
      <c r="I652" s="46">
        <f>IFERROR(Y174*1,"0")+IFERROR(Y178*1,"0")+IFERROR(Y179*1,"0")+IFERROR(Y180*1,"0")+IFERROR(Y181*1,"0")+IFERROR(Y182*1,"0")+IFERROR(Y183*1,"0")+IFERROR(Y184*1,"0")+IFERROR(Y185*1,"0")+IFERROR(Y186*1,"0")</f>
        <v>58.800000000000004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150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28.799999999999997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8.4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189.6</v>
      </c>
      <c r="W652" s="46">
        <f>IFERROR(Y394*1,"0")+IFERROR(Y398*1,"0")+IFERROR(Y399*1,"0")+IFERROR(Y400*1,"0")</f>
        <v>79.8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455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3.42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26.400000000000002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2025-03-11T07:29:08Z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