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8D7945E1-8583-48B9-BAAB-2D63CBB7A9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2" i="1" l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Y334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T652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Y243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Y209" i="1" s="1"/>
  <c r="P201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8" i="1" s="1"/>
  <c r="X176" i="1"/>
  <c r="X175" i="1"/>
  <c r="BO174" i="1"/>
  <c r="BM174" i="1"/>
  <c r="Y174" i="1"/>
  <c r="I652" i="1" s="1"/>
  <c r="P174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5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G652" i="1" s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1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6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E652" i="1" s="1"/>
  <c r="P91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3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X644" i="1" s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81" i="1" l="1"/>
  <c r="Z130" i="1"/>
  <c r="Z146" i="1"/>
  <c r="Z193" i="1"/>
  <c r="Y27" i="1"/>
  <c r="Y31" i="1"/>
  <c r="Y41" i="1"/>
  <c r="Y45" i="1"/>
  <c r="Y56" i="1"/>
  <c r="Y64" i="1"/>
  <c r="Y72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16" i="1"/>
  <c r="BN216" i="1"/>
  <c r="BP218" i="1"/>
  <c r="BN218" i="1"/>
  <c r="Z218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BP291" i="1"/>
  <c r="BN291" i="1"/>
  <c r="Z291" i="1"/>
  <c r="Y295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Z355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K652" i="1"/>
  <c r="H9" i="1"/>
  <c r="B652" i="1"/>
  <c r="X643" i="1"/>
  <c r="X645" i="1" s="1"/>
  <c r="Z23" i="1"/>
  <c r="Z26" i="1" s="1"/>
  <c r="BN23" i="1"/>
  <c r="Y643" i="1" s="1"/>
  <c r="Z25" i="1"/>
  <c r="BN25" i="1"/>
  <c r="Y26" i="1"/>
  <c r="X642" i="1"/>
  <c r="Z29" i="1"/>
  <c r="Z30" i="1" s="1"/>
  <c r="BN29" i="1"/>
  <c r="BP29" i="1"/>
  <c r="Y644" i="1" s="1"/>
  <c r="Z35" i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Z72" i="1" s="1"/>
  <c r="BN66" i="1"/>
  <c r="BP66" i="1"/>
  <c r="Z68" i="1"/>
  <c r="BN68" i="1"/>
  <c r="Z70" i="1"/>
  <c r="BN70" i="1"/>
  <c r="Z76" i="1"/>
  <c r="BN76" i="1"/>
  <c r="Z78" i="1"/>
  <c r="BN78" i="1"/>
  <c r="Z80" i="1"/>
  <c r="BN80" i="1"/>
  <c r="Z84" i="1"/>
  <c r="BN84" i="1"/>
  <c r="BP84" i="1"/>
  <c r="Z86" i="1"/>
  <c r="BN86" i="1"/>
  <c r="Z91" i="1"/>
  <c r="Z94" i="1" s="1"/>
  <c r="BN91" i="1"/>
  <c r="BP91" i="1"/>
  <c r="Z93" i="1"/>
  <c r="BN93" i="1"/>
  <c r="Y94" i="1"/>
  <c r="Z97" i="1"/>
  <c r="Z105" i="1" s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Z114" i="1" s="1"/>
  <c r="BN110" i="1"/>
  <c r="Z112" i="1"/>
  <c r="BN112" i="1"/>
  <c r="Y115" i="1"/>
  <c r="Z118" i="1"/>
  <c r="Z120" i="1" s="1"/>
  <c r="BN118" i="1"/>
  <c r="Z124" i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BN145" i="1"/>
  <c r="Z149" i="1"/>
  <c r="Z151" i="1" s="1"/>
  <c r="BN149" i="1"/>
  <c r="BP149" i="1"/>
  <c r="H652" i="1"/>
  <c r="Y157" i="1"/>
  <c r="Z160" i="1"/>
  <c r="Z164" i="1" s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Z187" i="1" s="1"/>
  <c r="BN179" i="1"/>
  <c r="Z181" i="1"/>
  <c r="BN181" i="1"/>
  <c r="Z183" i="1"/>
  <c r="BN183" i="1"/>
  <c r="Z185" i="1"/>
  <c r="BN185" i="1"/>
  <c r="J652" i="1"/>
  <c r="Z192" i="1"/>
  <c r="BN192" i="1"/>
  <c r="Y193" i="1"/>
  <c r="Z196" i="1"/>
  <c r="Z198" i="1" s="1"/>
  <c r="BN196" i="1"/>
  <c r="BP196" i="1"/>
  <c r="Z202" i="1"/>
  <c r="Z209" i="1" s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P220" i="1"/>
  <c r="BN220" i="1"/>
  <c r="Z220" i="1"/>
  <c r="Y224" i="1"/>
  <c r="Y232" i="1"/>
  <c r="BP227" i="1"/>
  <c r="BN227" i="1"/>
  <c r="Z227" i="1"/>
  <c r="Z231" i="1" s="1"/>
  <c r="Y231" i="1"/>
  <c r="BP236" i="1"/>
  <c r="BN236" i="1"/>
  <c r="Z236" i="1"/>
  <c r="Z243" i="1" s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Z295" i="1" s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Z334" i="1" s="1"/>
  <c r="BP351" i="1"/>
  <c r="BN351" i="1"/>
  <c r="Z351" i="1"/>
  <c r="Y355" i="1"/>
  <c r="Z362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69" i="1"/>
  <c r="BN469" i="1"/>
  <c r="Z469" i="1"/>
  <c r="BP474" i="1"/>
  <c r="BN474" i="1"/>
  <c r="Z474" i="1"/>
  <c r="BP477" i="1"/>
  <c r="BN477" i="1"/>
  <c r="Z477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Z480" i="1" s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Y501" i="1"/>
  <c r="BP523" i="1"/>
  <c r="BN523" i="1"/>
  <c r="Z523" i="1"/>
  <c r="Z538" i="1" s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560" i="1" s="1"/>
  <c r="Z652" i="1"/>
  <c r="Y481" i="1"/>
  <c r="Y502" i="1"/>
  <c r="BP499" i="1"/>
  <c r="BN499" i="1"/>
  <c r="Z499" i="1"/>
  <c r="Z501" i="1" s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Y645" i="1" l="1"/>
  <c r="Y646" i="1"/>
  <c r="Z256" i="1"/>
  <c r="Z627" i="1"/>
  <c r="Z614" i="1"/>
  <c r="Z596" i="1"/>
  <c r="Z545" i="1"/>
  <c r="Z416" i="1"/>
  <c r="Z390" i="1"/>
  <c r="Z384" i="1"/>
  <c r="Z371" i="1"/>
  <c r="Z224" i="1"/>
  <c r="Z87" i="1"/>
  <c r="Z40" i="1"/>
  <c r="Z647" i="1" s="1"/>
  <c r="Z455" i="1"/>
  <c r="Z442" i="1"/>
  <c r="Z401" i="1"/>
  <c r="Z285" i="1"/>
  <c r="Z273" i="1"/>
  <c r="Y642" i="1"/>
</calcChain>
</file>

<file path=xl/sharedStrings.xml><?xml version="1.0" encoding="utf-8"?>
<sst xmlns="http://schemas.openxmlformats.org/spreadsheetml/2006/main" count="3021" uniqueCount="1063">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</sst>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1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20</v>
      </c>
      <c r="Y35" s="742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20.805555555555554</v>
      </c>
      <c r="BN35" s="64">
        <f>IFERROR(Y35*I35/H35,"0")</f>
        <v>22.47</v>
      </c>
      <c r="BO35" s="64">
        <f>IFERROR(1/J35*(X35/H35),"0")</f>
        <v>2.8935185185185182E-2</v>
      </c>
      <c r="BP35" s="64">
        <f>IFERROR(1/J35*(Y35/H35),"0")</f>
        <v>3.125E-2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745">
        <v>4680115882539</v>
      </c>
      <c r="E37" s="746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45">
        <v>4607091385687</v>
      </c>
      <c r="E38" s="746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1.8518518518518516</v>
      </c>
      <c r="Y40" s="743">
        <f>IFERROR(Y35/H35,"0")+IFERROR(Y36/H36,"0")+IFERROR(Y37/H37,"0")+IFERROR(Y38/H38,"0")+IFERROR(Y39/H39,"0")</f>
        <v>2</v>
      </c>
      <c r="Z40" s="743">
        <f>IFERROR(IF(Z35="",0,Z35),"0")+IFERROR(IF(Z36="",0,Z36),"0")+IFERROR(IF(Z37="",0,Z37),"0")+IFERROR(IF(Z38="",0,Z38),"0")+IFERROR(IF(Z39="",0,Z39),"0")</f>
        <v>3.7960000000000001E-2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20</v>
      </c>
      <c r="Y41" s="743">
        <f>IFERROR(SUM(Y35:Y39),"0")</f>
        <v>21.6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100</v>
      </c>
      <c r="Y50" s="742">
        <f t="shared" si="0"/>
        <v>108</v>
      </c>
      <c r="Z50" s="36">
        <f>IFERROR(IF(Y50=0,"",ROUNDUP(Y50/H50,0)*0.01898),"")</f>
        <v>0.1898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104.02777777777777</v>
      </c>
      <c r="BN50" s="64">
        <f t="shared" si="2"/>
        <v>112.34999999999998</v>
      </c>
      <c r="BO50" s="64">
        <f t="shared" si="3"/>
        <v>0.14467592592592593</v>
      </c>
      <c r="BP50" s="64">
        <f t="shared" si="4"/>
        <v>0.15625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131</v>
      </c>
      <c r="B53" s="54" t="s">
        <v>132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13.5</v>
      </c>
      <c r="Y55" s="742">
        <f t="shared" si="0"/>
        <v>13.5</v>
      </c>
      <c r="Z55" s="36">
        <f>IFERROR(IF(Y55=0,"",ROUNDUP(Y55/H55,0)*0.00902),"")</f>
        <v>2.7060000000000001E-2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14.13</v>
      </c>
      <c r="BN55" s="64">
        <f t="shared" si="2"/>
        <v>14.13</v>
      </c>
      <c r="BO55" s="64">
        <f t="shared" si="3"/>
        <v>2.2727272727272728E-2</v>
      </c>
      <c r="BP55" s="64">
        <f t="shared" si="4"/>
        <v>2.2727272727272728E-2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12.25925925925926</v>
      </c>
      <c r="Y56" s="743">
        <f>IFERROR(Y49/H49,"0")+IFERROR(Y50/H50,"0")+IFERROR(Y51/H51,"0")+IFERROR(Y52/H52,"0")+IFERROR(Y53/H53,"0")+IFERROR(Y54/H54,"0")+IFERROR(Y55/H55,"0")</f>
        <v>13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0.21686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113.5</v>
      </c>
      <c r="Y57" s="743">
        <f>IFERROR(SUM(Y49:Y55),"0")</f>
        <v>121.5</v>
      </c>
      <c r="Z57" s="37"/>
      <c r="AA57" s="744"/>
      <c r="AB57" s="744"/>
      <c r="AC57" s="744"/>
    </row>
    <row r="58" spans="1:68" ht="14.25" customHeight="1" x14ac:dyDescent="0.25">
      <c r="A58" s="762" t="s">
        <v>139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40</v>
      </c>
      <c r="Y59" s="742">
        <f>IFERROR(IF(X59="",0,CEILING((X59/$H59),1)*$H59),"")</f>
        <v>43.2</v>
      </c>
      <c r="Z59" s="36">
        <f>IFERROR(IF(Y59=0,"",ROUNDUP(Y59/H59,0)*0.01898),"")</f>
        <v>7.5920000000000001E-2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41.611111111111107</v>
      </c>
      <c r="BN59" s="64">
        <f>IFERROR(Y59*I59/H59,"0")</f>
        <v>44.94</v>
      </c>
      <c r="BO59" s="64">
        <f>IFERROR(1/J59*(X59/H59),"0")</f>
        <v>5.7870370370370364E-2</v>
      </c>
      <c r="BP59" s="64">
        <f>IFERROR(1/J59*(Y59/H59),"0")</f>
        <v>6.25E-2</v>
      </c>
    </row>
    <row r="60" spans="1:68" ht="27" customHeight="1" x14ac:dyDescent="0.25">
      <c r="A60" s="54" t="s">
        <v>143</v>
      </c>
      <c r="B60" s="54" t="s">
        <v>144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5.4</v>
      </c>
      <c r="Y62" s="742">
        <f>IFERROR(IF(X62="",0,CEILING((X62/$H62),1)*$H62),"")</f>
        <v>5.4</v>
      </c>
      <c r="Z62" s="36">
        <f>IFERROR(IF(Y62=0,"",ROUNDUP(Y62/H62,0)*0.00651),"")</f>
        <v>1.302E-2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5.76</v>
      </c>
      <c r="BN62" s="64">
        <f>IFERROR(Y62*I62/H62,"0")</f>
        <v>5.76</v>
      </c>
      <c r="BO62" s="64">
        <f>IFERROR(1/J62*(X62/H62),"0")</f>
        <v>1.098901098901099E-2</v>
      </c>
      <c r="BP62" s="64">
        <f>IFERROR(1/J62*(Y62/H62),"0")</f>
        <v>1.098901098901099E-2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5.7037037037037033</v>
      </c>
      <c r="Y63" s="743">
        <f>IFERROR(Y59/H59,"0")+IFERROR(Y60/H60,"0")+IFERROR(Y61/H61,"0")+IFERROR(Y62/H62,"0")</f>
        <v>6</v>
      </c>
      <c r="Z63" s="743">
        <f>IFERROR(IF(Z59="",0,Z59),"0")+IFERROR(IF(Z60="",0,Z60),"0")+IFERROR(IF(Z61="",0,Z61),"0")+IFERROR(IF(Z62="",0,Z62),"0")</f>
        <v>8.8940000000000005E-2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45.4</v>
      </c>
      <c r="Y64" s="743">
        <f>IFERROR(SUM(Y59:Y62),"0")</f>
        <v>48.6</v>
      </c>
      <c r="Z64" s="37"/>
      <c r="AA64" s="744"/>
      <c r="AB64" s="744"/>
      <c r="AC64" s="744"/>
    </row>
    <row r="65" spans="1:68" ht="14.25" customHeight="1" x14ac:dyDescent="0.25">
      <c r="A65" s="762" t="s">
        <v>150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151</v>
      </c>
      <c r="B66" s="54" t="s">
        <v>152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154</v>
      </c>
      <c r="B67" s="54" t="s">
        <v>155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166</v>
      </c>
      <c r="B75" s="54" t="s">
        <v>167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169</v>
      </c>
      <c r="B76" s="54" t="s">
        <v>170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172</v>
      </c>
      <c r="B77" s="54" t="s">
        <v>173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175</v>
      </c>
      <c r="B78" s="54" t="s">
        <v>176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177</v>
      </c>
      <c r="B79" s="54" t="s">
        <v>178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179</v>
      </c>
      <c r="B80" s="54" t="s">
        <v>180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181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182</v>
      </c>
      <c r="B84" s="54" t="s">
        <v>183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182</v>
      </c>
      <c r="B85" s="54" t="s">
        <v>185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186</v>
      </c>
      <c r="B86" s="54" t="s">
        <v>187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189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193</v>
      </c>
      <c r="B92" s="54" t="s">
        <v>194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0</v>
      </c>
      <c r="Y94" s="743">
        <f>IFERROR(Y91/H91,"0")+IFERROR(Y92/H92,"0")+IFERROR(Y93/H93,"0")</f>
        <v>0</v>
      </c>
      <c r="Z94" s="743">
        <f>IFERROR(IF(Z91="",0,Z91),"0")+IFERROR(IF(Z92="",0,Z92),"0")+IFERROR(IF(Z93="",0,Z93),"0")</f>
        <v>0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0</v>
      </c>
      <c r="Y95" s="743">
        <f>IFERROR(SUM(Y91:Y93),"0")</f>
        <v>0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198</v>
      </c>
      <c r="B97" s="54" t="s">
        <v>199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10</v>
      </c>
      <c r="Y98" s="742">
        <f t="shared" si="15"/>
        <v>16.8</v>
      </c>
      <c r="Z98" s="36">
        <f>IFERROR(IF(Y98=0,"",ROUNDUP(Y98/H98,0)*0.01898),"")</f>
        <v>3.7960000000000001E-2</v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10.617857142857142</v>
      </c>
      <c r="BN98" s="64">
        <f t="shared" si="17"/>
        <v>17.838000000000001</v>
      </c>
      <c r="BO98" s="64">
        <f t="shared" si="18"/>
        <v>1.8601190476190476E-2</v>
      </c>
      <c r="BP98" s="64">
        <f t="shared" si="19"/>
        <v>3.125E-2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16.5" customHeight="1" x14ac:dyDescent="0.25">
      <c r="A100" s="54" t="s">
        <v>202</v>
      </c>
      <c r="B100" s="54" t="s">
        <v>204</v>
      </c>
      <c r="C100" s="31">
        <v>4301051718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812" t="s">
        <v>205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202</v>
      </c>
      <c r="B101" s="54" t="s">
        <v>207</v>
      </c>
      <c r="C101" s="31">
        <v>4301052039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83" t="s">
        <v>208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209</v>
      </c>
      <c r="B102" s="54" t="s">
        <v>210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212</v>
      </c>
      <c r="B103" s="54" t="s">
        <v>213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212</v>
      </c>
      <c r="B104" s="54" t="s">
        <v>214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1.1904761904761905</v>
      </c>
      <c r="Y105" s="743">
        <f>IFERROR(Y97/H97,"0")+IFERROR(Y98/H98,"0")+IFERROR(Y99/H99,"0")+IFERROR(Y100/H100,"0")+IFERROR(Y101/H101,"0")+IFERROR(Y102/H102,"0")+IFERROR(Y103/H103,"0")+IFERROR(Y104/H104,"0")</f>
        <v>2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3.7960000000000001E-2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10</v>
      </c>
      <c r="Y106" s="743">
        <f>IFERROR(SUM(Y97:Y104),"0")</f>
        <v>16.8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2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1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30</v>
      </c>
      <c r="Y123" s="742">
        <f t="shared" ref="Y123:Y129" si="20">IFERROR(IF(X123="",0,CEILING((X123/$H123),1)*$H123),"")</f>
        <v>33.6</v>
      </c>
      <c r="Z123" s="36">
        <f>IFERROR(IF(Y123=0,"",ROUNDUP(Y123/H123,0)*0.01898),"")</f>
        <v>7.5920000000000001E-2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31.832142857142856</v>
      </c>
      <c r="BN123" s="64">
        <f t="shared" ref="BN123:BN129" si="22">IFERROR(Y123*I123/H123,"0")</f>
        <v>35.652000000000001</v>
      </c>
      <c r="BO123" s="64">
        <f t="shared" ref="BO123:BO129" si="23">IFERROR(1/J123*(X123/H123),"0")</f>
        <v>5.5803571428571425E-2</v>
      </c>
      <c r="BP123" s="64">
        <f t="shared" ref="BP123:BP129" si="24">IFERROR(1/J123*(Y123/H123),"0")</f>
        <v>6.25E-2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241</v>
      </c>
      <c r="B126" s="54" t="s">
        <v>242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customHeight="1" x14ac:dyDescent="0.25">
      <c r="A128" s="54" t="s">
        <v>245</v>
      </c>
      <c r="B128" s="54" t="s">
        <v>246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3.5714285714285712</v>
      </c>
      <c r="Y130" s="743">
        <f>IFERROR(Y123/H123,"0")+IFERROR(Y124/H124,"0")+IFERROR(Y125/H125,"0")+IFERROR(Y126/H126,"0")+IFERROR(Y127/H127,"0")+IFERROR(Y128/H128,"0")+IFERROR(Y129/H129,"0")</f>
        <v>4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7.5920000000000001E-2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30</v>
      </c>
      <c r="Y131" s="743">
        <f>IFERROR(SUM(Y123:Y129),"0")</f>
        <v>33.6</v>
      </c>
      <c r="Z131" s="37"/>
      <c r="AA131" s="744"/>
      <c r="AB131" s="744"/>
      <c r="AC131" s="744"/>
    </row>
    <row r="132" spans="1:68" ht="14.25" customHeight="1" x14ac:dyDescent="0.25">
      <c r="A132" s="762" t="s">
        <v>181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250</v>
      </c>
      <c r="B133" s="54" t="s">
        <v>251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256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257</v>
      </c>
      <c r="B139" s="54" t="s">
        <v>258</v>
      </c>
      <c r="C139" s="31">
        <v>4301011562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257</v>
      </c>
      <c r="B140" s="54" t="s">
        <v>260</v>
      </c>
      <c r="C140" s="31">
        <v>4301011564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150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261</v>
      </c>
      <c r="B144" s="54" t="s">
        <v>262</v>
      </c>
      <c r="C144" s="31">
        <v>4301031235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261</v>
      </c>
      <c r="B145" s="54" t="s">
        <v>264</v>
      </c>
      <c r="C145" s="31">
        <v>4301031234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265</v>
      </c>
      <c r="B149" s="54" t="s">
        <v>266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265</v>
      </c>
      <c r="B150" s="54" t="s">
        <v>267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268</v>
      </c>
      <c r="B155" s="54" t="s">
        <v>269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150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271</v>
      </c>
      <c r="B159" s="54" t="s">
        <v>272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274</v>
      </c>
      <c r="B160" s="54" t="s">
        <v>275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277</v>
      </c>
      <c r="B161" s="54" t="s">
        <v>278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282</v>
      </c>
      <c r="B163" s="54" t="s">
        <v>283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284</v>
      </c>
      <c r="B167" s="54" t="s">
        <v>285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287</v>
      </c>
      <c r="B168" s="54" t="s">
        <v>288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290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291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139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292</v>
      </c>
      <c r="B174" s="54" t="s">
        <v>293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150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295</v>
      </c>
      <c r="B178" s="54" t="s">
        <v>296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297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306</v>
      </c>
      <c r="B181" s="54" t="s">
        <v>307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315</v>
      </c>
      <c r="B185" s="54" t="s">
        <v>316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317</v>
      </c>
      <c r="B186" s="54" t="s">
        <v>318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customHeight="1" x14ac:dyDescent="0.25">
      <c r="A189" s="753" t="s">
        <v>320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321</v>
      </c>
      <c r="B191" s="54" t="s">
        <v>322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139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326</v>
      </c>
      <c r="B196" s="54" t="s">
        <v>327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329</v>
      </c>
      <c r="B197" s="54" t="s">
        <v>330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150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343</v>
      </c>
      <c r="B205" s="54" t="s">
        <v>344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351</v>
      </c>
      <c r="B212" s="54" t="s">
        <v>352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354</v>
      </c>
      <c r="B213" s="54" t="s">
        <v>355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360</v>
      </c>
      <c r="B215" s="54" t="s">
        <v>361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customHeight="1" x14ac:dyDescent="0.25">
      <c r="A226" s="762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384</v>
      </c>
      <c r="B227" s="54" t="s">
        <v>385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44" t="s">
        <v>386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394</v>
      </c>
      <c r="B230" s="54" t="s">
        <v>395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396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397</v>
      </c>
      <c r="B235" s="54" t="s">
        <v>398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397</v>
      </c>
      <c r="B236" s="54" t="s">
        <v>400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406</v>
      </c>
      <c r="B238" s="54" t="s">
        <v>407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20</v>
      </c>
      <c r="Y238" s="742">
        <f t="shared" si="41"/>
        <v>23.2</v>
      </c>
      <c r="Z238" s="36">
        <f>IFERROR(IF(Y238=0,"",ROUNDUP(Y238/H238,0)*0.01898),"")</f>
        <v>3.7960000000000001E-2</v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20.75</v>
      </c>
      <c r="BN238" s="64">
        <f t="shared" si="43"/>
        <v>24.07</v>
      </c>
      <c r="BO238" s="64">
        <f t="shared" si="44"/>
        <v>2.6939655172413795E-2</v>
      </c>
      <c r="BP238" s="64">
        <f t="shared" si="45"/>
        <v>3.125E-2</v>
      </c>
    </row>
    <row r="239" spans="1:68" ht="27" customHeight="1" x14ac:dyDescent="0.25">
      <c r="A239" s="54" t="s">
        <v>406</v>
      </c>
      <c r="B239" s="54" t="s">
        <v>409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1.7241379310344829</v>
      </c>
      <c r="Y243" s="743">
        <f>IFERROR(Y235/H235,"0")+IFERROR(Y236/H236,"0")+IFERROR(Y237/H237,"0")+IFERROR(Y238/H238,"0")+IFERROR(Y239/H239,"0")+IFERROR(Y240/H240,"0")+IFERROR(Y241/H241,"0")+IFERROR(Y242/H242,"0")</f>
        <v>2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3.7960000000000001E-2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20</v>
      </c>
      <c r="Y244" s="743">
        <f>IFERROR(SUM(Y235:Y242),"0")</f>
        <v>23.2</v>
      </c>
      <c r="Z244" s="37"/>
      <c r="AA244" s="744"/>
      <c r="AB244" s="744"/>
      <c r="AC244" s="744"/>
    </row>
    <row r="245" spans="1:68" ht="16.5" customHeight="1" x14ac:dyDescent="0.25">
      <c r="A245" s="753" t="s">
        <v>416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417</v>
      </c>
      <c r="B247" s="54" t="s">
        <v>418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417</v>
      </c>
      <c r="B248" s="54" t="s">
        <v>420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438</v>
      </c>
      <c r="B259" s="54" t="s">
        <v>439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441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442</v>
      </c>
      <c r="B264" s="54" t="s">
        <v>443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445</v>
      </c>
      <c r="B266" s="54" t="s">
        <v>448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450</v>
      </c>
      <c r="B267" s="54" t="s">
        <v>451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453</v>
      </c>
      <c r="B268" s="54" t="s">
        <v>454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456</v>
      </c>
      <c r="B269" s="54" t="s">
        <v>457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459</v>
      </c>
      <c r="B270" s="54" t="s">
        <v>460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462</v>
      </c>
      <c r="B271" s="54" t="s">
        <v>463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465</v>
      </c>
      <c r="B272" s="54" t="s">
        <v>466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468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469</v>
      </c>
      <c r="B277" s="54" t="s">
        <v>470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471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472</v>
      </c>
      <c r="B282" s="54" t="s">
        <v>473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474</v>
      </c>
      <c r="B283" s="54" t="s">
        <v>475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477</v>
      </c>
      <c r="B284" s="54" t="s">
        <v>478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480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481</v>
      </c>
      <c r="B289" s="54" t="s">
        <v>482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484</v>
      </c>
      <c r="B290" s="54" t="s">
        <v>485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487</v>
      </c>
      <c r="B291" s="54" t="s">
        <v>488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493</v>
      </c>
      <c r="B293" s="54" t="s">
        <v>494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495</v>
      </c>
      <c r="B294" s="54" t="s">
        <v>496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498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499</v>
      </c>
      <c r="B299" s="54" t="s">
        <v>500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502</v>
      </c>
      <c r="B303" s="54" t="s">
        <v>503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505</v>
      </c>
      <c r="B307" s="54" t="s">
        <v>506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508</v>
      </c>
      <c r="B308" s="54" t="s">
        <v>509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511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512</v>
      </c>
      <c r="B313" s="54" t="s">
        <v>513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515</v>
      </c>
      <c r="B317" s="54" t="s">
        <v>516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518</v>
      </c>
      <c r="B321" s="54" t="s">
        <v>519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524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525</v>
      </c>
      <c r="B327" s="54" t="s">
        <v>526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532</v>
      </c>
      <c r="B333" s="54" t="s">
        <v>533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534</v>
      </c>
      <c r="B337" s="54" t="s">
        <v>535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537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538</v>
      </c>
      <c r="B342" s="54" t="s">
        <v>539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541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160</v>
      </c>
      <c r="Y349" s="742">
        <f t="shared" si="61"/>
        <v>162</v>
      </c>
      <c r="Z349" s="36">
        <f>IFERROR(IF(Y349=0,"",ROUNDUP(Y349/H349,0)*0.01898),"")</f>
        <v>0.28470000000000001</v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166.44444444444443</v>
      </c>
      <c r="BN349" s="64">
        <f t="shared" si="63"/>
        <v>168.52499999999998</v>
      </c>
      <c r="BO349" s="64">
        <f t="shared" si="64"/>
        <v>0.23148148148148145</v>
      </c>
      <c r="BP349" s="64">
        <f t="shared" si="65"/>
        <v>0.23437499999999997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14.814814814814813</v>
      </c>
      <c r="Y355" s="743">
        <f>IFERROR(Y347/H347,"0")+IFERROR(Y348/H348,"0")+IFERROR(Y349/H349,"0")+IFERROR(Y350/H350,"0")+IFERROR(Y351/H351,"0")+IFERROR(Y352/H352,"0")+IFERROR(Y353/H353,"0")+IFERROR(Y354/H354,"0")</f>
        <v>14.999999999999998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0.28470000000000001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160</v>
      </c>
      <c r="Y356" s="743">
        <f>IFERROR(SUM(Y347:Y354),"0")</f>
        <v>162</v>
      </c>
      <c r="Z356" s="37"/>
      <c r="AA356" s="744"/>
      <c r="AB356" s="744"/>
      <c r="AC356" s="744"/>
    </row>
    <row r="357" spans="1:68" ht="14.25" customHeight="1" x14ac:dyDescent="0.25">
      <c r="A357" s="762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15</v>
      </c>
      <c r="Y359" s="742">
        <f>IFERROR(IF(X359="",0,CEILING((X359/$H359),1)*$H359),"")</f>
        <v>16.8</v>
      </c>
      <c r="Z359" s="36">
        <f>IFERROR(IF(Y359=0,"",ROUNDUP(Y359/H359,0)*0.00902),"")</f>
        <v>3.6080000000000001E-2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15.964285714285714</v>
      </c>
      <c r="BN359" s="64">
        <f>IFERROR(Y359*I359/H359,"0")</f>
        <v>17.88</v>
      </c>
      <c r="BO359" s="64">
        <f>IFERROR(1/J359*(X359/H359),"0")</f>
        <v>2.7056277056277056E-2</v>
      </c>
      <c r="BP359" s="64">
        <f>IFERROR(1/J359*(Y359/H359),"0")</f>
        <v>3.0303030303030304E-2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3.5714285714285712</v>
      </c>
      <c r="Y362" s="743">
        <f>IFERROR(Y358/H358,"0")+IFERROR(Y359/H359,"0")+IFERROR(Y360/H360,"0")+IFERROR(Y361/H361,"0")</f>
        <v>4</v>
      </c>
      <c r="Z362" s="743">
        <f>IFERROR(IF(Z358="",0,Z358),"0")+IFERROR(IF(Z359="",0,Z359),"0")+IFERROR(IF(Z360="",0,Z360),"0")+IFERROR(IF(Z361="",0,Z361),"0")</f>
        <v>3.6080000000000001E-2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15</v>
      </c>
      <c r="Y363" s="743">
        <f>IFERROR(SUM(Y358:Y361),"0")</f>
        <v>16.8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80</v>
      </c>
      <c r="Y365" s="742">
        <f t="shared" ref="Y365:Y370" si="66">IFERROR(IF(X365="",0,CEILING((X365/$H365),1)*$H365),"")</f>
        <v>85.8</v>
      </c>
      <c r="Z365" s="36">
        <f>IFERROR(IF(Y365=0,"",ROUNDUP(Y365/H365,0)*0.01898),"")</f>
        <v>0.20877999999999999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85.261538461538478</v>
      </c>
      <c r="BN365" s="64">
        <f t="shared" ref="BN365:BN370" si="68">IFERROR(Y365*I365/H365,"0")</f>
        <v>91.442999999999998</v>
      </c>
      <c r="BO365" s="64">
        <f t="shared" ref="BO365:BO370" si="69">IFERROR(1/J365*(X365/H365),"0")</f>
        <v>0.16025641025641027</v>
      </c>
      <c r="BP365" s="64">
        <f t="shared" ref="BP365:BP370" si="70">IFERROR(1/J365*(Y365/H365),"0")</f>
        <v>0.171875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10.256410256410257</v>
      </c>
      <c r="Y371" s="743">
        <f>IFERROR(Y365/H365,"0")+IFERROR(Y366/H366,"0")+IFERROR(Y367/H367,"0")+IFERROR(Y368/H368,"0")+IFERROR(Y369/H369,"0")+IFERROR(Y370/H370,"0")</f>
        <v>11</v>
      </c>
      <c r="Z371" s="743">
        <f>IFERROR(IF(Z365="",0,Z365),"0")+IFERROR(IF(Z366="",0,Z366),"0")+IFERROR(IF(Z367="",0,Z367),"0")+IFERROR(IF(Z368="",0,Z368),"0")+IFERROR(IF(Z369="",0,Z369),"0")+IFERROR(IF(Z370="",0,Z370),"0")</f>
        <v>0.20877999999999999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80</v>
      </c>
      <c r="Y372" s="743">
        <f>IFERROR(SUM(Y365:Y370),"0")</f>
        <v>85.8</v>
      </c>
      <c r="Z372" s="37"/>
      <c r="AA372" s="744"/>
      <c r="AB372" s="744"/>
      <c r="AC372" s="744"/>
    </row>
    <row r="373" spans="1:68" ht="14.25" customHeight="1" x14ac:dyDescent="0.25">
      <c r="A373" s="762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70</v>
      </c>
      <c r="Y375" s="742">
        <f>IFERROR(IF(X375="",0,CEILING((X375/$H375),1)*$H375),"")</f>
        <v>70.2</v>
      </c>
      <c r="Z375" s="36">
        <f>IFERROR(IF(Y375=0,"",ROUNDUP(Y375/H375,0)*0.01898),"")</f>
        <v>0.17082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74.657692307692315</v>
      </c>
      <c r="BN375" s="64">
        <f>IFERROR(Y375*I375/H375,"0")</f>
        <v>74.871000000000009</v>
      </c>
      <c r="BO375" s="64">
        <f>IFERROR(1/J375*(X375/H375),"0")</f>
        <v>0.14022435897435898</v>
      </c>
      <c r="BP375" s="64">
        <f>IFERROR(1/J375*(Y375/H375),"0")</f>
        <v>0.140625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8.9743589743589745</v>
      </c>
      <c r="Y377" s="743">
        <f>IFERROR(Y374/H374,"0")+IFERROR(Y375/H375,"0")+IFERROR(Y376/H376,"0")</f>
        <v>9</v>
      </c>
      <c r="Z377" s="743">
        <f>IFERROR(IF(Z374="",0,Z374),"0")+IFERROR(IF(Z375="",0,Z375),"0")+IFERROR(IF(Z376="",0,Z376),"0")</f>
        <v>0.17082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70</v>
      </c>
      <c r="Y378" s="743">
        <f>IFERROR(SUM(Y374:Y376),"0")</f>
        <v>70.2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0</v>
      </c>
      <c r="Y406" s="742">
        <f t="shared" ref="Y406:Y415" si="7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0</v>
      </c>
      <c r="BN406" s="64">
        <f t="shared" ref="BN406:BN415" si="73">IFERROR(Y406*I406/H406,"0")</f>
        <v>0</v>
      </c>
      <c r="BO406" s="64">
        <f t="shared" ref="BO406:BO415" si="74">IFERROR(1/J406*(X406/H406),"0")</f>
        <v>0</v>
      </c>
      <c r="BP406" s="64">
        <f t="shared" ref="BP406:BP415" si="75">IFERROR(1/J406*(Y406/H406),"0")</f>
        <v>0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30</v>
      </c>
      <c r="Y408" s="742">
        <f t="shared" si="71"/>
        <v>30</v>
      </c>
      <c r="Z408" s="36">
        <f>IFERROR(IF(Y408=0,"",ROUNDUP(Y408/H408,0)*0.02175),"")</f>
        <v>4.3499999999999997E-2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30.96</v>
      </c>
      <c r="BN408" s="64">
        <f t="shared" si="73"/>
        <v>30.96</v>
      </c>
      <c r="BO408" s="64">
        <f t="shared" si="74"/>
        <v>4.1666666666666664E-2</v>
      </c>
      <c r="BP408" s="64">
        <f t="shared" si="75"/>
        <v>4.1666666666666664E-2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4.3499999999999997E-2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30</v>
      </c>
      <c r="Y417" s="743">
        <f>IFERROR(SUM(Y406:Y415),"0")</f>
        <v>30</v>
      </c>
      <c r="Z417" s="37"/>
      <c r="AA417" s="744"/>
      <c r="AB417" s="744"/>
      <c r="AC417" s="744"/>
    </row>
    <row r="418" spans="1:68" ht="14.25" customHeight="1" x14ac:dyDescent="0.25">
      <c r="A418" s="762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60</v>
      </c>
      <c r="Y419" s="742">
        <f>IFERROR(IF(X419="",0,CEILING((X419/$H419),1)*$H419),"")</f>
        <v>60</v>
      </c>
      <c r="Z419" s="36">
        <f>IFERROR(IF(Y419=0,"",ROUNDUP(Y419/H419,0)*0.02175),"")</f>
        <v>8.6999999999999994E-2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61.92</v>
      </c>
      <c r="BN419" s="64">
        <f>IFERROR(Y419*I419/H419,"0")</f>
        <v>61.92</v>
      </c>
      <c r="BO419" s="64">
        <f>IFERROR(1/J419*(X419/H419),"0")</f>
        <v>8.3333333333333329E-2</v>
      </c>
      <c r="BP419" s="64">
        <f>IFERROR(1/J419*(Y419/H419),"0")</f>
        <v>8.3333333333333329E-2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4</v>
      </c>
      <c r="Y421" s="743">
        <f>IFERROR(Y419/H419,"0")+IFERROR(Y420/H420,"0")</f>
        <v>4</v>
      </c>
      <c r="Z421" s="743">
        <f>IFERROR(IF(Z419="",0,Z419),"0")+IFERROR(IF(Z420="",0,Z420),"0")</f>
        <v>8.6999999999999994E-2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60</v>
      </c>
      <c r="Y422" s="743">
        <f>IFERROR(SUM(Y419:Y420),"0")</f>
        <v>60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711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726</v>
      </c>
      <c r="B465" s="54" t="s">
        <v>727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741</v>
      </c>
      <c r="B471" s="54" t="s">
        <v>742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">
        <v>743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745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customHeight="1" x14ac:dyDescent="0.25">
      <c r="A540" s="762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852</v>
      </c>
      <c r="B542" s="54" t="s">
        <v>855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42" t="s">
        <v>856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2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3" t="s">
        <v>890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65" t="s">
        <v>895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1006</v>
      </c>
      <c r="B619" s="54" t="s">
        <v>1007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653.9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690.1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684.7424053724053</v>
      </c>
      <c r="Y643" s="743">
        <f>IFERROR(SUM(BN22:BN639),"0")</f>
        <v>722.80899999999997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2</v>
      </c>
      <c r="Y644" s="38">
        <f>ROUNDUP(SUM(BP22:BP639),0)</f>
        <v>2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734.7424053724053</v>
      </c>
      <c r="Y645" s="743">
        <f>GrossWeightTotalR+PalletQtyTotalR*25</f>
        <v>772.80899999999997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69.917870124766665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74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1.3264800000000001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290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189</v>
      </c>
      <c r="F650" s="763" t="s">
        <v>215</v>
      </c>
      <c r="G650" s="763" t="s">
        <v>256</v>
      </c>
      <c r="H650" s="763" t="s">
        <v>88</v>
      </c>
      <c r="I650" s="763" t="s">
        <v>291</v>
      </c>
      <c r="J650" s="763" t="s">
        <v>320</v>
      </c>
      <c r="K650" s="763" t="s">
        <v>396</v>
      </c>
      <c r="L650" s="763" t="s">
        <v>416</v>
      </c>
      <c r="M650" s="763" t="s">
        <v>441</v>
      </c>
      <c r="N650" s="739"/>
      <c r="O650" s="763" t="s">
        <v>468</v>
      </c>
      <c r="P650" s="763" t="s">
        <v>471</v>
      </c>
      <c r="Q650" s="763" t="s">
        <v>480</v>
      </c>
      <c r="R650" s="763" t="s">
        <v>498</v>
      </c>
      <c r="S650" s="763" t="s">
        <v>511</v>
      </c>
      <c r="T650" s="763" t="s">
        <v>524</v>
      </c>
      <c r="U650" s="763" t="s">
        <v>537</v>
      </c>
      <c r="V650" s="763" t="s">
        <v>541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21.6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170.1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16.8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33.6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23.2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334.8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90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2025-03-11T07:12:53Z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