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368ED56-5E1B-4968-917A-87F532F3DF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заказа'!$B$261:$B$261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12">'Бланк заказа'!$B$276:$B$276</definedName>
    <definedName name="ProductId113">'Бланк заказа'!$B$277:$B$277</definedName>
    <definedName name="ProductId114">'Бланк заказа'!$B$278:$B$278</definedName>
    <definedName name="ProductId115">'Бланк заказа'!$B$279:$B$279</definedName>
    <definedName name="ProductId116">'Бланк заказа'!$B$280:$B$280</definedName>
    <definedName name="ProductId117">'Бланк заказа'!$B$281:$B$281</definedName>
    <definedName name="ProductId118">'Бланк заказа'!$B$282:$B$282</definedName>
    <definedName name="ProductId119">'Бланк заказа'!$B$283:$B$283</definedName>
    <definedName name="ProductId12">'Бланк заказа'!$B$46:$B$46</definedName>
    <definedName name="ProductId120">'Бланк заказа'!$B$284:$B$284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заказа'!$B$163:$B$163</definedName>
    <definedName name="ProductId66">'Бланк заказа'!$B$164:$B$164</definedName>
    <definedName name="ProductId67">'Бланк заказа'!$B$170:$B$170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заказа'!$B$177:$B$177</definedName>
    <definedName name="ProductId71">'Бланк заказа'!$B$182:$B$182</definedName>
    <definedName name="ProductId72">'Бланк заказа'!$B$188:$B$188</definedName>
    <definedName name="ProductId73">'Бланк заказа'!$B$189:$B$189</definedName>
    <definedName name="ProductId74">'Бланк заказа'!$B$190:$B$190</definedName>
    <definedName name="ProductId75">'Бланк заказа'!$B$195:$B$195</definedName>
    <definedName name="ProductId76">'Бланк заказа'!$B$196:$B$196</definedName>
    <definedName name="ProductId77">'Бланк заказа'!$B$197:$B$197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заказа'!$B$205:$B$205</definedName>
    <definedName name="ProductId82">'Бланк заказа'!$B$206:$B$206</definedName>
    <definedName name="ProductId83">'Бланк заказа'!$B$207:$B$207</definedName>
    <definedName name="ProductId84">'Бланк заказа'!$B$208:$B$208</definedName>
    <definedName name="ProductId85">'Бланк заказа'!$B$213:$B$213</definedName>
    <definedName name="ProductId86">'Бланк заказа'!$B$218:$B$218</definedName>
    <definedName name="ProductId87">'Бланк заказа'!$B$219:$B$219</definedName>
    <definedName name="ProductId88">'Бланк заказа'!$B$225:$B$225</definedName>
    <definedName name="ProductId89">'Бланк заказа'!$B$231:$B$231</definedName>
    <definedName name="ProductId9">'Бланк заказа'!$B$43:$B$43</definedName>
    <definedName name="ProductId90">'Бланк заказа'!$B$232:$B$232</definedName>
    <definedName name="ProductId91">'Бланк заказа'!$B$238:$B$238</definedName>
    <definedName name="ProductId92">'Бланк заказа'!$B$244:$B$244</definedName>
    <definedName name="ProductId93">'Бланк заказа'!$B$245:$B$245</definedName>
    <definedName name="ProductId94">'Бланк заказа'!$B$246:$B$246</definedName>
    <definedName name="ProductId95">'Бланк заказа'!$B$250:$B$250</definedName>
    <definedName name="ProductId96">'Бланк заказа'!$B$254:$B$254</definedName>
    <definedName name="ProductId97">'Бланк заказа'!$B$255:$B$255</definedName>
    <definedName name="ProductId98">'Бланк заказа'!$B$259:$B$259</definedName>
    <definedName name="ProductId99">'Бланк заказа'!$B$260:$B$260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заказа'!$X$261:$X$261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12">'Бланк заказа'!$X$276:$X$276</definedName>
    <definedName name="SalesQty113">'Бланк заказа'!$X$277:$X$277</definedName>
    <definedName name="SalesQty114">'Бланк заказа'!$X$278:$X$278</definedName>
    <definedName name="SalesQty115">'Бланк заказа'!$X$279:$X$279</definedName>
    <definedName name="SalesQty116">'Бланк заказа'!$X$280:$X$280</definedName>
    <definedName name="SalesQty117">'Бланк заказа'!$X$281:$X$281</definedName>
    <definedName name="SalesQty118">'Бланк заказа'!$X$282:$X$282</definedName>
    <definedName name="SalesQty119">'Бланк заказа'!$X$283:$X$283</definedName>
    <definedName name="SalesQty12">'Бланк заказа'!$X$46:$X$46</definedName>
    <definedName name="SalesQty120">'Бланк заказа'!$X$284:$X$284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заказа'!$X$163:$X$163</definedName>
    <definedName name="SalesQty66">'Бланк заказа'!$X$164:$X$164</definedName>
    <definedName name="SalesQty67">'Бланк заказа'!$X$170:$X$170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заказа'!$X$177:$X$177</definedName>
    <definedName name="SalesQty71">'Бланк заказа'!$X$182:$X$182</definedName>
    <definedName name="SalesQty72">'Бланк заказа'!$X$188:$X$188</definedName>
    <definedName name="SalesQty73">'Бланк заказа'!$X$189:$X$189</definedName>
    <definedName name="SalesQty74">'Бланк заказа'!$X$190:$X$190</definedName>
    <definedName name="SalesQty75">'Бланк заказа'!$X$195:$X$195</definedName>
    <definedName name="SalesQty76">'Бланк заказа'!$X$196:$X$196</definedName>
    <definedName name="SalesQty77">'Бланк заказа'!$X$197:$X$197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заказа'!$X$205:$X$205</definedName>
    <definedName name="SalesQty82">'Бланк заказа'!$X$206:$X$206</definedName>
    <definedName name="SalesQty83">'Бланк заказа'!$X$207:$X$207</definedName>
    <definedName name="SalesQty84">'Бланк заказа'!$X$208:$X$208</definedName>
    <definedName name="SalesQty85">'Бланк заказа'!$X$213:$X$213</definedName>
    <definedName name="SalesQty86">'Бланк заказа'!$X$218:$X$218</definedName>
    <definedName name="SalesQty87">'Бланк заказа'!$X$219:$X$219</definedName>
    <definedName name="SalesQty88">'Бланк заказа'!$X$225:$X$225</definedName>
    <definedName name="SalesQty89">'Бланк заказа'!$X$231:$X$231</definedName>
    <definedName name="SalesQty9">'Бланк заказа'!$X$43:$X$43</definedName>
    <definedName name="SalesQty90">'Бланк заказа'!$X$232:$X$232</definedName>
    <definedName name="SalesQty91">'Бланк заказа'!$X$238:$X$238</definedName>
    <definedName name="SalesQty92">'Бланк заказа'!$X$244:$X$244</definedName>
    <definedName name="SalesQty93">'Бланк заказа'!$X$245:$X$245</definedName>
    <definedName name="SalesQty94">'Бланк заказа'!$X$246:$X$246</definedName>
    <definedName name="SalesQty95">'Бланк заказа'!$X$250:$X$250</definedName>
    <definedName name="SalesQty96">'Бланк заказа'!$X$254:$X$254</definedName>
    <definedName name="SalesQty97">'Бланк заказа'!$X$255:$X$255</definedName>
    <definedName name="SalesQty98">'Бланк заказа'!$X$259:$X$259</definedName>
    <definedName name="SalesQty99">'Бланк заказа'!$X$260:$X$260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заказа'!$Y$261:$Y$261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12">'Бланк заказа'!$Y$276:$Y$276</definedName>
    <definedName name="SalesRoundBox113">'Бланк заказа'!$Y$277:$Y$277</definedName>
    <definedName name="SalesRoundBox114">'Бланк заказа'!$Y$278:$Y$278</definedName>
    <definedName name="SalesRoundBox115">'Бланк заказа'!$Y$279:$Y$279</definedName>
    <definedName name="SalesRoundBox116">'Бланк заказа'!$Y$280:$Y$280</definedName>
    <definedName name="SalesRoundBox117">'Бланк заказа'!$Y$281:$Y$281</definedName>
    <definedName name="SalesRoundBox118">'Бланк заказа'!$Y$282:$Y$282</definedName>
    <definedName name="SalesRoundBox119">'Бланк заказа'!$Y$283:$Y$283</definedName>
    <definedName name="SalesRoundBox12">'Бланк заказа'!$Y$46:$Y$46</definedName>
    <definedName name="SalesRoundBox120">'Бланк заказа'!$Y$284:$Y$284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заказа'!$Y$163:$Y$163</definedName>
    <definedName name="SalesRoundBox66">'Бланк заказа'!$Y$164:$Y$164</definedName>
    <definedName name="SalesRoundBox67">'Бланк заказа'!$Y$170:$Y$170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заказа'!$Y$177:$Y$177</definedName>
    <definedName name="SalesRoundBox71">'Бланк заказа'!$Y$182:$Y$182</definedName>
    <definedName name="SalesRoundBox72">'Бланк заказа'!$Y$188:$Y$188</definedName>
    <definedName name="SalesRoundBox73">'Бланк заказа'!$Y$189:$Y$189</definedName>
    <definedName name="SalesRoundBox74">'Бланк заказа'!$Y$190:$Y$190</definedName>
    <definedName name="SalesRoundBox75">'Бланк заказа'!$Y$195:$Y$195</definedName>
    <definedName name="SalesRoundBox76">'Бланк заказа'!$Y$196:$Y$196</definedName>
    <definedName name="SalesRoundBox77">'Бланк заказа'!$Y$197:$Y$197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заказа'!$Y$205:$Y$205</definedName>
    <definedName name="SalesRoundBox82">'Бланк заказа'!$Y$206:$Y$206</definedName>
    <definedName name="SalesRoundBox83">'Бланк заказа'!$Y$207:$Y$207</definedName>
    <definedName name="SalesRoundBox84">'Бланк заказа'!$Y$208:$Y$208</definedName>
    <definedName name="SalesRoundBox85">'Бланк заказа'!$Y$213:$Y$213</definedName>
    <definedName name="SalesRoundBox86">'Бланк заказа'!$Y$218:$Y$218</definedName>
    <definedName name="SalesRoundBox87">'Бланк заказа'!$Y$219:$Y$219</definedName>
    <definedName name="SalesRoundBox88">'Бланк заказа'!$Y$225:$Y$225</definedName>
    <definedName name="SalesRoundBox89">'Бланк заказа'!$Y$231:$Y$231</definedName>
    <definedName name="SalesRoundBox9">'Бланк заказа'!$Y$43:$Y$43</definedName>
    <definedName name="SalesRoundBox90">'Бланк заказа'!$Y$232:$Y$232</definedName>
    <definedName name="SalesRoundBox91">'Бланк заказа'!$Y$238:$Y$238</definedName>
    <definedName name="SalesRoundBox92">'Бланк заказа'!$Y$244:$Y$244</definedName>
    <definedName name="SalesRoundBox93">'Бланк заказа'!$Y$245:$Y$245</definedName>
    <definedName name="SalesRoundBox94">'Бланк заказа'!$Y$246:$Y$246</definedName>
    <definedName name="SalesRoundBox95">'Бланк заказа'!$Y$250:$Y$250</definedName>
    <definedName name="SalesRoundBox96">'Бланк заказа'!$Y$254:$Y$254</definedName>
    <definedName name="SalesRoundBox97">'Бланк заказа'!$Y$255:$Y$255</definedName>
    <definedName name="SalesRoundBox98">'Бланк заказа'!$Y$259:$Y$259</definedName>
    <definedName name="SalesRoundBox99">'Бланк заказа'!$Y$260:$Y$260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заказа'!$W$261:$W$261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12">'Бланк заказа'!$W$276:$W$276</definedName>
    <definedName name="UnitOfMeasure113">'Бланк заказа'!$W$277:$W$277</definedName>
    <definedName name="UnitOfMeasure114">'Бланк заказа'!$W$278:$W$278</definedName>
    <definedName name="UnitOfMeasure115">'Бланк заказа'!$W$279:$W$279</definedName>
    <definedName name="UnitOfMeasure116">'Бланк заказа'!$W$280:$W$280</definedName>
    <definedName name="UnitOfMeasure117">'Бланк заказа'!$W$281:$W$281</definedName>
    <definedName name="UnitOfMeasure118">'Бланк заказа'!$W$282:$W$282</definedName>
    <definedName name="UnitOfMeasure119">'Бланк заказа'!$W$283:$W$283</definedName>
    <definedName name="UnitOfMeasure12">'Бланк заказа'!$W$46:$W$46</definedName>
    <definedName name="UnitOfMeasure120">'Бланк заказа'!$W$284:$W$284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заказа'!$W$163:$W$163</definedName>
    <definedName name="UnitOfMeasure66">'Бланк заказа'!$W$164:$W$164</definedName>
    <definedName name="UnitOfMeasure67">'Бланк заказа'!$W$170:$W$170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заказа'!$W$177:$W$177</definedName>
    <definedName name="UnitOfMeasure71">'Бланк заказа'!$W$182:$W$182</definedName>
    <definedName name="UnitOfMeasure72">'Бланк заказа'!$W$188:$W$188</definedName>
    <definedName name="UnitOfMeasure73">'Бланк заказа'!$W$189:$W$189</definedName>
    <definedName name="UnitOfMeasure74">'Бланк заказа'!$W$190:$W$190</definedName>
    <definedName name="UnitOfMeasure75">'Бланк заказа'!$W$195:$W$195</definedName>
    <definedName name="UnitOfMeasure76">'Бланк заказа'!$W$196:$W$196</definedName>
    <definedName name="UnitOfMeasure77">'Бланк заказа'!$W$197:$W$197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заказа'!$W$205:$W$205</definedName>
    <definedName name="UnitOfMeasure82">'Бланк заказа'!$W$206:$W$206</definedName>
    <definedName name="UnitOfMeasure83">'Бланк заказа'!$W$207:$W$207</definedName>
    <definedName name="UnitOfMeasure84">'Бланк заказа'!$W$208:$W$208</definedName>
    <definedName name="UnitOfMeasure85">'Бланк заказа'!$W$213:$W$213</definedName>
    <definedName name="UnitOfMeasure86">'Бланк заказа'!$W$218:$W$218</definedName>
    <definedName name="UnitOfMeasure87">'Бланк заказа'!$W$219:$W$219</definedName>
    <definedName name="UnitOfMeasure88">'Бланк заказа'!$W$225:$W$225</definedName>
    <definedName name="UnitOfMeasure89">'Бланк заказа'!$W$231:$W$231</definedName>
    <definedName name="UnitOfMeasure9">'Бланк заказа'!$W$43:$W$43</definedName>
    <definedName name="UnitOfMeasure90">'Бланк заказа'!$W$232:$W$232</definedName>
    <definedName name="UnitOfMeasure91">'Бланк заказа'!$W$238:$W$238</definedName>
    <definedName name="UnitOfMeasure92">'Бланк заказа'!$W$244:$W$244</definedName>
    <definedName name="UnitOfMeasure93">'Бланк заказа'!$W$245:$W$245</definedName>
    <definedName name="UnitOfMeasure94">'Бланк заказа'!$W$246:$W$246</definedName>
    <definedName name="UnitOfMeasure95">'Бланк заказа'!$W$250:$W$250</definedName>
    <definedName name="UnitOfMeasure96">'Бланк заказа'!$W$254:$W$254</definedName>
    <definedName name="UnitOfMeasure97">'Бланк заказа'!$W$255:$W$255</definedName>
    <definedName name="UnitOfMeasure98">'Бланк заказа'!$W$259:$W$259</definedName>
    <definedName name="UnitOfMeasure99">'Бланк заказа'!$W$260:$W$260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7" i="1" l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86" i="1"/>
  <c r="Y285" i="1"/>
  <c r="X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Z285" i="1" s="1"/>
  <c r="Y265" i="1"/>
  <c r="Y286" i="1" s="1"/>
  <c r="X263" i="1"/>
  <c r="X262" i="1"/>
  <c r="BO261" i="1"/>
  <c r="BM261" i="1"/>
  <c r="Z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Z262" i="1" s="1"/>
  <c r="Y259" i="1"/>
  <c r="Y257" i="1"/>
  <c r="X257" i="1"/>
  <c r="Z256" i="1"/>
  <c r="X256" i="1"/>
  <c r="BO255" i="1"/>
  <c r="BM255" i="1"/>
  <c r="Z255" i="1"/>
  <c r="Y255" i="1"/>
  <c r="BO254" i="1"/>
  <c r="BM254" i="1"/>
  <c r="Z254" i="1"/>
  <c r="Y254" i="1"/>
  <c r="X252" i="1"/>
  <c r="Y251" i="1"/>
  <c r="X251" i="1"/>
  <c r="BP250" i="1"/>
  <c r="BO250" i="1"/>
  <c r="BN250" i="1"/>
  <c r="BM250" i="1"/>
  <c r="Z250" i="1"/>
  <c r="Z251" i="1" s="1"/>
  <c r="Y250" i="1"/>
  <c r="Y252" i="1" s="1"/>
  <c r="X248" i="1"/>
  <c r="Z247" i="1"/>
  <c r="X247" i="1"/>
  <c r="BO246" i="1"/>
  <c r="BM246" i="1"/>
  <c r="Z246" i="1"/>
  <c r="Y246" i="1"/>
  <c r="BO245" i="1"/>
  <c r="BM245" i="1"/>
  <c r="Z245" i="1"/>
  <c r="Y245" i="1"/>
  <c r="BO244" i="1"/>
  <c r="BM244" i="1"/>
  <c r="Z244" i="1"/>
  <c r="Y244" i="1"/>
  <c r="X240" i="1"/>
  <c r="Y239" i="1"/>
  <c r="X239" i="1"/>
  <c r="BP238" i="1"/>
  <c r="BO238" i="1"/>
  <c r="BN238" i="1"/>
  <c r="BM238" i="1"/>
  <c r="Z238" i="1"/>
  <c r="Z239" i="1" s="1"/>
  <c r="Y238" i="1"/>
  <c r="Y240" i="1" s="1"/>
  <c r="Y234" i="1"/>
  <c r="X234" i="1"/>
  <c r="Z233" i="1"/>
  <c r="X233" i="1"/>
  <c r="BO232" i="1"/>
  <c r="BM232" i="1"/>
  <c r="Z232" i="1"/>
  <c r="Y232" i="1"/>
  <c r="P232" i="1"/>
  <c r="BP231" i="1"/>
  <c r="BO231" i="1"/>
  <c r="BN231" i="1"/>
  <c r="BM231" i="1"/>
  <c r="Z231" i="1"/>
  <c r="Y231" i="1"/>
  <c r="Y233" i="1" s="1"/>
  <c r="P231" i="1"/>
  <c r="X227" i="1"/>
  <c r="Y226" i="1"/>
  <c r="X226" i="1"/>
  <c r="BP225" i="1"/>
  <c r="BO225" i="1"/>
  <c r="BN225" i="1"/>
  <c r="BM225" i="1"/>
  <c r="Z225" i="1"/>
  <c r="Z226" i="1" s="1"/>
  <c r="Y225" i="1"/>
  <c r="Y227" i="1" s="1"/>
  <c r="X221" i="1"/>
  <c r="X220" i="1"/>
  <c r="BO219" i="1"/>
  <c r="BM219" i="1"/>
  <c r="Z219" i="1"/>
  <c r="Y219" i="1"/>
  <c r="P219" i="1"/>
  <c r="BP218" i="1"/>
  <c r="BO218" i="1"/>
  <c r="BN218" i="1"/>
  <c r="BM218" i="1"/>
  <c r="Z218" i="1"/>
  <c r="Z220" i="1" s="1"/>
  <c r="Y218" i="1"/>
  <c r="Y215" i="1"/>
  <c r="X215" i="1"/>
  <c r="Z214" i="1"/>
  <c r="X214" i="1"/>
  <c r="BO213" i="1"/>
  <c r="BM213" i="1"/>
  <c r="Z213" i="1"/>
  <c r="Y213" i="1"/>
  <c r="P213" i="1"/>
  <c r="X210" i="1"/>
  <c r="X209" i="1"/>
  <c r="BO208" i="1"/>
  <c r="BM208" i="1"/>
  <c r="Z208" i="1"/>
  <c r="Y208" i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Z209" i="1" s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Y192" i="1"/>
  <c r="X192" i="1"/>
  <c r="Z191" i="1"/>
  <c r="X191" i="1"/>
  <c r="BO190" i="1"/>
  <c r="BM190" i="1"/>
  <c r="Z190" i="1"/>
  <c r="Y190" i="1"/>
  <c r="P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X184" i="1"/>
  <c r="Z183" i="1"/>
  <c r="X183" i="1"/>
  <c r="BO182" i="1"/>
  <c r="BM182" i="1"/>
  <c r="Z182" i="1"/>
  <c r="Y182" i="1"/>
  <c r="P182" i="1"/>
  <c r="Y179" i="1"/>
  <c r="X179" i="1"/>
  <c r="Z178" i="1"/>
  <c r="X178" i="1"/>
  <c r="BO177" i="1"/>
  <c r="BM177" i="1"/>
  <c r="Z177" i="1"/>
  <c r="Y177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P171" i="1"/>
  <c r="BP170" i="1"/>
  <c r="BO170" i="1"/>
  <c r="BN170" i="1"/>
  <c r="BM170" i="1"/>
  <c r="Z170" i="1"/>
  <c r="Z173" i="1" s="1"/>
  <c r="Y170" i="1"/>
  <c r="Y174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Z165" i="1" s="1"/>
  <c r="Y163" i="1"/>
  <c r="P163" i="1"/>
  <c r="X161" i="1"/>
  <c r="Z160" i="1"/>
  <c r="X160" i="1"/>
  <c r="BO159" i="1"/>
  <c r="BM159" i="1"/>
  <c r="Z159" i="1"/>
  <c r="Y159" i="1"/>
  <c r="BO158" i="1"/>
  <c r="BM158" i="1"/>
  <c r="Z158" i="1"/>
  <c r="Y158" i="1"/>
  <c r="BO157" i="1"/>
  <c r="BM157" i="1"/>
  <c r="Z157" i="1"/>
  <c r="Y157" i="1"/>
  <c r="BO156" i="1"/>
  <c r="BM156" i="1"/>
  <c r="Z156" i="1"/>
  <c r="Y156" i="1"/>
  <c r="X153" i="1"/>
  <c r="Y152" i="1"/>
  <c r="X152" i="1"/>
  <c r="BP151" i="1"/>
  <c r="BO151" i="1"/>
  <c r="BN151" i="1"/>
  <c r="BM151" i="1"/>
  <c r="Z151" i="1"/>
  <c r="Z152" i="1" s="1"/>
  <c r="Y151" i="1"/>
  <c r="Y153" i="1" s="1"/>
  <c r="Y147" i="1"/>
  <c r="X147" i="1"/>
  <c r="Z146" i="1"/>
  <c r="X146" i="1"/>
  <c r="BO145" i="1"/>
  <c r="BM145" i="1"/>
  <c r="Z145" i="1"/>
  <c r="Y145" i="1"/>
  <c r="P145" i="1"/>
  <c r="X142" i="1"/>
  <c r="X141" i="1"/>
  <c r="BO140" i="1"/>
  <c r="BM140" i="1"/>
  <c r="Z140" i="1"/>
  <c r="Y140" i="1"/>
  <c r="BP140" i="1" s="1"/>
  <c r="P140" i="1"/>
  <c r="BP139" i="1"/>
  <c r="BO139" i="1"/>
  <c r="BN139" i="1"/>
  <c r="BM139" i="1"/>
  <c r="Z139" i="1"/>
  <c r="Z141" i="1" s="1"/>
  <c r="Y139" i="1"/>
  <c r="X136" i="1"/>
  <c r="X135" i="1"/>
  <c r="BO134" i="1"/>
  <c r="BM134" i="1"/>
  <c r="Z134" i="1"/>
  <c r="Y134" i="1"/>
  <c r="BP134" i="1" s="1"/>
  <c r="P134" i="1"/>
  <c r="BP133" i="1"/>
  <c r="BO133" i="1"/>
  <c r="BN133" i="1"/>
  <c r="BM133" i="1"/>
  <c r="Z133" i="1"/>
  <c r="Z135" i="1" s="1"/>
  <c r="Y133" i="1"/>
  <c r="Y135" i="1" s="1"/>
  <c r="X130" i="1"/>
  <c r="X129" i="1"/>
  <c r="BO128" i="1"/>
  <c r="BM128" i="1"/>
  <c r="Z128" i="1"/>
  <c r="Y128" i="1"/>
  <c r="BP128" i="1" s="1"/>
  <c r="P128" i="1"/>
  <c r="BP127" i="1"/>
  <c r="BO127" i="1"/>
  <c r="BN127" i="1"/>
  <c r="BM127" i="1"/>
  <c r="Z127" i="1"/>
  <c r="Z129" i="1" s="1"/>
  <c r="Y127" i="1"/>
  <c r="P127" i="1"/>
  <c r="BO126" i="1"/>
  <c r="BM126" i="1"/>
  <c r="Z126" i="1"/>
  <c r="Y126" i="1"/>
  <c r="Y129" i="1" s="1"/>
  <c r="P126" i="1"/>
  <c r="X123" i="1"/>
  <c r="X122" i="1"/>
  <c r="BO121" i="1"/>
  <c r="BM121" i="1"/>
  <c r="Z121" i="1"/>
  <c r="Y121" i="1"/>
  <c r="BP121" i="1" s="1"/>
  <c r="P121" i="1"/>
  <c r="BP120" i="1"/>
  <c r="BO120" i="1"/>
  <c r="BN120" i="1"/>
  <c r="BM120" i="1"/>
  <c r="Z120" i="1"/>
  <c r="Z122" i="1" s="1"/>
  <c r="Y120" i="1"/>
  <c r="Y122" i="1" s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Z116" i="1" s="1"/>
  <c r="Y114" i="1"/>
  <c r="Y117" i="1" s="1"/>
  <c r="P114" i="1"/>
  <c r="X111" i="1"/>
  <c r="X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Z110" i="1" s="1"/>
  <c r="Y102" i="1"/>
  <c r="P102" i="1"/>
  <c r="BO101" i="1"/>
  <c r="BM101" i="1"/>
  <c r="Z101" i="1"/>
  <c r="Y101" i="1"/>
  <c r="Y110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P95" i="1"/>
  <c r="BO94" i="1"/>
  <c r="BM94" i="1"/>
  <c r="Z94" i="1"/>
  <c r="Y94" i="1"/>
  <c r="Y97" i="1" s="1"/>
  <c r="P94" i="1"/>
  <c r="X91" i="1"/>
  <c r="X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Z90" i="1" s="1"/>
  <c r="Y84" i="1"/>
  <c r="Y90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Y81" i="1" s="1"/>
  <c r="P78" i="1"/>
  <c r="X75" i="1"/>
  <c r="Z74" i="1"/>
  <c r="X74" i="1"/>
  <c r="BO73" i="1"/>
  <c r="BM73" i="1"/>
  <c r="Z73" i="1"/>
  <c r="Y73" i="1"/>
  <c r="Y74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Y69" i="1" s="1"/>
  <c r="P67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Z63" i="1" s="1"/>
  <c r="Y51" i="1"/>
  <c r="Y64" i="1" s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X287" i="1" s="1"/>
  <c r="Z23" i="1"/>
  <c r="X23" i="1"/>
  <c r="X291" i="1" s="1"/>
  <c r="BO22" i="1"/>
  <c r="X289" i="1" s="1"/>
  <c r="BM22" i="1"/>
  <c r="X288" i="1" s="1"/>
  <c r="Z22" i="1"/>
  <c r="Y22" i="1"/>
  <c r="Y23" i="1" s="1"/>
  <c r="P22" i="1"/>
  <c r="H10" i="1"/>
  <c r="A9" i="1"/>
  <c r="F10" i="1" s="1"/>
  <c r="D7" i="1"/>
  <c r="Q6" i="1"/>
  <c r="P2" i="1"/>
  <c r="X290" i="1" l="1"/>
  <c r="H9" i="1"/>
  <c r="A10" i="1"/>
  <c r="Y24" i="1"/>
  <c r="Y32" i="1"/>
  <c r="Y291" i="1" s="1"/>
  <c r="Y40" i="1"/>
  <c r="Y47" i="1"/>
  <c r="Y63" i="1"/>
  <c r="Y70" i="1"/>
  <c r="Y75" i="1"/>
  <c r="Y80" i="1"/>
  <c r="Y91" i="1"/>
  <c r="Y98" i="1"/>
  <c r="Y111" i="1"/>
  <c r="Y116" i="1"/>
  <c r="Y123" i="1"/>
  <c r="Y130" i="1"/>
  <c r="Y136" i="1"/>
  <c r="Y160" i="1"/>
  <c r="BP156" i="1"/>
  <c r="BN156" i="1"/>
  <c r="BP157" i="1"/>
  <c r="BN157" i="1"/>
  <c r="BP158" i="1"/>
  <c r="BN158" i="1"/>
  <c r="BP159" i="1"/>
  <c r="BN159" i="1"/>
  <c r="Y183" i="1"/>
  <c r="BP182" i="1"/>
  <c r="BN182" i="1"/>
  <c r="Y202" i="1"/>
  <c r="BP195" i="1"/>
  <c r="BN195" i="1"/>
  <c r="BP197" i="1"/>
  <c r="BN197" i="1"/>
  <c r="BP199" i="1"/>
  <c r="BN199" i="1"/>
  <c r="Y201" i="1"/>
  <c r="BP206" i="1"/>
  <c r="BN206" i="1"/>
  <c r="BP208" i="1"/>
  <c r="BN208" i="1"/>
  <c r="BP219" i="1"/>
  <c r="BN219" i="1"/>
  <c r="Y247" i="1"/>
  <c r="BP244" i="1"/>
  <c r="BN244" i="1"/>
  <c r="BP245" i="1"/>
  <c r="BN245" i="1"/>
  <c r="BP246" i="1"/>
  <c r="BN246" i="1"/>
  <c r="BP261" i="1"/>
  <c r="BN261" i="1"/>
  <c r="F9" i="1"/>
  <c r="J9" i="1"/>
  <c r="BN22" i="1"/>
  <c r="BP22" i="1"/>
  <c r="BN28" i="1"/>
  <c r="BP28" i="1"/>
  <c r="BN30" i="1"/>
  <c r="BN38" i="1"/>
  <c r="BN43" i="1"/>
  <c r="BP43" i="1"/>
  <c r="BN45" i="1"/>
  <c r="BN52" i="1"/>
  <c r="BN54" i="1"/>
  <c r="BN57" i="1"/>
  <c r="BN59" i="1"/>
  <c r="BN61" i="1"/>
  <c r="BN68" i="1"/>
  <c r="BN73" i="1"/>
  <c r="BP73" i="1"/>
  <c r="BN78" i="1"/>
  <c r="BP78" i="1"/>
  <c r="BN85" i="1"/>
  <c r="BN87" i="1"/>
  <c r="BN89" i="1"/>
  <c r="BN94" i="1"/>
  <c r="BP94" i="1"/>
  <c r="BN96" i="1"/>
  <c r="BN101" i="1"/>
  <c r="BP101" i="1"/>
  <c r="BN103" i="1"/>
  <c r="BN105" i="1"/>
  <c r="BN107" i="1"/>
  <c r="BN109" i="1"/>
  <c r="BN114" i="1"/>
  <c r="BP114" i="1"/>
  <c r="BN121" i="1"/>
  <c r="BN126" i="1"/>
  <c r="BP126" i="1"/>
  <c r="BN128" i="1"/>
  <c r="BN134" i="1"/>
  <c r="Y141" i="1"/>
  <c r="BN140" i="1"/>
  <c r="Y142" i="1"/>
  <c r="Y146" i="1"/>
  <c r="BP145" i="1"/>
  <c r="BN145" i="1"/>
  <c r="Y161" i="1"/>
  <c r="Y166" i="1"/>
  <c r="BP163" i="1"/>
  <c r="BN163" i="1"/>
  <c r="Y165" i="1"/>
  <c r="BP171" i="1"/>
  <c r="BN171" i="1"/>
  <c r="Y173" i="1"/>
  <c r="Y178" i="1"/>
  <c r="BP177" i="1"/>
  <c r="BN177" i="1"/>
  <c r="Y184" i="1"/>
  <c r="Y191" i="1"/>
  <c r="BP188" i="1"/>
  <c r="BN188" i="1"/>
  <c r="BP190" i="1"/>
  <c r="BN190" i="1"/>
  <c r="Z201" i="1"/>
  <c r="Z292" i="1" s="1"/>
  <c r="Y209" i="1"/>
  <c r="Y210" i="1"/>
  <c r="Y214" i="1"/>
  <c r="BP213" i="1"/>
  <c r="BN213" i="1"/>
  <c r="Y220" i="1"/>
  <c r="Y221" i="1"/>
  <c r="BP232" i="1"/>
  <c r="BN232" i="1"/>
  <c r="Y248" i="1"/>
  <c r="Y256" i="1"/>
  <c r="BP254" i="1"/>
  <c r="BN254" i="1"/>
  <c r="BP255" i="1"/>
  <c r="BN255" i="1"/>
  <c r="Y262" i="1"/>
  <c r="Y263" i="1"/>
  <c r="Y288" i="1" l="1"/>
  <c r="Y287" i="1"/>
  <c r="Y289" i="1"/>
  <c r="B300" i="1" l="1"/>
  <c r="Y290" i="1"/>
  <c r="C300" i="1" s="1"/>
  <c r="A300" i="1" l="1"/>
</calcChain>
</file>

<file path=xl/sharedStrings.xml><?xml version="1.0" encoding="utf-8"?>
<sst xmlns="http://schemas.openxmlformats.org/spreadsheetml/2006/main" count="1361" uniqueCount="436">
  <si>
    <t xml:space="preserve">  БЛАНК ЗАКАЗА </t>
  </si>
  <si>
    <t>ЗПФ</t>
  </si>
  <si>
    <t>на отгрузку продукции с ООО Трейд-Сервис с</t>
  </si>
  <si>
    <t>01.10.2024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</si>
  <si>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</si>
  <si>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</si>
  <si>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</si>
  <si>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</si>
  <si>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</si>
  <si>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</si>
  <si>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</si>
  <si>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</si>
  <si>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</si>
  <si>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</si>
  <si>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</si>
  <si>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</si>
  <si>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</si>
  <si>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</si>
  <si>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</si>
  <si>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</si>
  <si>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</si>
  <si>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</si>
  <si>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</si>
  <si>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</si>
  <si>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</si>
  <si>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</si>
  <si>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</si>
  <si>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</si>
  <si>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</si>
  <si>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</si>
  <si>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</si>
  <si>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</si>
  <si>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</si>
  <si>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</si>
  <si>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</si>
  <si>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</si>
  <si>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</si>
  <si>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</si>
  <si>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</si>
  <si>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</si>
  <si>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</si>
  <si>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</si>
  <si>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</si>
  <si>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</si>
  <si>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</si>
  <si>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</si>
  <si>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</si>
  <si>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</si>
  <si>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</si>
  <si>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</si>
  <si>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</si>
  <si>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</si>
  <si>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</si>
  <si>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</si>
  <si>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</si>
  <si>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</si>
  <si>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</si>
  <si>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</si>
  <si>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</si>
  <si>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</si>
  <si>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</si>
  <si>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</si>
  <si>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</si>
  <si>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</si>
  <si>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</si>
  <si>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</si>
  <si>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</si>
  <si>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</si>
  <si>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</si>
  <si>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</si>
  <si>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</si>
  <si>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</si>
  <si>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</si>
  <si>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</si>
  <si>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</si>
  <si>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</si>
  <si>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</si>
  <si>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</si>
  <si>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</si>
  <si>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</si>
  <si>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</si>
  <si>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</si>
  <si>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</si>
  <si>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</si>
  <si>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</si>
  <si>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</si>
  <si>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</si>
  <si>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</si>
  <si>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</si>
  <si>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</si>
  <si>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</si>
  <si>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</si>
  <si>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</si>
  <si>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</si>
  <si>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</si>
  <si>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</si>
  <si>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</si>
  <si>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</si>
  <si>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</si>
  <si>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</si>
  <si>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</si>
  <si>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</si>
  <si>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</si>
  <si>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</si>
  <si>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</si>
  <si>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</si>
  <si>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</si>
  <si>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</si>
  <si>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</si>
  <si>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</si>
  <si>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</si>
  <si>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</si>
  <si>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</si>
  <si>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</si>
  <si>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</si>
  <si>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</si>
  <si>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</si>
  <si>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</si>
  <si>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</si>
  <si>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</si>
  <si>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</si>
  <si>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</si>
  <si>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</si>
  <si>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</si>
  <si>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</si>
  <si>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</si>
  <si>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</si>
  <si>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</si>
  <si>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</si>
  <si>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</si>
  <si>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</si>
  <si>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</si>
  <si>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</si>
  <si>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</si>
  <si>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</si>
  <si>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</si>
  <si>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</si>
  <si>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</si>
  <si>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</si>
  <si>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</si>
  <si>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</si>
  <si>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</si>
  <si>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</si>
  <si>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</si>
  <si>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</si>
  <si>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</si>
  <si>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</si>
  <si>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</si>
  <si>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</si>
  <si>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</si>
  <si>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</si>
  <si>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</si>
  <si>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</si>
  <si>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</si>
  <si>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</si>
  <si>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</si>
  <si>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</si>
  <si>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</si>
  <si>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</si>
  <si>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</si>
  <si>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</si>
  <si>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</si>
  <si>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</si>
  <si>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</si>
  <si>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</si>
  <si>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</si>
  <si>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</si>
  <si>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</si>
  <si>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</si>
  <si>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</si>
  <si>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</si>
  <si>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</si>
  <si>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</si>
  <si>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</si>
  <si>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</si>
  <si>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</si>
  <si>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</si>
  <si>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</si>
  <si>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</si>
  <si>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</si>
  <si>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</si>
  <si>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</si>
  <si>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</si>
  <si>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</si>
  <si>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</si>
  <si>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</si>
  <si>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</si>
  <si>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</si>
  <si>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</si>
  <si>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</si>
  <si>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</si>
  <si>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</si>
  <si>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</si>
  <si>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</si>
  <si>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</si>
  <si>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</si>
  <si>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</si>
  <si>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</si>
  <si>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</si>
  <si>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</si>
  <si>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</si>
  <si>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</si>
  <si>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</si>
  <si>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</si>
  <si>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</si>
  <si>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</si>
  <si>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</si>
  <si>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</si>
  <si>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</si>
  <si>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SU002962</t>
  </si>
  <si>
    <t>P003430</t>
  </si>
  <si>
    <t>Снеки «Пекерсы с индейкой в сливочном соусе» Фикс.вес 0,25 Лоток ТМ «Горячая штучка»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</si>
  <si>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</si>
  <si>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</si>
  <si>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</si>
  <si>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</si>
  <si>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</si>
  <si>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</si>
  <si>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</si>
  <si>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</si>
  <si>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</si>
  <si>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</si>
  <si>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</si>
  <si>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</si>
  <si>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</si>
  <si>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</si>
  <si>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</si>
  <si>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</si>
  <si>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</si>
  <si>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</si>
  <si>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</si>
  <si>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</si>
  <si>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</si>
  <si>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</si>
  <si>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</si>
  <si>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</si>
  <si>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</si>
  <si>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</si>
  <si>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</si>
  <si>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</si>
  <si>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</si>
  <si>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</si>
  <si>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</si>
  <si>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</si>
  <si>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</si>
  <si>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</si>
  <si>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</si>
  <si>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</si>
  <si>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</si>
  <si>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</si>
  <si>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</si>
  <si>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</si>
  <si>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</si>
  <si>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</si>
  <si>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</si>
  <si>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</si>
  <si>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</si>
  <si>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</si>
  <si>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</si>
  <si>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</si>
  <si>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</si>
  <si>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</si>
  <si>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КИЗ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</si>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</sst>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37" fillId="0" borderId="41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7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3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9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5" fillId="0" borderId="41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9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3" fillId="0" borderId="41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33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5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3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39" fillId="0" borderId="41" xfId="0" applyFont="1" applyBorder="1" applyAlignment="1">
      <alignment horizontal="left" vertical="center" wrapText="1"/>
    </xf>
    <xf numFmtId="0" fontId="187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5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3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9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9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0"/>
  <sheetViews>
    <sheetView showGridLines="0" tabSelected="1" topLeftCell="A271" zoomScaleNormal="100" zoomScaleSheetLayoutView="100" workbookViewId="0">
      <selection activeCell="AA293" sqref="AA293"/>
    </sheetView>
  </sheetViews>
  <sheetFormatPr defaultColWidth="9.140625" defaultRowHeight="12.75" x14ac:dyDescent="0.2"/>
  <cols>
    <col min="1" max="1" width="9.140625" style="19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1" customWidth="1"/>
    <col min="19" max="19" width="6.140625" style="19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1" customWidth="1"/>
    <col min="25" max="25" width="11" style="191" customWidth="1"/>
    <col min="26" max="26" width="10" style="191" customWidth="1"/>
    <col min="27" max="27" width="11.5703125" style="191" customWidth="1"/>
    <col min="28" max="28" width="10.42578125" style="191" customWidth="1"/>
    <col min="29" max="29" width="30" style="19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1" customWidth="1"/>
    <col min="34" max="34" width="9.140625" style="191" customWidth="1"/>
    <col min="35" max="16384" width="9.140625" style="191"/>
  </cols>
  <sheetData>
    <row r="1" spans="1:32" s="196" customFormat="1" ht="45" customHeight="1" x14ac:dyDescent="0.2">
      <c r="A1" s="41"/>
      <c r="B1" s="41"/>
      <c r="C1" s="41"/>
      <c r="D1" s="257" t="s">
        <v>0</v>
      </c>
      <c r="E1" s="227"/>
      <c r="F1" s="227"/>
      <c r="G1" s="12" t="s">
        <v>1</v>
      </c>
      <c r="H1" s="257" t="s">
        <v>2</v>
      </c>
      <c r="I1" s="227"/>
      <c r="J1" s="227"/>
      <c r="K1" s="227"/>
      <c r="L1" s="227"/>
      <c r="M1" s="227"/>
      <c r="N1" s="227"/>
      <c r="O1" s="227"/>
      <c r="P1" s="227"/>
      <c r="Q1" s="227"/>
      <c r="R1" s="226" t="s">
        <v>3</v>
      </c>
      <c r="S1" s="227"/>
      <c r="T1" s="2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6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1"/>
      <c r="R2" s="211"/>
      <c r="S2" s="211"/>
      <c r="T2" s="211"/>
      <c r="U2" s="211"/>
      <c r="V2" s="211"/>
      <c r="W2" s="211"/>
      <c r="X2" s="16"/>
      <c r="Y2" s="16"/>
      <c r="Z2" s="16"/>
      <c r="AA2" s="16"/>
      <c r="AB2" s="51"/>
      <c r="AC2" s="51"/>
      <c r="AD2" s="51"/>
      <c r="AE2" s="51"/>
    </row>
    <row r="3" spans="1:32" s="196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11"/>
      <c r="Q3" s="211"/>
      <c r="R3" s="211"/>
      <c r="S3" s="211"/>
      <c r="T3" s="211"/>
      <c r="U3" s="211"/>
      <c r="V3" s="211"/>
      <c r="W3" s="211"/>
      <c r="X3" s="16"/>
      <c r="Y3" s="16"/>
      <c r="Z3" s="16"/>
      <c r="AA3" s="16"/>
      <c r="AB3" s="51"/>
      <c r="AC3" s="51"/>
      <c r="AD3" s="51"/>
      <c r="AE3" s="51"/>
    </row>
    <row r="4" spans="1:32" s="19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6" customFormat="1" ht="23.45" customHeight="1" x14ac:dyDescent="0.2">
      <c r="A5" s="287" t="s">
        <v>7</v>
      </c>
      <c r="B5" s="288"/>
      <c r="C5" s="289"/>
      <c r="D5" s="260"/>
      <c r="E5" s="261"/>
      <c r="F5" s="397" t="s">
        <v>8</v>
      </c>
      <c r="G5" s="289"/>
      <c r="H5" s="260"/>
      <c r="I5" s="359"/>
      <c r="J5" s="359"/>
      <c r="K5" s="359"/>
      <c r="L5" s="359"/>
      <c r="M5" s="261"/>
      <c r="N5" s="61"/>
      <c r="P5" s="24" t="s">
        <v>9</v>
      </c>
      <c r="Q5" s="401">
        <v>45569</v>
      </c>
      <c r="R5" s="285"/>
      <c r="T5" s="313" t="s">
        <v>10</v>
      </c>
      <c r="U5" s="314"/>
      <c r="V5" s="315" t="s">
        <v>11</v>
      </c>
      <c r="W5" s="285"/>
      <c r="AB5" s="51"/>
      <c r="AC5" s="51"/>
      <c r="AD5" s="51"/>
      <c r="AE5" s="51"/>
    </row>
    <row r="6" spans="1:32" s="196" customFormat="1" ht="24" customHeight="1" x14ac:dyDescent="0.2">
      <c r="A6" s="287" t="s">
        <v>12</v>
      </c>
      <c r="B6" s="288"/>
      <c r="C6" s="289"/>
      <c r="D6" s="361" t="s">
        <v>13</v>
      </c>
      <c r="E6" s="362"/>
      <c r="F6" s="362"/>
      <c r="G6" s="362"/>
      <c r="H6" s="362"/>
      <c r="I6" s="362"/>
      <c r="J6" s="362"/>
      <c r="K6" s="362"/>
      <c r="L6" s="362"/>
      <c r="M6" s="285"/>
      <c r="N6" s="62"/>
      <c r="P6" s="24" t="s">
        <v>14</v>
      </c>
      <c r="Q6" s="403" t="str">
        <f>IF(Q5=0," ",CHOOSE(WEEKDAY(Q5,2),"Понедельник","Вторник","Среда","Четверг","Пятница","Суббота","Воскресенье"))</f>
        <v>Пятница</v>
      </c>
      <c r="R6" s="207"/>
      <c r="T6" s="318" t="s">
        <v>15</v>
      </c>
      <c r="U6" s="314"/>
      <c r="V6" s="349" t="s">
        <v>16</v>
      </c>
      <c r="W6" s="237"/>
      <c r="AB6" s="51"/>
      <c r="AC6" s="51"/>
      <c r="AD6" s="51"/>
      <c r="AE6" s="51"/>
    </row>
    <row r="7" spans="1:32" s="196" customFormat="1" ht="21.75" hidden="1" customHeight="1" x14ac:dyDescent="0.2">
      <c r="A7" s="55"/>
      <c r="B7" s="55"/>
      <c r="C7" s="55"/>
      <c r="D7" s="240" t="str">
        <f>IFERROR(VLOOKUP(DeliveryAddress,Table,3,0),1)</f>
        <v>1</v>
      </c>
      <c r="E7" s="241"/>
      <c r="F7" s="241"/>
      <c r="G7" s="241"/>
      <c r="H7" s="241"/>
      <c r="I7" s="241"/>
      <c r="J7" s="241"/>
      <c r="K7" s="241"/>
      <c r="L7" s="241"/>
      <c r="M7" s="242"/>
      <c r="N7" s="63"/>
      <c r="P7" s="24"/>
      <c r="Q7" s="42"/>
      <c r="R7" s="42"/>
      <c r="T7" s="211"/>
      <c r="U7" s="314"/>
      <c r="V7" s="350"/>
      <c r="W7" s="351"/>
      <c r="AB7" s="51"/>
      <c r="AC7" s="51"/>
      <c r="AD7" s="51"/>
      <c r="AE7" s="51"/>
    </row>
    <row r="8" spans="1:32" s="196" customFormat="1" ht="25.5" customHeight="1" x14ac:dyDescent="0.2">
      <c r="A8" s="411" t="s">
        <v>17</v>
      </c>
      <c r="B8" s="219"/>
      <c r="C8" s="220"/>
      <c r="D8" s="247" t="s">
        <v>18</v>
      </c>
      <c r="E8" s="248"/>
      <c r="F8" s="248"/>
      <c r="G8" s="248"/>
      <c r="H8" s="248"/>
      <c r="I8" s="248"/>
      <c r="J8" s="248"/>
      <c r="K8" s="248"/>
      <c r="L8" s="248"/>
      <c r="M8" s="249"/>
      <c r="N8" s="64"/>
      <c r="P8" s="24" t="s">
        <v>19</v>
      </c>
      <c r="Q8" s="292">
        <v>0.375</v>
      </c>
      <c r="R8" s="242"/>
      <c r="T8" s="211"/>
      <c r="U8" s="314"/>
      <c r="V8" s="350"/>
      <c r="W8" s="351"/>
      <c r="AB8" s="51"/>
      <c r="AC8" s="51"/>
      <c r="AD8" s="51"/>
      <c r="AE8" s="51"/>
    </row>
    <row r="9" spans="1:32" s="196" customFormat="1" ht="39.950000000000003" customHeight="1" x14ac:dyDescent="0.2">
      <c r="A9" s="2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1"/>
      <c r="C9" s="211"/>
      <c r="D9" s="297"/>
      <c r="E9" s="217"/>
      <c r="F9" s="2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1"/>
      <c r="H9" s="216" t="str">
        <f>IF(AND($A$9="Тип доверенности/получателя при получении в адресе перегруза:",$D$9="Разовая доверенность"),"Введите ФИО","")</f>
        <v/>
      </c>
      <c r="I9" s="217"/>
      <c r="J9" s="2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7"/>
      <c r="L9" s="217"/>
      <c r="M9" s="217"/>
      <c r="N9" s="197"/>
      <c r="P9" s="26" t="s">
        <v>20</v>
      </c>
      <c r="Q9" s="281"/>
      <c r="R9" s="282"/>
      <c r="T9" s="211"/>
      <c r="U9" s="314"/>
      <c r="V9" s="352"/>
      <c r="W9" s="353"/>
      <c r="X9" s="43"/>
      <c r="Y9" s="43"/>
      <c r="Z9" s="43"/>
      <c r="AA9" s="43"/>
      <c r="AB9" s="51"/>
      <c r="AC9" s="51"/>
      <c r="AD9" s="51"/>
      <c r="AE9" s="51"/>
    </row>
    <row r="10" spans="1:32" s="196" customFormat="1" ht="26.45" customHeight="1" x14ac:dyDescent="0.2">
      <c r="A10" s="2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1"/>
      <c r="C10" s="211"/>
      <c r="D10" s="297"/>
      <c r="E10" s="217"/>
      <c r="F10" s="2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1"/>
      <c r="H10" s="342" t="str">
        <f>IFERROR(VLOOKUP($D$10,Proxy,2,FALSE),"")</f>
        <v/>
      </c>
      <c r="I10" s="211"/>
      <c r="J10" s="211"/>
      <c r="K10" s="211"/>
      <c r="L10" s="211"/>
      <c r="M10" s="211"/>
      <c r="N10" s="195"/>
      <c r="P10" s="26" t="s">
        <v>21</v>
      </c>
      <c r="Q10" s="319"/>
      <c r="R10" s="320"/>
      <c r="U10" s="24" t="s">
        <v>22</v>
      </c>
      <c r="V10" s="236" t="s">
        <v>23</v>
      </c>
      <c r="W10" s="237"/>
      <c r="X10" s="44"/>
      <c r="Y10" s="44"/>
      <c r="Z10" s="44"/>
      <c r="AA10" s="44"/>
      <c r="AB10" s="51"/>
      <c r="AC10" s="51"/>
      <c r="AD10" s="51"/>
      <c r="AE10" s="51"/>
    </row>
    <row r="11" spans="1:32" s="19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4"/>
      <c r="R11" s="285"/>
      <c r="U11" s="24" t="s">
        <v>26</v>
      </c>
      <c r="V11" s="373" t="s">
        <v>27</v>
      </c>
      <c r="W11" s="282"/>
      <c r="X11" s="45"/>
      <c r="Y11" s="45"/>
      <c r="Z11" s="45"/>
      <c r="AA11" s="45"/>
      <c r="AB11" s="51"/>
      <c r="AC11" s="51"/>
      <c r="AD11" s="51"/>
      <c r="AE11" s="51"/>
    </row>
    <row r="12" spans="1:32" s="196" customFormat="1" ht="18.600000000000001" customHeight="1" x14ac:dyDescent="0.2">
      <c r="A12" s="311" t="s">
        <v>28</v>
      </c>
      <c r="B12" s="288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65"/>
      <c r="P12" s="24" t="s">
        <v>29</v>
      </c>
      <c r="Q12" s="292"/>
      <c r="R12" s="242"/>
      <c r="S12" s="23"/>
      <c r="U12" s="24"/>
      <c r="V12" s="227"/>
      <c r="W12" s="211"/>
      <c r="AB12" s="51"/>
      <c r="AC12" s="51"/>
      <c r="AD12" s="51"/>
      <c r="AE12" s="51"/>
    </row>
    <row r="13" spans="1:32" s="196" customFormat="1" ht="23.25" customHeight="1" x14ac:dyDescent="0.2">
      <c r="A13" s="311" t="s">
        <v>30</v>
      </c>
      <c r="B13" s="288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65"/>
      <c r="O13" s="26"/>
      <c r="P13" s="26" t="s">
        <v>31</v>
      </c>
      <c r="Q13" s="373"/>
      <c r="R13" s="2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6" customFormat="1" ht="18.600000000000001" customHeight="1" x14ac:dyDescent="0.2">
      <c r="A14" s="311" t="s">
        <v>32</v>
      </c>
      <c r="B14" s="288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6" customFormat="1" ht="22.5" customHeight="1" x14ac:dyDescent="0.2">
      <c r="A15" s="330" t="s">
        <v>33</v>
      </c>
      <c r="B15" s="288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66"/>
      <c r="P15" s="303" t="s">
        <v>34</v>
      </c>
      <c r="Q15" s="227"/>
      <c r="R15" s="227"/>
      <c r="S15" s="227"/>
      <c r="T15" s="2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4"/>
      <c r="Q16" s="304"/>
      <c r="R16" s="304"/>
      <c r="S16" s="304"/>
      <c r="T16" s="3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3" t="s">
        <v>35</v>
      </c>
      <c r="B17" s="233" t="s">
        <v>36</v>
      </c>
      <c r="C17" s="295" t="s">
        <v>37</v>
      </c>
      <c r="D17" s="233" t="s">
        <v>38</v>
      </c>
      <c r="E17" s="271"/>
      <c r="F17" s="233" t="s">
        <v>39</v>
      </c>
      <c r="G17" s="233" t="s">
        <v>40</v>
      </c>
      <c r="H17" s="233" t="s">
        <v>41</v>
      </c>
      <c r="I17" s="233" t="s">
        <v>42</v>
      </c>
      <c r="J17" s="233" t="s">
        <v>43</v>
      </c>
      <c r="K17" s="233" t="s">
        <v>44</v>
      </c>
      <c r="L17" s="233" t="s">
        <v>45</v>
      </c>
      <c r="M17" s="233" t="s">
        <v>46</v>
      </c>
      <c r="N17" s="233" t="s">
        <v>47</v>
      </c>
      <c r="O17" s="233" t="s">
        <v>48</v>
      </c>
      <c r="P17" s="233" t="s">
        <v>49</v>
      </c>
      <c r="Q17" s="270"/>
      <c r="R17" s="270"/>
      <c r="S17" s="270"/>
      <c r="T17" s="271"/>
      <c r="U17" s="408" t="s">
        <v>50</v>
      </c>
      <c r="V17" s="289"/>
      <c r="W17" s="233" t="s">
        <v>51</v>
      </c>
      <c r="X17" s="233" t="s">
        <v>52</v>
      </c>
      <c r="Y17" s="409" t="s">
        <v>53</v>
      </c>
      <c r="Z17" s="233" t="s">
        <v>54</v>
      </c>
      <c r="AA17" s="343" t="s">
        <v>55</v>
      </c>
      <c r="AB17" s="343" t="s">
        <v>56</v>
      </c>
      <c r="AC17" s="343" t="s">
        <v>57</v>
      </c>
      <c r="AD17" s="343" t="s">
        <v>58</v>
      </c>
      <c r="AE17" s="392"/>
      <c r="AF17" s="393"/>
      <c r="AG17" s="277"/>
      <c r="BD17" s="336" t="s">
        <v>59</v>
      </c>
    </row>
    <row r="18" spans="1:68" ht="14.25" customHeight="1" x14ac:dyDescent="0.2">
      <c r="A18" s="234"/>
      <c r="B18" s="234"/>
      <c r="C18" s="234"/>
      <c r="D18" s="272"/>
      <c r="E18" s="27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72"/>
      <c r="Q18" s="273"/>
      <c r="R18" s="273"/>
      <c r="S18" s="273"/>
      <c r="T18" s="274"/>
      <c r="U18" s="194" t="s">
        <v>60</v>
      </c>
      <c r="V18" s="194" t="s">
        <v>61</v>
      </c>
      <c r="W18" s="234"/>
      <c r="X18" s="234"/>
      <c r="Y18" s="410"/>
      <c r="Z18" s="234"/>
      <c r="AA18" s="344"/>
      <c r="AB18" s="344"/>
      <c r="AC18" s="344"/>
      <c r="AD18" s="394"/>
      <c r="AE18" s="395"/>
      <c r="AF18" s="396"/>
      <c r="AG18" s="278"/>
      <c r="BD18" s="211"/>
    </row>
    <row r="19" spans="1:68" ht="27.75" customHeight="1" x14ac:dyDescent="0.2">
      <c r="A19" s="253" t="s">
        <v>62</v>
      </c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48"/>
      <c r="AB19" s="48"/>
      <c r="AC19" s="48"/>
    </row>
    <row r="20" spans="1:68" ht="16.5" customHeight="1" x14ac:dyDescent="0.25">
      <c r="A20" s="214" t="s">
        <v>62</v>
      </c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193"/>
      <c r="AB20" s="193"/>
      <c r="AC20" s="193"/>
    </row>
    <row r="21" spans="1:68" ht="14.25" customHeight="1" x14ac:dyDescent="0.25">
      <c r="A21" s="215" t="s">
        <v>63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192"/>
      <c r="AB21" s="192"/>
      <c r="AC21" s="192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6">
        <v>4607111035752</v>
      </c>
      <c r="E22" s="207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5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4"/>
      <c r="R22" s="204"/>
      <c r="S22" s="204"/>
      <c r="T22" s="205"/>
      <c r="U22" s="34"/>
      <c r="V22" s="34"/>
      <c r="W22" s="35" t="s">
        <v>69</v>
      </c>
      <c r="X22" s="199">
        <v>0</v>
      </c>
      <c r="Y22" s="20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0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2"/>
      <c r="P23" s="218" t="s">
        <v>71</v>
      </c>
      <c r="Q23" s="219"/>
      <c r="R23" s="219"/>
      <c r="S23" s="219"/>
      <c r="T23" s="219"/>
      <c r="U23" s="219"/>
      <c r="V23" s="220"/>
      <c r="W23" s="37" t="s">
        <v>69</v>
      </c>
      <c r="X23" s="201">
        <f>IFERROR(SUM(X22:X22),"0")</f>
        <v>0</v>
      </c>
      <c r="Y23" s="201">
        <f>IFERROR(SUM(Y22:Y22),"0")</f>
        <v>0</v>
      </c>
      <c r="Z23" s="201">
        <f>IFERROR(IF(Z22="",0,Z22),"0")</f>
        <v>0</v>
      </c>
      <c r="AA23" s="202"/>
      <c r="AB23" s="202"/>
      <c r="AC23" s="202"/>
    </row>
    <row r="24" spans="1:68" x14ac:dyDescent="0.2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2"/>
      <c r="P24" s="218" t="s">
        <v>71</v>
      </c>
      <c r="Q24" s="219"/>
      <c r="R24" s="219"/>
      <c r="S24" s="219"/>
      <c r="T24" s="219"/>
      <c r="U24" s="219"/>
      <c r="V24" s="220"/>
      <c r="W24" s="37" t="s">
        <v>72</v>
      </c>
      <c r="X24" s="201">
        <f>IFERROR(SUMPRODUCT(X22:X22*H22:H22),"0")</f>
        <v>0</v>
      </c>
      <c r="Y24" s="201">
        <f>IFERROR(SUMPRODUCT(Y22:Y22*H22:H22),"0")</f>
        <v>0</v>
      </c>
      <c r="Z24" s="37"/>
      <c r="AA24" s="202"/>
      <c r="AB24" s="202"/>
      <c r="AC24" s="202"/>
    </row>
    <row r="25" spans="1:68" ht="27.75" customHeight="1" x14ac:dyDescent="0.2">
      <c r="A25" s="253" t="s">
        <v>73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48"/>
      <c r="AB25" s="48"/>
      <c r="AC25" s="48"/>
    </row>
    <row r="26" spans="1:68" ht="16.5" customHeight="1" x14ac:dyDescent="0.25">
      <c r="A26" s="214" t="s">
        <v>74</v>
      </c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193"/>
      <c r="AB26" s="193"/>
      <c r="AC26" s="193"/>
    </row>
    <row r="27" spans="1:68" ht="14.25" customHeight="1" x14ac:dyDescent="0.25">
      <c r="A27" s="215" t="s">
        <v>75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192"/>
      <c r="AB27" s="192"/>
      <c r="AC27" s="192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6">
        <v>4607111036605</v>
      </c>
      <c r="E28" s="207"/>
      <c r="F28" s="198">
        <v>0.25</v>
      </c>
      <c r="G28" s="32">
        <v>6</v>
      </c>
      <c r="H28" s="198">
        <v>1.5</v>
      </c>
      <c r="I28" s="198">
        <v>1.9218</v>
      </c>
      <c r="J28" s="32">
        <v>140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4"/>
      <c r="R28" s="204"/>
      <c r="S28" s="204"/>
      <c r="T28" s="205"/>
      <c r="U28" s="34"/>
      <c r="V28" s="34"/>
      <c r="W28" s="35" t="s">
        <v>69</v>
      </c>
      <c r="X28" s="199">
        <v>0</v>
      </c>
      <c r="Y28" s="200">
        <f>IFERROR(IF(X28="","",X28),"")</f>
        <v>0</v>
      </c>
      <c r="Z28" s="36">
        <f>IFERROR(IF(X28="","",X28*0.00941),"")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6">
        <v>4607111036520</v>
      </c>
      <c r="E29" s="207"/>
      <c r="F29" s="198">
        <v>0.25</v>
      </c>
      <c r="G29" s="32">
        <v>6</v>
      </c>
      <c r="H29" s="198">
        <v>1.5</v>
      </c>
      <c r="I29" s="198">
        <v>1.9218</v>
      </c>
      <c r="J29" s="32">
        <v>140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4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4"/>
      <c r="R29" s="204"/>
      <c r="S29" s="204"/>
      <c r="T29" s="205"/>
      <c r="U29" s="34"/>
      <c r="V29" s="34"/>
      <c r="W29" s="35" t="s">
        <v>69</v>
      </c>
      <c r="X29" s="199">
        <v>0</v>
      </c>
      <c r="Y29" s="200">
        <f>IFERROR(IF(X29="","",X29),"")</f>
        <v>0</v>
      </c>
      <c r="Z29" s="36">
        <f>IFERROR(IF(X29="","",X29*0.00941),"")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6">
        <v>4607111036537</v>
      </c>
      <c r="E30" s="207"/>
      <c r="F30" s="198">
        <v>0.25</v>
      </c>
      <c r="G30" s="32">
        <v>6</v>
      </c>
      <c r="H30" s="198">
        <v>1.5</v>
      </c>
      <c r="I30" s="198">
        <v>1.9218</v>
      </c>
      <c r="J30" s="32">
        <v>140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3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4"/>
      <c r="R30" s="204"/>
      <c r="S30" s="204"/>
      <c r="T30" s="205"/>
      <c r="U30" s="34"/>
      <c r="V30" s="34"/>
      <c r="W30" s="35" t="s">
        <v>69</v>
      </c>
      <c r="X30" s="199">
        <v>140</v>
      </c>
      <c r="Y30" s="200">
        <f>IFERROR(IF(X30="","",X30),"")</f>
        <v>140</v>
      </c>
      <c r="Z30" s="36">
        <f>IFERROR(IF(X30="","",X30*0.00941),"")</f>
        <v>1.3173999999999999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269.05200000000002</v>
      </c>
      <c r="BN30" s="67">
        <f>IFERROR(Y30*I30,"0")</f>
        <v>269.05200000000002</v>
      </c>
      <c r="BO30" s="67">
        <f>IFERROR(X30/J30,"0")</f>
        <v>1</v>
      </c>
      <c r="BP30" s="67">
        <f>IFERROR(Y30/J30,"0")</f>
        <v>1</v>
      </c>
    </row>
    <row r="31" spans="1:68" ht="27" customHeight="1" x14ac:dyDescent="0.25">
      <c r="A31" s="54" t="s">
        <v>84</v>
      </c>
      <c r="B31" s="54" t="s">
        <v>85</v>
      </c>
      <c r="C31" s="31">
        <v>4301132094</v>
      </c>
      <c r="D31" s="206">
        <v>4607111036599</v>
      </c>
      <c r="E31" s="207"/>
      <c r="F31" s="198">
        <v>0.25</v>
      </c>
      <c r="G31" s="32">
        <v>6</v>
      </c>
      <c r="H31" s="198">
        <v>1.5</v>
      </c>
      <c r="I31" s="198">
        <v>1.9218</v>
      </c>
      <c r="J31" s="32">
        <v>140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5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4"/>
      <c r="R31" s="204"/>
      <c r="S31" s="204"/>
      <c r="T31" s="205"/>
      <c r="U31" s="34"/>
      <c r="V31" s="34"/>
      <c r="W31" s="35" t="s">
        <v>69</v>
      </c>
      <c r="X31" s="199">
        <v>0</v>
      </c>
      <c r="Y31" s="200">
        <f>IFERROR(IF(X31="","",X31),"")</f>
        <v>0</v>
      </c>
      <c r="Z31" s="36">
        <f>IFERROR(IF(X31="","",X31*0.00941),"")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0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2"/>
      <c r="P32" s="218" t="s">
        <v>71</v>
      </c>
      <c r="Q32" s="219"/>
      <c r="R32" s="219"/>
      <c r="S32" s="219"/>
      <c r="T32" s="219"/>
      <c r="U32" s="219"/>
      <c r="V32" s="220"/>
      <c r="W32" s="37" t="s">
        <v>69</v>
      </c>
      <c r="X32" s="201">
        <f>IFERROR(SUM(X28:X31),"0")</f>
        <v>140</v>
      </c>
      <c r="Y32" s="201">
        <f>IFERROR(SUM(Y28:Y31),"0")</f>
        <v>140</v>
      </c>
      <c r="Z32" s="201">
        <f>IFERROR(IF(Z28="",0,Z28),"0")+IFERROR(IF(Z29="",0,Z29),"0")+IFERROR(IF(Z30="",0,Z30),"0")+IFERROR(IF(Z31="",0,Z31),"0")</f>
        <v>1.3173999999999999</v>
      </c>
      <c r="AA32" s="202"/>
      <c r="AB32" s="202"/>
      <c r="AC32" s="202"/>
    </row>
    <row r="33" spans="1:68" x14ac:dyDescent="0.2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2"/>
      <c r="P33" s="218" t="s">
        <v>71</v>
      </c>
      <c r="Q33" s="219"/>
      <c r="R33" s="219"/>
      <c r="S33" s="219"/>
      <c r="T33" s="219"/>
      <c r="U33" s="219"/>
      <c r="V33" s="220"/>
      <c r="W33" s="37" t="s">
        <v>72</v>
      </c>
      <c r="X33" s="201">
        <f>IFERROR(SUMPRODUCT(X28:X31*H28:H31),"0")</f>
        <v>210</v>
      </c>
      <c r="Y33" s="201">
        <f>IFERROR(SUMPRODUCT(Y28:Y31*H28:H31),"0")</f>
        <v>210</v>
      </c>
      <c r="Z33" s="37"/>
      <c r="AA33" s="202"/>
      <c r="AB33" s="202"/>
      <c r="AC33" s="202"/>
    </row>
    <row r="34" spans="1:68" ht="16.5" customHeight="1" x14ac:dyDescent="0.25">
      <c r="A34" s="214" t="s">
        <v>86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193"/>
      <c r="AB34" s="193"/>
      <c r="AC34" s="193"/>
    </row>
    <row r="35" spans="1:68" ht="14.25" customHeight="1" x14ac:dyDescent="0.25">
      <c r="A35" s="215" t="s">
        <v>63</v>
      </c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192"/>
      <c r="AB35" s="192"/>
      <c r="AC35" s="192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206">
        <v>4607111036285</v>
      </c>
      <c r="E36" s="207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7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4"/>
      <c r="R36" s="204"/>
      <c r="S36" s="204"/>
      <c r="T36" s="205"/>
      <c r="U36" s="34"/>
      <c r="V36" s="34"/>
      <c r="W36" s="35" t="s">
        <v>69</v>
      </c>
      <c r="X36" s="199">
        <v>0</v>
      </c>
      <c r="Y36" s="20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206">
        <v>4607111036308</v>
      </c>
      <c r="E37" s="207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34" t="s">
        <v>91</v>
      </c>
      <c r="Q37" s="204"/>
      <c r="R37" s="204"/>
      <c r="S37" s="204"/>
      <c r="T37" s="205"/>
      <c r="U37" s="34"/>
      <c r="V37" s="34"/>
      <c r="W37" s="35" t="s">
        <v>69</v>
      </c>
      <c r="X37" s="199">
        <v>0</v>
      </c>
      <c r="Y37" s="20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6">
        <v>4607111036292</v>
      </c>
      <c r="E38" s="207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4"/>
      <c r="R38" s="204"/>
      <c r="S38" s="204"/>
      <c r="T38" s="205"/>
      <c r="U38" s="34"/>
      <c r="V38" s="34"/>
      <c r="W38" s="35" t="s">
        <v>69</v>
      </c>
      <c r="X38" s="199">
        <v>0</v>
      </c>
      <c r="Y38" s="20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10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2"/>
      <c r="P39" s="218" t="s">
        <v>71</v>
      </c>
      <c r="Q39" s="219"/>
      <c r="R39" s="219"/>
      <c r="S39" s="219"/>
      <c r="T39" s="219"/>
      <c r="U39" s="219"/>
      <c r="V39" s="220"/>
      <c r="W39" s="37" t="s">
        <v>69</v>
      </c>
      <c r="X39" s="201">
        <f>IFERROR(SUM(X36:X38),"0")</f>
        <v>0</v>
      </c>
      <c r="Y39" s="201">
        <f>IFERROR(SUM(Y36:Y38),"0")</f>
        <v>0</v>
      </c>
      <c r="Z39" s="201">
        <f>IFERROR(IF(Z36="",0,Z36),"0")+IFERROR(IF(Z37="",0,Z37),"0")+IFERROR(IF(Z38="",0,Z38),"0")</f>
        <v>0</v>
      </c>
      <c r="AA39" s="202"/>
      <c r="AB39" s="202"/>
      <c r="AC39" s="202"/>
    </row>
    <row r="40" spans="1:68" x14ac:dyDescent="0.2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2"/>
      <c r="P40" s="218" t="s">
        <v>71</v>
      </c>
      <c r="Q40" s="219"/>
      <c r="R40" s="219"/>
      <c r="S40" s="219"/>
      <c r="T40" s="219"/>
      <c r="U40" s="219"/>
      <c r="V40" s="220"/>
      <c r="W40" s="37" t="s">
        <v>72</v>
      </c>
      <c r="X40" s="201">
        <f>IFERROR(SUMPRODUCT(X36:X38*H36:H38),"0")</f>
        <v>0</v>
      </c>
      <c r="Y40" s="201">
        <f>IFERROR(SUMPRODUCT(Y36:Y38*H36:H38),"0")</f>
        <v>0</v>
      </c>
      <c r="Z40" s="37"/>
      <c r="AA40" s="202"/>
      <c r="AB40" s="202"/>
      <c r="AC40" s="202"/>
    </row>
    <row r="41" spans="1:68" ht="16.5" customHeight="1" x14ac:dyDescent="0.25">
      <c r="A41" s="214" t="s">
        <v>94</v>
      </c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193"/>
      <c r="AB41" s="193"/>
      <c r="AC41" s="193"/>
    </row>
    <row r="42" spans="1:68" ht="14.25" customHeight="1" x14ac:dyDescent="0.25">
      <c r="A42" s="215" t="s">
        <v>95</v>
      </c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192"/>
      <c r="AB42" s="192"/>
      <c r="AC42" s="192"/>
    </row>
    <row r="43" spans="1:68" ht="16.5" customHeight="1" x14ac:dyDescent="0.25">
      <c r="A43" s="54" t="s">
        <v>96</v>
      </c>
      <c r="B43" s="54" t="s">
        <v>97</v>
      </c>
      <c r="C43" s="31">
        <v>4301190046</v>
      </c>
      <c r="D43" s="206">
        <v>4607111038951</v>
      </c>
      <c r="E43" s="207"/>
      <c r="F43" s="198">
        <v>0.2</v>
      </c>
      <c r="G43" s="32">
        <v>6</v>
      </c>
      <c r="H43" s="198">
        <v>1.2</v>
      </c>
      <c r="I43" s="198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1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4"/>
      <c r="R43" s="204"/>
      <c r="S43" s="204"/>
      <c r="T43" s="205"/>
      <c r="U43" s="34"/>
      <c r="V43" s="34"/>
      <c r="W43" s="35" t="s">
        <v>69</v>
      </c>
      <c r="X43" s="199">
        <v>0</v>
      </c>
      <c r="Y43" s="20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99</v>
      </c>
      <c r="B44" s="54" t="s">
        <v>100</v>
      </c>
      <c r="C44" s="31">
        <v>4301190010</v>
      </c>
      <c r="D44" s="206">
        <v>4607111037596</v>
      </c>
      <c r="E44" s="207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5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4"/>
      <c r="R44" s="204"/>
      <c r="S44" s="204"/>
      <c r="T44" s="205"/>
      <c r="U44" s="34"/>
      <c r="V44" s="34"/>
      <c r="W44" s="35" t="s">
        <v>69</v>
      </c>
      <c r="X44" s="199">
        <v>0</v>
      </c>
      <c r="Y44" s="20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6">
        <v>4607111037053</v>
      </c>
      <c r="E45" s="207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4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4"/>
      <c r="R45" s="204"/>
      <c r="S45" s="204"/>
      <c r="T45" s="205"/>
      <c r="U45" s="34"/>
      <c r="V45" s="34"/>
      <c r="W45" s="35" t="s">
        <v>69</v>
      </c>
      <c r="X45" s="199">
        <v>10</v>
      </c>
      <c r="Y45" s="200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6">
        <v>4607111037060</v>
      </c>
      <c r="E46" s="207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7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4"/>
      <c r="R46" s="204"/>
      <c r="S46" s="204"/>
      <c r="T46" s="205"/>
      <c r="U46" s="34"/>
      <c r="V46" s="34"/>
      <c r="W46" s="35" t="s">
        <v>69</v>
      </c>
      <c r="X46" s="199">
        <v>10</v>
      </c>
      <c r="Y46" s="200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x14ac:dyDescent="0.2">
      <c r="A47" s="210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2"/>
      <c r="P47" s="218" t="s">
        <v>71</v>
      </c>
      <c r="Q47" s="219"/>
      <c r="R47" s="219"/>
      <c r="S47" s="219"/>
      <c r="T47" s="219"/>
      <c r="U47" s="219"/>
      <c r="V47" s="220"/>
      <c r="W47" s="37" t="s">
        <v>69</v>
      </c>
      <c r="X47" s="201">
        <f>IFERROR(SUM(X43:X46),"0")</f>
        <v>20</v>
      </c>
      <c r="Y47" s="201">
        <f>IFERROR(SUM(Y43:Y46),"0")</f>
        <v>20</v>
      </c>
      <c r="Z47" s="201">
        <f>IFERROR(IF(Z43="",0,Z43),"0")+IFERROR(IF(Z44="",0,Z44),"0")+IFERROR(IF(Z45="",0,Z45),"0")+IFERROR(IF(Z46="",0,Z46),"0")</f>
        <v>0.19</v>
      </c>
      <c r="AA47" s="202"/>
      <c r="AB47" s="202"/>
      <c r="AC47" s="202"/>
    </row>
    <row r="48" spans="1:68" x14ac:dyDescent="0.2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2"/>
      <c r="P48" s="218" t="s">
        <v>71</v>
      </c>
      <c r="Q48" s="219"/>
      <c r="R48" s="219"/>
      <c r="S48" s="219"/>
      <c r="T48" s="219"/>
      <c r="U48" s="219"/>
      <c r="V48" s="220"/>
      <c r="W48" s="37" t="s">
        <v>72</v>
      </c>
      <c r="X48" s="201">
        <f>IFERROR(SUMPRODUCT(X43:X46*H43:H46),"0")</f>
        <v>24</v>
      </c>
      <c r="Y48" s="201">
        <f>IFERROR(SUMPRODUCT(Y43:Y46*H43:H46),"0")</f>
        <v>24</v>
      </c>
      <c r="Z48" s="37"/>
      <c r="AA48" s="202"/>
      <c r="AB48" s="202"/>
      <c r="AC48" s="202"/>
    </row>
    <row r="49" spans="1:68" ht="16.5" customHeight="1" x14ac:dyDescent="0.25">
      <c r="A49" s="214" t="s">
        <v>105</v>
      </c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193"/>
      <c r="AB49" s="193"/>
      <c r="AC49" s="193"/>
    </row>
    <row r="50" spans="1:68" ht="14.25" customHeight="1" x14ac:dyDescent="0.25">
      <c r="A50" s="215" t="s">
        <v>63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192"/>
      <c r="AB50" s="192"/>
      <c r="AC50" s="192"/>
    </row>
    <row r="51" spans="1:68" ht="27" customHeight="1" x14ac:dyDescent="0.25">
      <c r="A51" s="54" t="s">
        <v>106</v>
      </c>
      <c r="B51" s="54" t="s">
        <v>107</v>
      </c>
      <c r="C51" s="31">
        <v>4301070989</v>
      </c>
      <c r="D51" s="206">
        <v>4607111037190</v>
      </c>
      <c r="E51" s="207"/>
      <c r="F51" s="198">
        <v>0.43</v>
      </c>
      <c r="G51" s="32">
        <v>16</v>
      </c>
      <c r="H51" s="198">
        <v>6.88</v>
      </c>
      <c r="I51" s="198">
        <v>7.1996000000000002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32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04"/>
      <c r="R51" s="204"/>
      <c r="S51" s="204"/>
      <c r="T51" s="205"/>
      <c r="U51" s="34"/>
      <c r="V51" s="34"/>
      <c r="W51" s="35" t="s">
        <v>69</v>
      </c>
      <c r="X51" s="199">
        <v>0</v>
      </c>
      <c r="Y51" s="200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70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108</v>
      </c>
      <c r="B52" s="54" t="s">
        <v>109</v>
      </c>
      <c r="C52" s="31">
        <v>4301071032</v>
      </c>
      <c r="D52" s="206">
        <v>4607111038999</v>
      </c>
      <c r="E52" s="207"/>
      <c r="F52" s="198">
        <v>0.4</v>
      </c>
      <c r="G52" s="32">
        <v>16</v>
      </c>
      <c r="H52" s="198">
        <v>6.4</v>
      </c>
      <c r="I52" s="198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7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04"/>
      <c r="R52" s="204"/>
      <c r="S52" s="204"/>
      <c r="T52" s="205"/>
      <c r="U52" s="34"/>
      <c r="V52" s="34"/>
      <c r="W52" s="35" t="s">
        <v>69</v>
      </c>
      <c r="X52" s="199">
        <v>0</v>
      </c>
      <c r="Y52" s="200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6">
        <v>4607111037183</v>
      </c>
      <c r="E53" s="207"/>
      <c r="F53" s="198">
        <v>0.9</v>
      </c>
      <c r="G53" s="32">
        <v>8</v>
      </c>
      <c r="H53" s="198">
        <v>7.2</v>
      </c>
      <c r="I53" s="198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30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4"/>
      <c r="R53" s="204"/>
      <c r="S53" s="204"/>
      <c r="T53" s="205"/>
      <c r="U53" s="34"/>
      <c r="V53" s="34"/>
      <c r="W53" s="35" t="s">
        <v>69</v>
      </c>
      <c r="X53" s="199">
        <v>12</v>
      </c>
      <c r="Y53" s="200">
        <f t="shared" si="0"/>
        <v>12</v>
      </c>
      <c r="Z53" s="36">
        <f t="shared" si="1"/>
        <v>0.186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89.831999999999994</v>
      </c>
      <c r="BN53" s="67">
        <f t="shared" si="3"/>
        <v>89.831999999999994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112</v>
      </c>
      <c r="B54" s="54" t="s">
        <v>113</v>
      </c>
      <c r="C54" s="31">
        <v>4301071044</v>
      </c>
      <c r="D54" s="206">
        <v>4607111039385</v>
      </c>
      <c r="E54" s="207"/>
      <c r="F54" s="198">
        <v>0.7</v>
      </c>
      <c r="G54" s="32">
        <v>10</v>
      </c>
      <c r="H54" s="198">
        <v>7</v>
      </c>
      <c r="I54" s="198">
        <v>7.3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9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04"/>
      <c r="R54" s="204"/>
      <c r="S54" s="204"/>
      <c r="T54" s="205"/>
      <c r="U54" s="34"/>
      <c r="V54" s="34"/>
      <c r="W54" s="35" t="s">
        <v>69</v>
      </c>
      <c r="X54" s="199">
        <v>0</v>
      </c>
      <c r="Y54" s="20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4301070970</v>
      </c>
      <c r="D55" s="206">
        <v>4607111037091</v>
      </c>
      <c r="E55" s="207"/>
      <c r="F55" s="198">
        <v>0.43</v>
      </c>
      <c r="G55" s="32">
        <v>16</v>
      </c>
      <c r="H55" s="198">
        <v>6.88</v>
      </c>
      <c r="I55" s="198">
        <v>7.11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9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04"/>
      <c r="R55" s="204"/>
      <c r="S55" s="204"/>
      <c r="T55" s="205"/>
      <c r="U55" s="34"/>
      <c r="V55" s="34"/>
      <c r="W55" s="35" t="s">
        <v>69</v>
      </c>
      <c r="X55" s="199">
        <v>0</v>
      </c>
      <c r="Y55" s="20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116</v>
      </c>
      <c r="B56" s="54" t="s">
        <v>117</v>
      </c>
      <c r="C56" s="31">
        <v>4301071045</v>
      </c>
      <c r="D56" s="206">
        <v>4607111039392</v>
      </c>
      <c r="E56" s="207"/>
      <c r="F56" s="198">
        <v>0.4</v>
      </c>
      <c r="G56" s="32">
        <v>16</v>
      </c>
      <c r="H56" s="198">
        <v>6.4</v>
      </c>
      <c r="I56" s="198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35" t="s">
        <v>118</v>
      </c>
      <c r="Q56" s="204"/>
      <c r="R56" s="204"/>
      <c r="S56" s="204"/>
      <c r="T56" s="205"/>
      <c r="U56" s="34"/>
      <c r="V56" s="34"/>
      <c r="W56" s="35" t="s">
        <v>69</v>
      </c>
      <c r="X56" s="199">
        <v>0</v>
      </c>
      <c r="Y56" s="20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4301070971</v>
      </c>
      <c r="D57" s="206">
        <v>4607111036902</v>
      </c>
      <c r="E57" s="207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9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4"/>
      <c r="R57" s="204"/>
      <c r="S57" s="204"/>
      <c r="T57" s="205"/>
      <c r="U57" s="34"/>
      <c r="V57" s="34"/>
      <c r="W57" s="35" t="s">
        <v>69</v>
      </c>
      <c r="X57" s="199">
        <v>24</v>
      </c>
      <c r="Y57" s="200">
        <f t="shared" si="0"/>
        <v>24</v>
      </c>
      <c r="Z57" s="36">
        <f t="shared" si="1"/>
        <v>0.372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178.32</v>
      </c>
      <c r="BN57" s="67">
        <f t="shared" si="3"/>
        <v>178.32</v>
      </c>
      <c r="BO57" s="67">
        <f t="shared" si="4"/>
        <v>0.2857142857142857</v>
      </c>
      <c r="BP57" s="67">
        <f t="shared" si="5"/>
        <v>0.2857142857142857</v>
      </c>
    </row>
    <row r="58" spans="1:68" ht="27" customHeight="1" x14ac:dyDescent="0.25">
      <c r="A58" s="54" t="s">
        <v>121</v>
      </c>
      <c r="B58" s="54" t="s">
        <v>122</v>
      </c>
      <c r="C58" s="31">
        <v>4301071031</v>
      </c>
      <c r="D58" s="206">
        <v>4607111038982</v>
      </c>
      <c r="E58" s="207"/>
      <c r="F58" s="198">
        <v>0.7</v>
      </c>
      <c r="G58" s="32">
        <v>10</v>
      </c>
      <c r="H58" s="198">
        <v>7</v>
      </c>
      <c r="I58" s="198">
        <v>7.2859999999999996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4"/>
      <c r="R58" s="204"/>
      <c r="S58" s="204"/>
      <c r="T58" s="205"/>
      <c r="U58" s="34"/>
      <c r="V58" s="34"/>
      <c r="W58" s="35" t="s">
        <v>69</v>
      </c>
      <c r="X58" s="199">
        <v>0</v>
      </c>
      <c r="Y58" s="20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123</v>
      </c>
      <c r="B59" s="54" t="s">
        <v>124</v>
      </c>
      <c r="C59" s="31">
        <v>4301070969</v>
      </c>
      <c r="D59" s="206">
        <v>4607111036858</v>
      </c>
      <c r="E59" s="207"/>
      <c r="F59" s="198">
        <v>0.43</v>
      </c>
      <c r="G59" s="32">
        <v>16</v>
      </c>
      <c r="H59" s="198">
        <v>6.88</v>
      </c>
      <c r="I59" s="198">
        <v>7.1996000000000002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180</v>
      </c>
      <c r="P59" s="36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4"/>
      <c r="R59" s="204"/>
      <c r="S59" s="204"/>
      <c r="T59" s="205"/>
      <c r="U59" s="34"/>
      <c r="V59" s="34"/>
      <c r="W59" s="35" t="s">
        <v>69</v>
      </c>
      <c r="X59" s="199">
        <v>12</v>
      </c>
      <c r="Y59" s="200">
        <f t="shared" si="0"/>
        <v>12</v>
      </c>
      <c r="Z59" s="36">
        <f t="shared" si="1"/>
        <v>0.186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86.395200000000003</v>
      </c>
      <c r="BN59" s="67">
        <f t="shared" si="3"/>
        <v>86.395200000000003</v>
      </c>
      <c r="BO59" s="67">
        <f t="shared" si="4"/>
        <v>0.14285714285714285</v>
      </c>
      <c r="BP59" s="67">
        <f t="shared" si="5"/>
        <v>0.14285714285714285</v>
      </c>
    </row>
    <row r="60" spans="1:68" ht="27" customHeight="1" x14ac:dyDescent="0.25">
      <c r="A60" s="54" t="s">
        <v>125</v>
      </c>
      <c r="B60" s="54" t="s">
        <v>126</v>
      </c>
      <c r="C60" s="31">
        <v>4301071046</v>
      </c>
      <c r="D60" s="206">
        <v>4607111039354</v>
      </c>
      <c r="E60" s="207"/>
      <c r="F60" s="198">
        <v>0.4</v>
      </c>
      <c r="G60" s="32">
        <v>16</v>
      </c>
      <c r="H60" s="198">
        <v>6.4</v>
      </c>
      <c r="I60" s="198">
        <v>6.7195999999999998</v>
      </c>
      <c r="J60" s="32">
        <v>84</v>
      </c>
      <c r="K60" s="32" t="s">
        <v>66</v>
      </c>
      <c r="L60" s="32" t="s">
        <v>67</v>
      </c>
      <c r="M60" s="33" t="s">
        <v>68</v>
      </c>
      <c r="N60" s="33"/>
      <c r="O60" s="32">
        <v>180</v>
      </c>
      <c r="P60" s="40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4"/>
      <c r="R60" s="204"/>
      <c r="S60" s="204"/>
      <c r="T60" s="205"/>
      <c r="U60" s="34"/>
      <c r="V60" s="34"/>
      <c r="W60" s="35" t="s">
        <v>69</v>
      </c>
      <c r="X60" s="199">
        <v>0</v>
      </c>
      <c r="Y60" s="200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70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127</v>
      </c>
      <c r="B61" s="54" t="s">
        <v>128</v>
      </c>
      <c r="C61" s="31">
        <v>4301070968</v>
      </c>
      <c r="D61" s="206">
        <v>4607111036889</v>
      </c>
      <c r="E61" s="207"/>
      <c r="F61" s="198">
        <v>0.9</v>
      </c>
      <c r="G61" s="32">
        <v>8</v>
      </c>
      <c r="H61" s="198">
        <v>7.2</v>
      </c>
      <c r="I61" s="198">
        <v>7.4859999999999998</v>
      </c>
      <c r="J61" s="32">
        <v>84</v>
      </c>
      <c r="K61" s="32" t="s">
        <v>66</v>
      </c>
      <c r="L61" s="32" t="s">
        <v>67</v>
      </c>
      <c r="M61" s="33" t="s">
        <v>68</v>
      </c>
      <c r="N61" s="33"/>
      <c r="O61" s="32">
        <v>180</v>
      </c>
      <c r="P61" s="37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4"/>
      <c r="R61" s="204"/>
      <c r="S61" s="204"/>
      <c r="T61" s="205"/>
      <c r="U61" s="34"/>
      <c r="V61" s="34"/>
      <c r="W61" s="35" t="s">
        <v>69</v>
      </c>
      <c r="X61" s="199">
        <v>24</v>
      </c>
      <c r="Y61" s="200">
        <f t="shared" si="0"/>
        <v>24</v>
      </c>
      <c r="Z61" s="36">
        <f t="shared" si="1"/>
        <v>0.372</v>
      </c>
      <c r="AA61" s="56"/>
      <c r="AB61" s="57"/>
      <c r="AC61" s="68"/>
      <c r="AG61" s="67"/>
      <c r="AJ61" s="69" t="s">
        <v>70</v>
      </c>
      <c r="AK61" s="69">
        <v>1</v>
      </c>
      <c r="BB61" s="92" t="s">
        <v>1</v>
      </c>
      <c r="BM61" s="67">
        <f t="shared" si="2"/>
        <v>179.66399999999999</v>
      </c>
      <c r="BN61" s="67">
        <f t="shared" si="3"/>
        <v>179.66399999999999</v>
      </c>
      <c r="BO61" s="67">
        <f t="shared" si="4"/>
        <v>0.2857142857142857</v>
      </c>
      <c r="BP61" s="67">
        <f t="shared" si="5"/>
        <v>0.2857142857142857</v>
      </c>
    </row>
    <row r="62" spans="1:68" ht="27" customHeight="1" x14ac:dyDescent="0.25">
      <c r="A62" s="54" t="s">
        <v>129</v>
      </c>
      <c r="B62" s="54" t="s">
        <v>130</v>
      </c>
      <c r="C62" s="31">
        <v>4301071047</v>
      </c>
      <c r="D62" s="206">
        <v>4607111039330</v>
      </c>
      <c r="E62" s="207"/>
      <c r="F62" s="198">
        <v>0.7</v>
      </c>
      <c r="G62" s="32">
        <v>10</v>
      </c>
      <c r="H62" s="198">
        <v>7</v>
      </c>
      <c r="I62" s="198">
        <v>7.3</v>
      </c>
      <c r="J62" s="32">
        <v>84</v>
      </c>
      <c r="K62" s="32" t="s">
        <v>66</v>
      </c>
      <c r="L62" s="32" t="s">
        <v>67</v>
      </c>
      <c r="M62" s="33" t="s">
        <v>68</v>
      </c>
      <c r="N62" s="33"/>
      <c r="O62" s="32">
        <v>180</v>
      </c>
      <c r="P62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4"/>
      <c r="R62" s="204"/>
      <c r="S62" s="204"/>
      <c r="T62" s="205"/>
      <c r="U62" s="34"/>
      <c r="V62" s="34"/>
      <c r="W62" s="35" t="s">
        <v>69</v>
      </c>
      <c r="X62" s="199">
        <v>0</v>
      </c>
      <c r="Y62" s="200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70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10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2"/>
      <c r="P63" s="218" t="s">
        <v>71</v>
      </c>
      <c r="Q63" s="219"/>
      <c r="R63" s="219"/>
      <c r="S63" s="219"/>
      <c r="T63" s="219"/>
      <c r="U63" s="219"/>
      <c r="V63" s="220"/>
      <c r="W63" s="37" t="s">
        <v>69</v>
      </c>
      <c r="X63" s="201">
        <f>IFERROR(SUM(X51:X62),"0")</f>
        <v>72</v>
      </c>
      <c r="Y63" s="201">
        <f>IFERROR(SUM(Y51:Y62),"0")</f>
        <v>72</v>
      </c>
      <c r="Z63" s="201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1.1160000000000001</v>
      </c>
      <c r="AA63" s="202"/>
      <c r="AB63" s="202"/>
      <c r="AC63" s="202"/>
    </row>
    <row r="64" spans="1:68" x14ac:dyDescent="0.2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2"/>
      <c r="P64" s="218" t="s">
        <v>71</v>
      </c>
      <c r="Q64" s="219"/>
      <c r="R64" s="219"/>
      <c r="S64" s="219"/>
      <c r="T64" s="219"/>
      <c r="U64" s="219"/>
      <c r="V64" s="220"/>
      <c r="W64" s="37" t="s">
        <v>72</v>
      </c>
      <c r="X64" s="201">
        <f>IFERROR(SUMPRODUCT(X51:X62*H51:H62),"0")</f>
        <v>514.56000000000006</v>
      </c>
      <c r="Y64" s="201">
        <f>IFERROR(SUMPRODUCT(Y51:Y62*H51:H62),"0")</f>
        <v>514.56000000000006</v>
      </c>
      <c r="Z64" s="37"/>
      <c r="AA64" s="202"/>
      <c r="AB64" s="202"/>
      <c r="AC64" s="202"/>
    </row>
    <row r="65" spans="1:68" ht="16.5" customHeight="1" x14ac:dyDescent="0.25">
      <c r="A65" s="214" t="s">
        <v>131</v>
      </c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193"/>
      <c r="AB65" s="193"/>
      <c r="AC65" s="193"/>
    </row>
    <row r="66" spans="1:68" ht="14.25" customHeight="1" x14ac:dyDescent="0.25">
      <c r="A66" s="215" t="s">
        <v>63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192"/>
      <c r="AB66" s="192"/>
      <c r="AC66" s="192"/>
    </row>
    <row r="67" spans="1:68" ht="27" customHeight="1" x14ac:dyDescent="0.25">
      <c r="A67" s="54" t="s">
        <v>132</v>
      </c>
      <c r="B67" s="54" t="s">
        <v>133</v>
      </c>
      <c r="C67" s="31">
        <v>4301070977</v>
      </c>
      <c r="D67" s="206">
        <v>4607111037411</v>
      </c>
      <c r="E67" s="207"/>
      <c r="F67" s="198">
        <v>2.7</v>
      </c>
      <c r="G67" s="32">
        <v>1</v>
      </c>
      <c r="H67" s="198">
        <v>2.7</v>
      </c>
      <c r="I67" s="198">
        <v>2.8132000000000001</v>
      </c>
      <c r="J67" s="32">
        <v>234</v>
      </c>
      <c r="K67" s="32" t="s">
        <v>134</v>
      </c>
      <c r="L67" s="32" t="s">
        <v>67</v>
      </c>
      <c r="M67" s="33" t="s">
        <v>68</v>
      </c>
      <c r="N67" s="33"/>
      <c r="O67" s="32">
        <v>180</v>
      </c>
      <c r="P67" s="3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04"/>
      <c r="R67" s="204"/>
      <c r="S67" s="204"/>
      <c r="T67" s="205"/>
      <c r="U67" s="34"/>
      <c r="V67" s="34"/>
      <c r="W67" s="35" t="s">
        <v>69</v>
      </c>
      <c r="X67" s="199">
        <v>90</v>
      </c>
      <c r="Y67" s="200">
        <f>IFERROR(IF(X67="","",X67),"")</f>
        <v>90</v>
      </c>
      <c r="Z67" s="36">
        <f>IFERROR(IF(X67="","",X67*0.00502),"")</f>
        <v>0.45180000000000003</v>
      </c>
      <c r="AA67" s="56"/>
      <c r="AB67" s="57"/>
      <c r="AC67" s="68"/>
      <c r="AG67" s="67"/>
      <c r="AJ67" s="69" t="s">
        <v>70</v>
      </c>
      <c r="AK67" s="69">
        <v>1</v>
      </c>
      <c r="BB67" s="94" t="s">
        <v>1</v>
      </c>
      <c r="BM67" s="67">
        <f>IFERROR(X67*I67,"0")</f>
        <v>253.18800000000002</v>
      </c>
      <c r="BN67" s="67">
        <f>IFERROR(Y67*I67,"0")</f>
        <v>253.18800000000002</v>
      </c>
      <c r="BO67" s="67">
        <f>IFERROR(X67/J67,"0")</f>
        <v>0.38461538461538464</v>
      </c>
      <c r="BP67" s="67">
        <f>IFERROR(Y67/J67,"0")</f>
        <v>0.38461538461538464</v>
      </c>
    </row>
    <row r="68" spans="1:68" ht="27" customHeight="1" x14ac:dyDescent="0.25">
      <c r="A68" s="54" t="s">
        <v>135</v>
      </c>
      <c r="B68" s="54" t="s">
        <v>136</v>
      </c>
      <c r="C68" s="31">
        <v>4301070981</v>
      </c>
      <c r="D68" s="206">
        <v>4607111036728</v>
      </c>
      <c r="E68" s="207"/>
      <c r="F68" s="198">
        <v>5</v>
      </c>
      <c r="G68" s="32">
        <v>1</v>
      </c>
      <c r="H68" s="198">
        <v>5</v>
      </c>
      <c r="I68" s="198">
        <v>5.2131999999999996</v>
      </c>
      <c r="J68" s="32">
        <v>144</v>
      </c>
      <c r="K68" s="32" t="s">
        <v>66</v>
      </c>
      <c r="L68" s="32" t="s">
        <v>67</v>
      </c>
      <c r="M68" s="33" t="s">
        <v>68</v>
      </c>
      <c r="N68" s="33"/>
      <c r="O68" s="32">
        <v>180</v>
      </c>
      <c r="P68" s="3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04"/>
      <c r="R68" s="204"/>
      <c r="S68" s="204"/>
      <c r="T68" s="205"/>
      <c r="U68" s="34"/>
      <c r="V68" s="34"/>
      <c r="W68" s="35" t="s">
        <v>69</v>
      </c>
      <c r="X68" s="199">
        <v>144</v>
      </c>
      <c r="Y68" s="200">
        <f>IFERROR(IF(X68="","",X68),"")</f>
        <v>144</v>
      </c>
      <c r="Z68" s="36">
        <f>IFERROR(IF(X68="","",X68*0.00866),"")</f>
        <v>1.2470399999999999</v>
      </c>
      <c r="AA68" s="56"/>
      <c r="AB68" s="57"/>
      <c r="AC68" s="68"/>
      <c r="AG68" s="67"/>
      <c r="AJ68" s="69" t="s">
        <v>70</v>
      </c>
      <c r="AK68" s="69">
        <v>1</v>
      </c>
      <c r="BB68" s="95" t="s">
        <v>1</v>
      </c>
      <c r="BM68" s="67">
        <f>IFERROR(X68*I68,"0")</f>
        <v>750.70079999999996</v>
      </c>
      <c r="BN68" s="67">
        <f>IFERROR(Y68*I68,"0")</f>
        <v>750.70079999999996</v>
      </c>
      <c r="BO68" s="67">
        <f>IFERROR(X68/J68,"0")</f>
        <v>1</v>
      </c>
      <c r="BP68" s="67">
        <f>IFERROR(Y68/J68,"0")</f>
        <v>1</v>
      </c>
    </row>
    <row r="69" spans="1:68" x14ac:dyDescent="0.2">
      <c r="A69" s="210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2"/>
      <c r="P69" s="218" t="s">
        <v>71</v>
      </c>
      <c r="Q69" s="219"/>
      <c r="R69" s="219"/>
      <c r="S69" s="219"/>
      <c r="T69" s="219"/>
      <c r="U69" s="219"/>
      <c r="V69" s="220"/>
      <c r="W69" s="37" t="s">
        <v>69</v>
      </c>
      <c r="X69" s="201">
        <f>IFERROR(SUM(X67:X68),"0")</f>
        <v>234</v>
      </c>
      <c r="Y69" s="201">
        <f>IFERROR(SUM(Y67:Y68),"0")</f>
        <v>234</v>
      </c>
      <c r="Z69" s="201">
        <f>IFERROR(IF(Z67="",0,Z67),"0")+IFERROR(IF(Z68="",0,Z68),"0")</f>
        <v>1.6988399999999999</v>
      </c>
      <c r="AA69" s="202"/>
      <c r="AB69" s="202"/>
      <c r="AC69" s="202"/>
    </row>
    <row r="70" spans="1:68" x14ac:dyDescent="0.2">
      <c r="A70" s="211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2"/>
      <c r="P70" s="218" t="s">
        <v>71</v>
      </c>
      <c r="Q70" s="219"/>
      <c r="R70" s="219"/>
      <c r="S70" s="219"/>
      <c r="T70" s="219"/>
      <c r="U70" s="219"/>
      <c r="V70" s="220"/>
      <c r="W70" s="37" t="s">
        <v>72</v>
      </c>
      <c r="X70" s="201">
        <f>IFERROR(SUMPRODUCT(X67:X68*H67:H68),"0")</f>
        <v>963</v>
      </c>
      <c r="Y70" s="201">
        <f>IFERROR(SUMPRODUCT(Y67:Y68*H67:H68),"0")</f>
        <v>963</v>
      </c>
      <c r="Z70" s="37"/>
      <c r="AA70" s="202"/>
      <c r="AB70" s="202"/>
      <c r="AC70" s="202"/>
    </row>
    <row r="71" spans="1:68" ht="16.5" customHeight="1" x14ac:dyDescent="0.25">
      <c r="A71" s="214" t="s">
        <v>137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193"/>
      <c r="AB71" s="193"/>
      <c r="AC71" s="193"/>
    </row>
    <row r="72" spans="1:68" ht="14.25" customHeight="1" x14ac:dyDescent="0.25">
      <c r="A72" s="215" t="s">
        <v>138</v>
      </c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192"/>
      <c r="AB72" s="192"/>
      <c r="AC72" s="192"/>
    </row>
    <row r="73" spans="1:68" ht="27" customHeight="1" x14ac:dyDescent="0.25">
      <c r="A73" s="54" t="s">
        <v>139</v>
      </c>
      <c r="B73" s="54" t="s">
        <v>140</v>
      </c>
      <c r="C73" s="31">
        <v>4301135271</v>
      </c>
      <c r="D73" s="206">
        <v>4607111033659</v>
      </c>
      <c r="E73" s="207"/>
      <c r="F73" s="198">
        <v>0.3</v>
      </c>
      <c r="G73" s="32">
        <v>12</v>
      </c>
      <c r="H73" s="198">
        <v>3.6</v>
      </c>
      <c r="I73" s="198">
        <v>4.3036000000000003</v>
      </c>
      <c r="J73" s="32">
        <v>70</v>
      </c>
      <c r="K73" s="32" t="s">
        <v>78</v>
      </c>
      <c r="L73" s="32" t="s">
        <v>67</v>
      </c>
      <c r="M73" s="33" t="s">
        <v>68</v>
      </c>
      <c r="N73" s="33"/>
      <c r="O73" s="32">
        <v>180</v>
      </c>
      <c r="P73" s="20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04"/>
      <c r="R73" s="204"/>
      <c r="S73" s="204"/>
      <c r="T73" s="205"/>
      <c r="U73" s="34"/>
      <c r="V73" s="34"/>
      <c r="W73" s="35" t="s">
        <v>69</v>
      </c>
      <c r="X73" s="199">
        <v>0</v>
      </c>
      <c r="Y73" s="200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70</v>
      </c>
      <c r="AK73" s="69">
        <v>1</v>
      </c>
      <c r="BB73" s="96" t="s">
        <v>79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210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2"/>
      <c r="P74" s="218" t="s">
        <v>71</v>
      </c>
      <c r="Q74" s="219"/>
      <c r="R74" s="219"/>
      <c r="S74" s="219"/>
      <c r="T74" s="219"/>
      <c r="U74" s="219"/>
      <c r="V74" s="220"/>
      <c r="W74" s="37" t="s">
        <v>69</v>
      </c>
      <c r="X74" s="201">
        <f>IFERROR(SUM(X73:X73),"0")</f>
        <v>0</v>
      </c>
      <c r="Y74" s="201">
        <f>IFERROR(SUM(Y73:Y73),"0")</f>
        <v>0</v>
      </c>
      <c r="Z74" s="201">
        <f>IFERROR(IF(Z73="",0,Z73),"0")</f>
        <v>0</v>
      </c>
      <c r="AA74" s="202"/>
      <c r="AB74" s="202"/>
      <c r="AC74" s="202"/>
    </row>
    <row r="75" spans="1:68" x14ac:dyDescent="0.2">
      <c r="A75" s="211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2"/>
      <c r="P75" s="218" t="s">
        <v>71</v>
      </c>
      <c r="Q75" s="219"/>
      <c r="R75" s="219"/>
      <c r="S75" s="219"/>
      <c r="T75" s="219"/>
      <c r="U75" s="219"/>
      <c r="V75" s="220"/>
      <c r="W75" s="37" t="s">
        <v>72</v>
      </c>
      <c r="X75" s="201">
        <f>IFERROR(SUMPRODUCT(X73:X73*H73:H73),"0")</f>
        <v>0</v>
      </c>
      <c r="Y75" s="201">
        <f>IFERROR(SUMPRODUCT(Y73:Y73*H73:H73),"0")</f>
        <v>0</v>
      </c>
      <c r="Z75" s="37"/>
      <c r="AA75" s="202"/>
      <c r="AB75" s="202"/>
      <c r="AC75" s="202"/>
    </row>
    <row r="76" spans="1:68" ht="16.5" customHeight="1" x14ac:dyDescent="0.25">
      <c r="A76" s="214" t="s">
        <v>141</v>
      </c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  <c r="AA76" s="193"/>
      <c r="AB76" s="193"/>
      <c r="AC76" s="193"/>
    </row>
    <row r="77" spans="1:68" ht="14.25" customHeight="1" x14ac:dyDescent="0.25">
      <c r="A77" s="215" t="s">
        <v>142</v>
      </c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192"/>
      <c r="AB77" s="192"/>
      <c r="AC77" s="192"/>
    </row>
    <row r="78" spans="1:68" ht="27" customHeight="1" x14ac:dyDescent="0.25">
      <c r="A78" s="54" t="s">
        <v>143</v>
      </c>
      <c r="B78" s="54" t="s">
        <v>144</v>
      </c>
      <c r="C78" s="31">
        <v>4301131021</v>
      </c>
      <c r="D78" s="206">
        <v>4607111034137</v>
      </c>
      <c r="E78" s="207"/>
      <c r="F78" s="198">
        <v>0.3</v>
      </c>
      <c r="G78" s="32">
        <v>12</v>
      </c>
      <c r="H78" s="198">
        <v>3.6</v>
      </c>
      <c r="I78" s="198">
        <v>4.3036000000000003</v>
      </c>
      <c r="J78" s="32">
        <v>70</v>
      </c>
      <c r="K78" s="32" t="s">
        <v>78</v>
      </c>
      <c r="L78" s="32" t="s">
        <v>67</v>
      </c>
      <c r="M78" s="33" t="s">
        <v>68</v>
      </c>
      <c r="N78" s="33"/>
      <c r="O78" s="32">
        <v>180</v>
      </c>
      <c r="P78" s="28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04"/>
      <c r="R78" s="204"/>
      <c r="S78" s="204"/>
      <c r="T78" s="205"/>
      <c r="U78" s="34"/>
      <c r="V78" s="34"/>
      <c r="W78" s="35" t="s">
        <v>69</v>
      </c>
      <c r="X78" s="199">
        <v>0</v>
      </c>
      <c r="Y78" s="200">
        <f>IFERROR(IF(X78="","",X78),"")</f>
        <v>0</v>
      </c>
      <c r="Z78" s="36">
        <f>IFERROR(IF(X78="","",X78*0.01788),"")</f>
        <v>0</v>
      </c>
      <c r="AA78" s="56"/>
      <c r="AB78" s="57"/>
      <c r="AC78" s="68"/>
      <c r="AG78" s="67"/>
      <c r="AJ78" s="69" t="s">
        <v>70</v>
      </c>
      <c r="AK78" s="69">
        <v>1</v>
      </c>
      <c r="BB78" s="97" t="s">
        <v>79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4301131022</v>
      </c>
      <c r="D79" s="206">
        <v>4607111034120</v>
      </c>
      <c r="E79" s="207"/>
      <c r="F79" s="198">
        <v>0.3</v>
      </c>
      <c r="G79" s="32">
        <v>12</v>
      </c>
      <c r="H79" s="198">
        <v>3.6</v>
      </c>
      <c r="I79" s="198">
        <v>4.3036000000000003</v>
      </c>
      <c r="J79" s="32">
        <v>70</v>
      </c>
      <c r="K79" s="32" t="s">
        <v>78</v>
      </c>
      <c r="L79" s="32" t="s">
        <v>67</v>
      </c>
      <c r="M79" s="33" t="s">
        <v>68</v>
      </c>
      <c r="N79" s="33"/>
      <c r="O79" s="32">
        <v>180</v>
      </c>
      <c r="P79" s="2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04"/>
      <c r="R79" s="204"/>
      <c r="S79" s="204"/>
      <c r="T79" s="205"/>
      <c r="U79" s="34"/>
      <c r="V79" s="34"/>
      <c r="W79" s="35" t="s">
        <v>69</v>
      </c>
      <c r="X79" s="199">
        <v>28</v>
      </c>
      <c r="Y79" s="200">
        <f>IFERROR(IF(X79="","",X79),"")</f>
        <v>28</v>
      </c>
      <c r="Z79" s="36">
        <f>IFERROR(IF(X79="","",X79*0.01788),"")</f>
        <v>0.50063999999999997</v>
      </c>
      <c r="AA79" s="56"/>
      <c r="AB79" s="57"/>
      <c r="AC79" s="68"/>
      <c r="AG79" s="67"/>
      <c r="AJ79" s="69" t="s">
        <v>70</v>
      </c>
      <c r="AK79" s="69">
        <v>1</v>
      </c>
      <c r="BB79" s="98" t="s">
        <v>79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210"/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2"/>
      <c r="P80" s="218" t="s">
        <v>71</v>
      </c>
      <c r="Q80" s="219"/>
      <c r="R80" s="219"/>
      <c r="S80" s="219"/>
      <c r="T80" s="219"/>
      <c r="U80" s="219"/>
      <c r="V80" s="220"/>
      <c r="W80" s="37" t="s">
        <v>69</v>
      </c>
      <c r="X80" s="201">
        <f>IFERROR(SUM(X78:X79),"0")</f>
        <v>28</v>
      </c>
      <c r="Y80" s="201">
        <f>IFERROR(SUM(Y78:Y79),"0")</f>
        <v>28</v>
      </c>
      <c r="Z80" s="201">
        <f>IFERROR(IF(Z78="",0,Z78),"0")+IFERROR(IF(Z79="",0,Z79),"0")</f>
        <v>0.50063999999999997</v>
      </c>
      <c r="AA80" s="202"/>
      <c r="AB80" s="202"/>
      <c r="AC80" s="202"/>
    </row>
    <row r="81" spans="1:68" x14ac:dyDescent="0.2">
      <c r="A81" s="211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2"/>
      <c r="P81" s="218" t="s">
        <v>71</v>
      </c>
      <c r="Q81" s="219"/>
      <c r="R81" s="219"/>
      <c r="S81" s="219"/>
      <c r="T81" s="219"/>
      <c r="U81" s="219"/>
      <c r="V81" s="220"/>
      <c r="W81" s="37" t="s">
        <v>72</v>
      </c>
      <c r="X81" s="201">
        <f>IFERROR(SUMPRODUCT(X78:X79*H78:H79),"0")</f>
        <v>100.8</v>
      </c>
      <c r="Y81" s="201">
        <f>IFERROR(SUMPRODUCT(Y78:Y79*H78:H79),"0")</f>
        <v>100.8</v>
      </c>
      <c r="Z81" s="37"/>
      <c r="AA81" s="202"/>
      <c r="AB81" s="202"/>
      <c r="AC81" s="202"/>
    </row>
    <row r="82" spans="1:68" ht="16.5" customHeight="1" x14ac:dyDescent="0.25">
      <c r="A82" s="214" t="s">
        <v>147</v>
      </c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193"/>
      <c r="AB82" s="193"/>
      <c r="AC82" s="193"/>
    </row>
    <row r="83" spans="1:68" ht="14.25" customHeight="1" x14ac:dyDescent="0.25">
      <c r="A83" s="215" t="s">
        <v>138</v>
      </c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192"/>
      <c r="AB83" s="192"/>
      <c r="AC83" s="192"/>
    </row>
    <row r="84" spans="1:68" ht="27" customHeight="1" x14ac:dyDescent="0.25">
      <c r="A84" s="54" t="s">
        <v>148</v>
      </c>
      <c r="B84" s="54" t="s">
        <v>149</v>
      </c>
      <c r="C84" s="31">
        <v>4301135285</v>
      </c>
      <c r="D84" s="206">
        <v>4607111036407</v>
      </c>
      <c r="E84" s="207"/>
      <c r="F84" s="198">
        <v>0.3</v>
      </c>
      <c r="G84" s="32">
        <v>14</v>
      </c>
      <c r="H84" s="198">
        <v>4.2</v>
      </c>
      <c r="I84" s="198">
        <v>4.5292000000000003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5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04"/>
      <c r="R84" s="204"/>
      <c r="S84" s="204"/>
      <c r="T84" s="205"/>
      <c r="U84" s="34"/>
      <c r="V84" s="34"/>
      <c r="W84" s="35" t="s">
        <v>69</v>
      </c>
      <c r="X84" s="199">
        <v>0</v>
      </c>
      <c r="Y84" s="200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150</v>
      </c>
      <c r="B85" s="54" t="s">
        <v>151</v>
      </c>
      <c r="C85" s="31">
        <v>4301135286</v>
      </c>
      <c r="D85" s="206">
        <v>4607111033628</v>
      </c>
      <c r="E85" s="207"/>
      <c r="F85" s="198">
        <v>0.3</v>
      </c>
      <c r="G85" s="32">
        <v>12</v>
      </c>
      <c r="H85" s="198">
        <v>3.6</v>
      </c>
      <c r="I85" s="198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40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04"/>
      <c r="R85" s="204"/>
      <c r="S85" s="204"/>
      <c r="T85" s="205"/>
      <c r="U85" s="34"/>
      <c r="V85" s="34"/>
      <c r="W85" s="35" t="s">
        <v>69</v>
      </c>
      <c r="X85" s="199">
        <v>14</v>
      </c>
      <c r="Y85" s="200">
        <f t="shared" si="6"/>
        <v>14</v>
      </c>
      <c r="Z85" s="36">
        <f t="shared" si="7"/>
        <v>0.25031999999999999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60.250400000000006</v>
      </c>
      <c r="BN85" s="67">
        <f t="shared" si="9"/>
        <v>60.250400000000006</v>
      </c>
      <c r="BO85" s="67">
        <f t="shared" si="10"/>
        <v>0.2</v>
      </c>
      <c r="BP85" s="67">
        <f t="shared" si="11"/>
        <v>0.2</v>
      </c>
    </row>
    <row r="86" spans="1:68" ht="27" customHeight="1" x14ac:dyDescent="0.25">
      <c r="A86" s="54" t="s">
        <v>152</v>
      </c>
      <c r="B86" s="54" t="s">
        <v>153</v>
      </c>
      <c r="C86" s="31">
        <v>4301135292</v>
      </c>
      <c r="D86" s="206">
        <v>4607111033451</v>
      </c>
      <c r="E86" s="207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2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04"/>
      <c r="R86" s="204"/>
      <c r="S86" s="204"/>
      <c r="T86" s="205"/>
      <c r="U86" s="34"/>
      <c r="V86" s="34"/>
      <c r="W86" s="35" t="s">
        <v>69</v>
      </c>
      <c r="X86" s="199">
        <v>56</v>
      </c>
      <c r="Y86" s="200">
        <f t="shared" si="6"/>
        <v>56</v>
      </c>
      <c r="Z86" s="36">
        <f t="shared" si="7"/>
        <v>1.0012799999999999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241.00160000000002</v>
      </c>
      <c r="BN86" s="67">
        <f t="shared" si="9"/>
        <v>241.00160000000002</v>
      </c>
      <c r="BO86" s="67">
        <f t="shared" si="10"/>
        <v>0.8</v>
      </c>
      <c r="BP86" s="67">
        <f t="shared" si="11"/>
        <v>0.8</v>
      </c>
    </row>
    <row r="87" spans="1:68" ht="27" customHeight="1" x14ac:dyDescent="0.25">
      <c r="A87" s="54" t="s">
        <v>154</v>
      </c>
      <c r="B87" s="54" t="s">
        <v>155</v>
      </c>
      <c r="C87" s="31">
        <v>4301135295</v>
      </c>
      <c r="D87" s="206">
        <v>4607111035141</v>
      </c>
      <c r="E87" s="207"/>
      <c r="F87" s="198">
        <v>0.3</v>
      </c>
      <c r="G87" s="32">
        <v>12</v>
      </c>
      <c r="H87" s="198">
        <v>3.6</v>
      </c>
      <c r="I87" s="198">
        <v>4.3036000000000003</v>
      </c>
      <c r="J87" s="32">
        <v>70</v>
      </c>
      <c r="K87" s="32" t="s">
        <v>78</v>
      </c>
      <c r="L87" s="32" t="s">
        <v>67</v>
      </c>
      <c r="M87" s="33" t="s">
        <v>68</v>
      </c>
      <c r="N87" s="33"/>
      <c r="O87" s="32">
        <v>180</v>
      </c>
      <c r="P87" s="32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04"/>
      <c r="R87" s="204"/>
      <c r="S87" s="204"/>
      <c r="T87" s="205"/>
      <c r="U87" s="34"/>
      <c r="V87" s="34"/>
      <c r="W87" s="35" t="s">
        <v>69</v>
      </c>
      <c r="X87" s="199">
        <v>0</v>
      </c>
      <c r="Y87" s="200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70</v>
      </c>
      <c r="AK87" s="69">
        <v>1</v>
      </c>
      <c r="BB87" s="102" t="s">
        <v>79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156</v>
      </c>
      <c r="B88" s="54" t="s">
        <v>157</v>
      </c>
      <c r="C88" s="31">
        <v>4301135296</v>
      </c>
      <c r="D88" s="206">
        <v>4607111033444</v>
      </c>
      <c r="E88" s="207"/>
      <c r="F88" s="198">
        <v>0.3</v>
      </c>
      <c r="G88" s="32">
        <v>12</v>
      </c>
      <c r="H88" s="198">
        <v>3.6</v>
      </c>
      <c r="I88" s="198">
        <v>4.3036000000000003</v>
      </c>
      <c r="J88" s="32">
        <v>70</v>
      </c>
      <c r="K88" s="32" t="s">
        <v>78</v>
      </c>
      <c r="L88" s="32" t="s">
        <v>67</v>
      </c>
      <c r="M88" s="33" t="s">
        <v>68</v>
      </c>
      <c r="N88" s="33"/>
      <c r="O88" s="32">
        <v>180</v>
      </c>
      <c r="P88" s="32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04"/>
      <c r="R88" s="204"/>
      <c r="S88" s="204"/>
      <c r="T88" s="205"/>
      <c r="U88" s="34"/>
      <c r="V88" s="34"/>
      <c r="W88" s="35" t="s">
        <v>69</v>
      </c>
      <c r="X88" s="199">
        <v>70</v>
      </c>
      <c r="Y88" s="200">
        <f t="shared" si="6"/>
        <v>70</v>
      </c>
      <c r="Z88" s="36">
        <f t="shared" si="7"/>
        <v>1.2516</v>
      </c>
      <c r="AA88" s="56"/>
      <c r="AB88" s="57"/>
      <c r="AC88" s="68"/>
      <c r="AG88" s="67"/>
      <c r="AJ88" s="69" t="s">
        <v>70</v>
      </c>
      <c r="AK88" s="69">
        <v>1</v>
      </c>
      <c r="BB88" s="103" t="s">
        <v>79</v>
      </c>
      <c r="BM88" s="67">
        <f t="shared" si="8"/>
        <v>301.25200000000001</v>
      </c>
      <c r="BN88" s="67">
        <f t="shared" si="9"/>
        <v>301.25200000000001</v>
      </c>
      <c r="BO88" s="67">
        <f t="shared" si="10"/>
        <v>1</v>
      </c>
      <c r="BP88" s="67">
        <f t="shared" si="11"/>
        <v>1</v>
      </c>
    </row>
    <row r="89" spans="1:68" ht="27" customHeight="1" x14ac:dyDescent="0.25">
      <c r="A89" s="54" t="s">
        <v>158</v>
      </c>
      <c r="B89" s="54" t="s">
        <v>159</v>
      </c>
      <c r="C89" s="31">
        <v>4301135290</v>
      </c>
      <c r="D89" s="206">
        <v>4607111035028</v>
      </c>
      <c r="E89" s="207"/>
      <c r="F89" s="198">
        <v>0.48</v>
      </c>
      <c r="G89" s="32">
        <v>8</v>
      </c>
      <c r="H89" s="198">
        <v>3.84</v>
      </c>
      <c r="I89" s="198">
        <v>4.4488000000000003</v>
      </c>
      <c r="J89" s="32">
        <v>70</v>
      </c>
      <c r="K89" s="32" t="s">
        <v>78</v>
      </c>
      <c r="L89" s="32" t="s">
        <v>67</v>
      </c>
      <c r="M89" s="33" t="s">
        <v>68</v>
      </c>
      <c r="N89" s="33"/>
      <c r="O89" s="32">
        <v>180</v>
      </c>
      <c r="P89" s="32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04"/>
      <c r="R89" s="204"/>
      <c r="S89" s="204"/>
      <c r="T89" s="205"/>
      <c r="U89" s="34"/>
      <c r="V89" s="34"/>
      <c r="W89" s="35" t="s">
        <v>69</v>
      </c>
      <c r="X89" s="199">
        <v>0</v>
      </c>
      <c r="Y89" s="200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70</v>
      </c>
      <c r="AK89" s="69">
        <v>1</v>
      </c>
      <c r="BB89" s="104" t="s">
        <v>79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10"/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2"/>
      <c r="P90" s="218" t="s">
        <v>71</v>
      </c>
      <c r="Q90" s="219"/>
      <c r="R90" s="219"/>
      <c r="S90" s="219"/>
      <c r="T90" s="219"/>
      <c r="U90" s="219"/>
      <c r="V90" s="220"/>
      <c r="W90" s="37" t="s">
        <v>69</v>
      </c>
      <c r="X90" s="201">
        <f>IFERROR(SUM(X84:X89),"0")</f>
        <v>140</v>
      </c>
      <c r="Y90" s="201">
        <f>IFERROR(SUM(Y84:Y89),"0")</f>
        <v>140</v>
      </c>
      <c r="Z90" s="201">
        <f>IFERROR(IF(Z84="",0,Z84),"0")+IFERROR(IF(Z85="",0,Z85),"0")+IFERROR(IF(Z86="",0,Z86),"0")+IFERROR(IF(Z87="",0,Z87),"0")+IFERROR(IF(Z88="",0,Z88),"0")+IFERROR(IF(Z89="",0,Z89),"0")</f>
        <v>2.5031999999999996</v>
      </c>
      <c r="AA90" s="202"/>
      <c r="AB90" s="202"/>
      <c r="AC90" s="202"/>
    </row>
    <row r="91" spans="1:68" x14ac:dyDescent="0.2">
      <c r="A91" s="211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2"/>
      <c r="P91" s="218" t="s">
        <v>71</v>
      </c>
      <c r="Q91" s="219"/>
      <c r="R91" s="219"/>
      <c r="S91" s="219"/>
      <c r="T91" s="219"/>
      <c r="U91" s="219"/>
      <c r="V91" s="220"/>
      <c r="W91" s="37" t="s">
        <v>72</v>
      </c>
      <c r="X91" s="201">
        <f>IFERROR(SUMPRODUCT(X84:X89*H84:H89),"0")</f>
        <v>504</v>
      </c>
      <c r="Y91" s="201">
        <f>IFERROR(SUMPRODUCT(Y84:Y89*H84:H89),"0")</f>
        <v>504</v>
      </c>
      <c r="Z91" s="37"/>
      <c r="AA91" s="202"/>
      <c r="AB91" s="202"/>
      <c r="AC91" s="202"/>
    </row>
    <row r="92" spans="1:68" ht="16.5" customHeight="1" x14ac:dyDescent="0.25">
      <c r="A92" s="214" t="s">
        <v>160</v>
      </c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  <c r="AA92" s="193"/>
      <c r="AB92" s="193"/>
      <c r="AC92" s="193"/>
    </row>
    <row r="93" spans="1:68" ht="14.25" customHeight="1" x14ac:dyDescent="0.25">
      <c r="A93" s="215" t="s">
        <v>161</v>
      </c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192"/>
      <c r="AB93" s="192"/>
      <c r="AC93" s="192"/>
    </row>
    <row r="94" spans="1:68" ht="27" customHeight="1" x14ac:dyDescent="0.25">
      <c r="A94" s="54" t="s">
        <v>162</v>
      </c>
      <c r="B94" s="54" t="s">
        <v>163</v>
      </c>
      <c r="C94" s="31">
        <v>4301136042</v>
      </c>
      <c r="D94" s="206">
        <v>4607025784012</v>
      </c>
      <c r="E94" s="207"/>
      <c r="F94" s="198">
        <v>0.09</v>
      </c>
      <c r="G94" s="32">
        <v>24</v>
      </c>
      <c r="H94" s="198">
        <v>2.16</v>
      </c>
      <c r="I94" s="198">
        <v>2.4912000000000001</v>
      </c>
      <c r="J94" s="32">
        <v>126</v>
      </c>
      <c r="K94" s="32" t="s">
        <v>78</v>
      </c>
      <c r="L94" s="32" t="s">
        <v>67</v>
      </c>
      <c r="M94" s="33" t="s">
        <v>68</v>
      </c>
      <c r="N94" s="33"/>
      <c r="O94" s="32">
        <v>180</v>
      </c>
      <c r="P94" s="24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04"/>
      <c r="R94" s="204"/>
      <c r="S94" s="204"/>
      <c r="T94" s="205"/>
      <c r="U94" s="34"/>
      <c r="V94" s="34"/>
      <c r="W94" s="35" t="s">
        <v>69</v>
      </c>
      <c r="X94" s="199">
        <v>0</v>
      </c>
      <c r="Y94" s="200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70</v>
      </c>
      <c r="AK94" s="69">
        <v>1</v>
      </c>
      <c r="BB94" s="105" t="s">
        <v>79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4301136040</v>
      </c>
      <c r="D95" s="206">
        <v>4607025784319</v>
      </c>
      <c r="E95" s="207"/>
      <c r="F95" s="198">
        <v>0.36</v>
      </c>
      <c r="G95" s="32">
        <v>10</v>
      </c>
      <c r="H95" s="198">
        <v>3.6</v>
      </c>
      <c r="I95" s="198">
        <v>4.2439999999999998</v>
      </c>
      <c r="J95" s="32">
        <v>70</v>
      </c>
      <c r="K95" s="32" t="s">
        <v>78</v>
      </c>
      <c r="L95" s="32" t="s">
        <v>67</v>
      </c>
      <c r="M95" s="33" t="s">
        <v>68</v>
      </c>
      <c r="N95" s="33"/>
      <c r="O95" s="32">
        <v>180</v>
      </c>
      <c r="P95" s="25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04"/>
      <c r="R95" s="204"/>
      <c r="S95" s="204"/>
      <c r="T95" s="205"/>
      <c r="U95" s="34"/>
      <c r="V95" s="34"/>
      <c r="W95" s="35" t="s">
        <v>69</v>
      </c>
      <c r="X95" s="199">
        <v>0</v>
      </c>
      <c r="Y95" s="200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70</v>
      </c>
      <c r="AK95" s="69">
        <v>1</v>
      </c>
      <c r="BB95" s="106" t="s">
        <v>79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166</v>
      </c>
      <c r="B96" s="54" t="s">
        <v>167</v>
      </c>
      <c r="C96" s="31">
        <v>4301136039</v>
      </c>
      <c r="D96" s="206">
        <v>4607111035370</v>
      </c>
      <c r="E96" s="207"/>
      <c r="F96" s="198">
        <v>0.14000000000000001</v>
      </c>
      <c r="G96" s="32">
        <v>22</v>
      </c>
      <c r="H96" s="198">
        <v>3.08</v>
      </c>
      <c r="I96" s="198">
        <v>3.464</v>
      </c>
      <c r="J96" s="32">
        <v>84</v>
      </c>
      <c r="K96" s="32" t="s">
        <v>66</v>
      </c>
      <c r="L96" s="32" t="s">
        <v>67</v>
      </c>
      <c r="M96" s="33" t="s">
        <v>68</v>
      </c>
      <c r="N96" s="33"/>
      <c r="O96" s="32">
        <v>180</v>
      </c>
      <c r="P96" s="33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04"/>
      <c r="R96" s="204"/>
      <c r="S96" s="204"/>
      <c r="T96" s="205"/>
      <c r="U96" s="34"/>
      <c r="V96" s="34"/>
      <c r="W96" s="35" t="s">
        <v>69</v>
      </c>
      <c r="X96" s="199">
        <v>0</v>
      </c>
      <c r="Y96" s="200">
        <f>IFERROR(IF(X96="","",X96),"")</f>
        <v>0</v>
      </c>
      <c r="Z96" s="36">
        <f>IFERROR(IF(X96="","",X96*0.0155),"")</f>
        <v>0</v>
      </c>
      <c r="AA96" s="56"/>
      <c r="AB96" s="57"/>
      <c r="AC96" s="68"/>
      <c r="AG96" s="67"/>
      <c r="AJ96" s="69" t="s">
        <v>70</v>
      </c>
      <c r="AK96" s="69">
        <v>1</v>
      </c>
      <c r="BB96" s="107" t="s">
        <v>79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210"/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2"/>
      <c r="P97" s="218" t="s">
        <v>71</v>
      </c>
      <c r="Q97" s="219"/>
      <c r="R97" s="219"/>
      <c r="S97" s="219"/>
      <c r="T97" s="219"/>
      <c r="U97" s="219"/>
      <c r="V97" s="220"/>
      <c r="W97" s="37" t="s">
        <v>69</v>
      </c>
      <c r="X97" s="201">
        <f>IFERROR(SUM(X94:X96),"0")</f>
        <v>0</v>
      </c>
      <c r="Y97" s="201">
        <f>IFERROR(SUM(Y94:Y96),"0")</f>
        <v>0</v>
      </c>
      <c r="Z97" s="201">
        <f>IFERROR(IF(Z94="",0,Z94),"0")+IFERROR(IF(Z95="",0,Z95),"0")+IFERROR(IF(Z96="",0,Z96),"0")</f>
        <v>0</v>
      </c>
      <c r="AA97" s="202"/>
      <c r="AB97" s="202"/>
      <c r="AC97" s="202"/>
    </row>
    <row r="98" spans="1:68" x14ac:dyDescent="0.2">
      <c r="A98" s="211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2"/>
      <c r="P98" s="218" t="s">
        <v>71</v>
      </c>
      <c r="Q98" s="219"/>
      <c r="R98" s="219"/>
      <c r="S98" s="219"/>
      <c r="T98" s="219"/>
      <c r="U98" s="219"/>
      <c r="V98" s="220"/>
      <c r="W98" s="37" t="s">
        <v>72</v>
      </c>
      <c r="X98" s="201">
        <f>IFERROR(SUMPRODUCT(X94:X96*H94:H96),"0")</f>
        <v>0</v>
      </c>
      <c r="Y98" s="201">
        <f>IFERROR(SUMPRODUCT(Y94:Y96*H94:H96),"0")</f>
        <v>0</v>
      </c>
      <c r="Z98" s="37"/>
      <c r="AA98" s="202"/>
      <c r="AB98" s="202"/>
      <c r="AC98" s="202"/>
    </row>
    <row r="99" spans="1:68" ht="16.5" customHeight="1" x14ac:dyDescent="0.25">
      <c r="A99" s="214" t="s">
        <v>168</v>
      </c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  <c r="P99" s="211"/>
      <c r="Q99" s="211"/>
      <c r="R99" s="211"/>
      <c r="S99" s="211"/>
      <c r="T99" s="211"/>
      <c r="U99" s="211"/>
      <c r="V99" s="211"/>
      <c r="W99" s="211"/>
      <c r="X99" s="211"/>
      <c r="Y99" s="211"/>
      <c r="Z99" s="211"/>
      <c r="AA99" s="193"/>
      <c r="AB99" s="193"/>
      <c r="AC99" s="193"/>
    </row>
    <row r="100" spans="1:68" ht="14.25" customHeight="1" x14ac:dyDescent="0.25">
      <c r="A100" s="215" t="s">
        <v>63</v>
      </c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  <c r="AA100" s="192"/>
      <c r="AB100" s="192"/>
      <c r="AC100" s="192"/>
    </row>
    <row r="101" spans="1:68" ht="27" customHeight="1" x14ac:dyDescent="0.25">
      <c r="A101" s="54" t="s">
        <v>169</v>
      </c>
      <c r="B101" s="54" t="s">
        <v>170</v>
      </c>
      <c r="C101" s="31">
        <v>4301070975</v>
      </c>
      <c r="D101" s="206">
        <v>4607111033970</v>
      </c>
      <c r="E101" s="207"/>
      <c r="F101" s="198">
        <v>0.43</v>
      </c>
      <c r="G101" s="32">
        <v>16</v>
      </c>
      <c r="H101" s="198">
        <v>6.88</v>
      </c>
      <c r="I101" s="198">
        <v>7.1996000000000002</v>
      </c>
      <c r="J101" s="32">
        <v>84</v>
      </c>
      <c r="K101" s="32" t="s">
        <v>66</v>
      </c>
      <c r="L101" s="32" t="s">
        <v>171</v>
      </c>
      <c r="M101" s="33" t="s">
        <v>68</v>
      </c>
      <c r="N101" s="33"/>
      <c r="O101" s="32">
        <v>180</v>
      </c>
      <c r="P101" s="38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04"/>
      <c r="R101" s="204"/>
      <c r="S101" s="204"/>
      <c r="T101" s="205"/>
      <c r="U101" s="34"/>
      <c r="V101" s="34"/>
      <c r="W101" s="35" t="s">
        <v>69</v>
      </c>
      <c r="X101" s="199">
        <v>36</v>
      </c>
      <c r="Y101" s="200">
        <f t="shared" ref="Y101:Y109" si="12">IFERROR(IF(X101="","",X101),"")</f>
        <v>36</v>
      </c>
      <c r="Z101" s="36">
        <f t="shared" ref="Z101:Z109" si="13">IFERROR(IF(X101="","",X101*0.0155),"")</f>
        <v>0.55800000000000005</v>
      </c>
      <c r="AA101" s="56"/>
      <c r="AB101" s="57"/>
      <c r="AC101" s="68"/>
      <c r="AG101" s="67"/>
      <c r="AJ101" s="69" t="s">
        <v>172</v>
      </c>
      <c r="AK101" s="69">
        <v>84</v>
      </c>
      <c r="BB101" s="108" t="s">
        <v>1</v>
      </c>
      <c r="BM101" s="67">
        <f t="shared" ref="BM101:BM109" si="14">IFERROR(X101*I101,"0")</f>
        <v>259.18560000000002</v>
      </c>
      <c r="BN101" s="67">
        <f t="shared" ref="BN101:BN109" si="15">IFERROR(Y101*I101,"0")</f>
        <v>259.18560000000002</v>
      </c>
      <c r="BO101" s="67">
        <f t="shared" ref="BO101:BO109" si="16">IFERROR(X101/J101,"0")</f>
        <v>0.42857142857142855</v>
      </c>
      <c r="BP101" s="67">
        <f t="shared" ref="BP101:BP109" si="17">IFERROR(Y101/J101,"0")</f>
        <v>0.42857142857142855</v>
      </c>
    </row>
    <row r="102" spans="1:68" ht="27" customHeight="1" x14ac:dyDescent="0.25">
      <c r="A102" s="54" t="s">
        <v>173</v>
      </c>
      <c r="B102" s="54" t="s">
        <v>174</v>
      </c>
      <c r="C102" s="31">
        <v>4301071051</v>
      </c>
      <c r="D102" s="206">
        <v>4607111039262</v>
      </c>
      <c r="E102" s="207"/>
      <c r="F102" s="198">
        <v>0.4</v>
      </c>
      <c r="G102" s="32">
        <v>16</v>
      </c>
      <c r="H102" s="198">
        <v>6.4</v>
      </c>
      <c r="I102" s="198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38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04"/>
      <c r="R102" s="204"/>
      <c r="S102" s="204"/>
      <c r="T102" s="205"/>
      <c r="U102" s="34"/>
      <c r="V102" s="34"/>
      <c r="W102" s="35" t="s">
        <v>69</v>
      </c>
      <c r="X102" s="199">
        <v>0</v>
      </c>
      <c r="Y102" s="200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175</v>
      </c>
      <c r="B103" s="54" t="s">
        <v>176</v>
      </c>
      <c r="C103" s="31">
        <v>4301070976</v>
      </c>
      <c r="D103" s="206">
        <v>4607111034144</v>
      </c>
      <c r="E103" s="207"/>
      <c r="F103" s="198">
        <v>0.9</v>
      </c>
      <c r="G103" s="32">
        <v>8</v>
      </c>
      <c r="H103" s="198">
        <v>7.2</v>
      </c>
      <c r="I103" s="198">
        <v>7.4859999999999998</v>
      </c>
      <c r="J103" s="32">
        <v>84</v>
      </c>
      <c r="K103" s="32" t="s">
        <v>66</v>
      </c>
      <c r="L103" s="32" t="s">
        <v>171</v>
      </c>
      <c r="M103" s="33" t="s">
        <v>68</v>
      </c>
      <c r="N103" s="33"/>
      <c r="O103" s="32">
        <v>180</v>
      </c>
      <c r="P103" s="26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04"/>
      <c r="R103" s="204"/>
      <c r="S103" s="204"/>
      <c r="T103" s="205"/>
      <c r="U103" s="34"/>
      <c r="V103" s="34"/>
      <c r="W103" s="35" t="s">
        <v>69</v>
      </c>
      <c r="X103" s="199">
        <v>60</v>
      </c>
      <c r="Y103" s="200">
        <f t="shared" si="12"/>
        <v>60</v>
      </c>
      <c r="Z103" s="36">
        <f t="shared" si="13"/>
        <v>0.92999999999999994</v>
      </c>
      <c r="AA103" s="56"/>
      <c r="AB103" s="57"/>
      <c r="AC103" s="68"/>
      <c r="AG103" s="67"/>
      <c r="AJ103" s="69" t="s">
        <v>172</v>
      </c>
      <c r="AK103" s="69">
        <v>84</v>
      </c>
      <c r="BB103" s="110" t="s">
        <v>1</v>
      </c>
      <c r="BM103" s="67">
        <f t="shared" si="14"/>
        <v>449.15999999999997</v>
      </c>
      <c r="BN103" s="67">
        <f t="shared" si="15"/>
        <v>449.15999999999997</v>
      </c>
      <c r="BO103" s="67">
        <f t="shared" si="16"/>
        <v>0.7142857142857143</v>
      </c>
      <c r="BP103" s="67">
        <f t="shared" si="17"/>
        <v>0.7142857142857143</v>
      </c>
    </row>
    <row r="104" spans="1:68" ht="27" customHeight="1" x14ac:dyDescent="0.25">
      <c r="A104" s="54" t="s">
        <v>177</v>
      </c>
      <c r="B104" s="54" t="s">
        <v>178</v>
      </c>
      <c r="C104" s="31">
        <v>4301071038</v>
      </c>
      <c r="D104" s="206">
        <v>4607111039248</v>
      </c>
      <c r="E104" s="207"/>
      <c r="F104" s="198">
        <v>0.7</v>
      </c>
      <c r="G104" s="32">
        <v>10</v>
      </c>
      <c r="H104" s="198">
        <v>7</v>
      </c>
      <c r="I104" s="198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23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04"/>
      <c r="R104" s="204"/>
      <c r="S104" s="204"/>
      <c r="T104" s="205"/>
      <c r="U104" s="34"/>
      <c r="V104" s="34"/>
      <c r="W104" s="35" t="s">
        <v>69</v>
      </c>
      <c r="X104" s="199">
        <v>0</v>
      </c>
      <c r="Y104" s="20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70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179</v>
      </c>
      <c r="B105" s="54" t="s">
        <v>180</v>
      </c>
      <c r="C105" s="31">
        <v>4301070973</v>
      </c>
      <c r="D105" s="206">
        <v>4607111033987</v>
      </c>
      <c r="E105" s="207"/>
      <c r="F105" s="198">
        <v>0.43</v>
      </c>
      <c r="G105" s="32">
        <v>16</v>
      </c>
      <c r="H105" s="198">
        <v>6.88</v>
      </c>
      <c r="I105" s="198">
        <v>7.1996000000000002</v>
      </c>
      <c r="J105" s="32">
        <v>84</v>
      </c>
      <c r="K105" s="32" t="s">
        <v>66</v>
      </c>
      <c r="L105" s="32" t="s">
        <v>181</v>
      </c>
      <c r="M105" s="33" t="s">
        <v>68</v>
      </c>
      <c r="N105" s="33"/>
      <c r="O105" s="32">
        <v>180</v>
      </c>
      <c r="P105" s="37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04"/>
      <c r="R105" s="204"/>
      <c r="S105" s="204"/>
      <c r="T105" s="205"/>
      <c r="U105" s="34"/>
      <c r="V105" s="34"/>
      <c r="W105" s="35" t="s">
        <v>69</v>
      </c>
      <c r="X105" s="199">
        <v>48</v>
      </c>
      <c r="Y105" s="200">
        <f t="shared" si="12"/>
        <v>48</v>
      </c>
      <c r="Z105" s="36">
        <f t="shared" si="13"/>
        <v>0.74399999999999999</v>
      </c>
      <c r="AA105" s="56"/>
      <c r="AB105" s="57"/>
      <c r="AC105" s="68"/>
      <c r="AG105" s="67"/>
      <c r="AJ105" s="69" t="s">
        <v>182</v>
      </c>
      <c r="AK105" s="69">
        <v>12</v>
      </c>
      <c r="BB105" s="112" t="s">
        <v>1</v>
      </c>
      <c r="BM105" s="67">
        <f t="shared" si="14"/>
        <v>345.58080000000001</v>
      </c>
      <c r="BN105" s="67">
        <f t="shared" si="15"/>
        <v>345.58080000000001</v>
      </c>
      <c r="BO105" s="67">
        <f t="shared" si="16"/>
        <v>0.5714285714285714</v>
      </c>
      <c r="BP105" s="67">
        <f t="shared" si="17"/>
        <v>0.5714285714285714</v>
      </c>
    </row>
    <row r="106" spans="1:68" ht="27" customHeight="1" x14ac:dyDescent="0.25">
      <c r="A106" s="54" t="s">
        <v>183</v>
      </c>
      <c r="B106" s="54" t="s">
        <v>184</v>
      </c>
      <c r="C106" s="31">
        <v>4301071049</v>
      </c>
      <c r="D106" s="206">
        <v>4607111039293</v>
      </c>
      <c r="E106" s="207"/>
      <c r="F106" s="198">
        <v>0.4</v>
      </c>
      <c r="G106" s="32">
        <v>16</v>
      </c>
      <c r="H106" s="198">
        <v>6.4</v>
      </c>
      <c r="I106" s="198">
        <v>6.7195999999999998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36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04"/>
      <c r="R106" s="204"/>
      <c r="S106" s="204"/>
      <c r="T106" s="205"/>
      <c r="U106" s="34"/>
      <c r="V106" s="34"/>
      <c r="W106" s="35" t="s">
        <v>69</v>
      </c>
      <c r="X106" s="199">
        <v>0</v>
      </c>
      <c r="Y106" s="200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70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185</v>
      </c>
      <c r="B107" s="54" t="s">
        <v>186</v>
      </c>
      <c r="C107" s="31">
        <v>4301070974</v>
      </c>
      <c r="D107" s="206">
        <v>4607111034151</v>
      </c>
      <c r="E107" s="207"/>
      <c r="F107" s="198">
        <v>0.9</v>
      </c>
      <c r="G107" s="32">
        <v>8</v>
      </c>
      <c r="H107" s="198">
        <v>7.2</v>
      </c>
      <c r="I107" s="198">
        <v>7.4859999999999998</v>
      </c>
      <c r="J107" s="32">
        <v>84</v>
      </c>
      <c r="K107" s="32" t="s">
        <v>66</v>
      </c>
      <c r="L107" s="32" t="s">
        <v>171</v>
      </c>
      <c r="M107" s="33" t="s">
        <v>68</v>
      </c>
      <c r="N107" s="33"/>
      <c r="O107" s="32">
        <v>180</v>
      </c>
      <c r="P107" s="38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04"/>
      <c r="R107" s="204"/>
      <c r="S107" s="204"/>
      <c r="T107" s="205"/>
      <c r="U107" s="34"/>
      <c r="V107" s="34"/>
      <c r="W107" s="35" t="s">
        <v>69</v>
      </c>
      <c r="X107" s="199">
        <v>108</v>
      </c>
      <c r="Y107" s="200">
        <f t="shared" si="12"/>
        <v>108</v>
      </c>
      <c r="Z107" s="36">
        <f t="shared" si="13"/>
        <v>1.6739999999999999</v>
      </c>
      <c r="AA107" s="56"/>
      <c r="AB107" s="57"/>
      <c r="AC107" s="68"/>
      <c r="AG107" s="67"/>
      <c r="AJ107" s="69" t="s">
        <v>172</v>
      </c>
      <c r="AK107" s="69">
        <v>84</v>
      </c>
      <c r="BB107" s="114" t="s">
        <v>1</v>
      </c>
      <c r="BM107" s="67">
        <f t="shared" si="14"/>
        <v>808.48799999999994</v>
      </c>
      <c r="BN107" s="67">
        <f t="shared" si="15"/>
        <v>808.48799999999994</v>
      </c>
      <c r="BO107" s="67">
        <f t="shared" si="16"/>
        <v>1.2857142857142858</v>
      </c>
      <c r="BP107" s="67">
        <f t="shared" si="17"/>
        <v>1.2857142857142858</v>
      </c>
    </row>
    <row r="108" spans="1:68" ht="27" customHeight="1" x14ac:dyDescent="0.25">
      <c r="A108" s="54" t="s">
        <v>187</v>
      </c>
      <c r="B108" s="54" t="s">
        <v>188</v>
      </c>
      <c r="C108" s="31">
        <v>4301071039</v>
      </c>
      <c r="D108" s="206">
        <v>4607111039279</v>
      </c>
      <c r="E108" s="207"/>
      <c r="F108" s="198">
        <v>0.7</v>
      </c>
      <c r="G108" s="32">
        <v>10</v>
      </c>
      <c r="H108" s="198">
        <v>7</v>
      </c>
      <c r="I108" s="198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04"/>
      <c r="R108" s="204"/>
      <c r="S108" s="204"/>
      <c r="T108" s="205"/>
      <c r="U108" s="34"/>
      <c r="V108" s="34"/>
      <c r="W108" s="35" t="s">
        <v>69</v>
      </c>
      <c r="X108" s="199">
        <v>0</v>
      </c>
      <c r="Y108" s="200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70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189</v>
      </c>
      <c r="B109" s="54" t="s">
        <v>190</v>
      </c>
      <c r="C109" s="31">
        <v>4301070958</v>
      </c>
      <c r="D109" s="206">
        <v>4607111038098</v>
      </c>
      <c r="E109" s="207"/>
      <c r="F109" s="198">
        <v>0.8</v>
      </c>
      <c r="G109" s="32">
        <v>8</v>
      </c>
      <c r="H109" s="198">
        <v>6.4</v>
      </c>
      <c r="I109" s="198">
        <v>6.6859999999999999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35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204"/>
      <c r="R109" s="204"/>
      <c r="S109" s="204"/>
      <c r="T109" s="205"/>
      <c r="U109" s="34"/>
      <c r="V109" s="34"/>
      <c r="W109" s="35" t="s">
        <v>69</v>
      </c>
      <c r="X109" s="199">
        <v>0</v>
      </c>
      <c r="Y109" s="200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70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x14ac:dyDescent="0.2">
      <c r="A110" s="210"/>
      <c r="B110" s="211"/>
      <c r="C110" s="211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2"/>
      <c r="P110" s="218" t="s">
        <v>71</v>
      </c>
      <c r="Q110" s="219"/>
      <c r="R110" s="219"/>
      <c r="S110" s="219"/>
      <c r="T110" s="219"/>
      <c r="U110" s="219"/>
      <c r="V110" s="220"/>
      <c r="W110" s="37" t="s">
        <v>69</v>
      </c>
      <c r="X110" s="201">
        <f>IFERROR(SUM(X101:X109),"0")</f>
        <v>252</v>
      </c>
      <c r="Y110" s="201">
        <f>IFERROR(SUM(Y101:Y109),"0")</f>
        <v>252</v>
      </c>
      <c r="Z110" s="201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3.9060000000000001</v>
      </c>
      <c r="AA110" s="202"/>
      <c r="AB110" s="202"/>
      <c r="AC110" s="202"/>
    </row>
    <row r="111" spans="1:68" x14ac:dyDescent="0.2">
      <c r="A111" s="211"/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2"/>
      <c r="P111" s="218" t="s">
        <v>71</v>
      </c>
      <c r="Q111" s="219"/>
      <c r="R111" s="219"/>
      <c r="S111" s="219"/>
      <c r="T111" s="219"/>
      <c r="U111" s="219"/>
      <c r="V111" s="220"/>
      <c r="W111" s="37" t="s">
        <v>72</v>
      </c>
      <c r="X111" s="201">
        <f>IFERROR(SUMPRODUCT(X101:X109*H101:H109),"0")</f>
        <v>1787.52</v>
      </c>
      <c r="Y111" s="201">
        <f>IFERROR(SUMPRODUCT(Y101:Y109*H101:H109),"0")</f>
        <v>1787.52</v>
      </c>
      <c r="Z111" s="37"/>
      <c r="AA111" s="202"/>
      <c r="AB111" s="202"/>
      <c r="AC111" s="202"/>
    </row>
    <row r="112" spans="1:68" ht="16.5" customHeight="1" x14ac:dyDescent="0.25">
      <c r="A112" s="214" t="s">
        <v>191</v>
      </c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  <c r="AA112" s="193"/>
      <c r="AB112" s="193"/>
      <c r="AC112" s="193"/>
    </row>
    <row r="113" spans="1:68" ht="14.25" customHeight="1" x14ac:dyDescent="0.25">
      <c r="A113" s="215" t="s">
        <v>138</v>
      </c>
      <c r="B113" s="211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  <c r="AA113" s="192"/>
      <c r="AB113" s="192"/>
      <c r="AC113" s="192"/>
    </row>
    <row r="114" spans="1:68" ht="27" customHeight="1" x14ac:dyDescent="0.25">
      <c r="A114" s="54" t="s">
        <v>192</v>
      </c>
      <c r="B114" s="54" t="s">
        <v>193</v>
      </c>
      <c r="C114" s="31">
        <v>4301135289</v>
      </c>
      <c r="D114" s="206">
        <v>4607111034014</v>
      </c>
      <c r="E114" s="207"/>
      <c r="F114" s="198">
        <v>0.25</v>
      </c>
      <c r="G114" s="32">
        <v>12</v>
      </c>
      <c r="H114" s="198">
        <v>3</v>
      </c>
      <c r="I114" s="198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7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204"/>
      <c r="R114" s="204"/>
      <c r="S114" s="204"/>
      <c r="T114" s="205"/>
      <c r="U114" s="34"/>
      <c r="V114" s="34"/>
      <c r="W114" s="35" t="s">
        <v>69</v>
      </c>
      <c r="X114" s="199">
        <v>84</v>
      </c>
      <c r="Y114" s="200">
        <f>IFERROR(IF(X114="","",X114),"")</f>
        <v>84</v>
      </c>
      <c r="Z114" s="36">
        <f>IFERROR(IF(X114="","",X114*0.01788),"")</f>
        <v>1.5019199999999999</v>
      </c>
      <c r="AA114" s="56"/>
      <c r="AB114" s="57"/>
      <c r="AC114" s="68"/>
      <c r="AG114" s="67"/>
      <c r="AJ114" s="69" t="s">
        <v>70</v>
      </c>
      <c r="AK114" s="69">
        <v>1</v>
      </c>
      <c r="BB114" s="117" t="s">
        <v>79</v>
      </c>
      <c r="BM114" s="67">
        <f>IFERROR(X114*I114,"0")</f>
        <v>311.10239999999999</v>
      </c>
      <c r="BN114" s="67">
        <f>IFERROR(Y114*I114,"0")</f>
        <v>311.10239999999999</v>
      </c>
      <c r="BO114" s="67">
        <f>IFERROR(X114/J114,"0")</f>
        <v>1.2</v>
      </c>
      <c r="BP114" s="67">
        <f>IFERROR(Y114/J114,"0")</f>
        <v>1.2</v>
      </c>
    </row>
    <row r="115" spans="1:68" ht="27" customHeight="1" x14ac:dyDescent="0.25">
      <c r="A115" s="54" t="s">
        <v>194</v>
      </c>
      <c r="B115" s="54" t="s">
        <v>195</v>
      </c>
      <c r="C115" s="31">
        <v>4301135299</v>
      </c>
      <c r="D115" s="206">
        <v>4607111033994</v>
      </c>
      <c r="E115" s="207"/>
      <c r="F115" s="198">
        <v>0.25</v>
      </c>
      <c r="G115" s="32">
        <v>12</v>
      </c>
      <c r="H115" s="198">
        <v>3</v>
      </c>
      <c r="I115" s="198">
        <v>3.7035999999999998</v>
      </c>
      <c r="J115" s="32">
        <v>70</v>
      </c>
      <c r="K115" s="32" t="s">
        <v>78</v>
      </c>
      <c r="L115" s="32" t="s">
        <v>67</v>
      </c>
      <c r="M115" s="33" t="s">
        <v>68</v>
      </c>
      <c r="N115" s="33"/>
      <c r="O115" s="32">
        <v>180</v>
      </c>
      <c r="P115" s="32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204"/>
      <c r="R115" s="204"/>
      <c r="S115" s="204"/>
      <c r="T115" s="205"/>
      <c r="U115" s="34"/>
      <c r="V115" s="34"/>
      <c r="W115" s="35" t="s">
        <v>69</v>
      </c>
      <c r="X115" s="199">
        <v>98</v>
      </c>
      <c r="Y115" s="200">
        <f>IFERROR(IF(X115="","",X115),"")</f>
        <v>98</v>
      </c>
      <c r="Z115" s="36">
        <f>IFERROR(IF(X115="","",X115*0.01788),"")</f>
        <v>1.75224</v>
      </c>
      <c r="AA115" s="56"/>
      <c r="AB115" s="57"/>
      <c r="AC115" s="68"/>
      <c r="AG115" s="67"/>
      <c r="AJ115" s="69" t="s">
        <v>70</v>
      </c>
      <c r="AK115" s="69">
        <v>1</v>
      </c>
      <c r="BB115" s="118" t="s">
        <v>79</v>
      </c>
      <c r="BM115" s="67">
        <f>IFERROR(X115*I115,"0")</f>
        <v>362.95279999999997</v>
      </c>
      <c r="BN115" s="67">
        <f>IFERROR(Y115*I115,"0")</f>
        <v>362.95279999999997</v>
      </c>
      <c r="BO115" s="67">
        <f>IFERROR(X115/J115,"0")</f>
        <v>1.4</v>
      </c>
      <c r="BP115" s="67">
        <f>IFERROR(Y115/J115,"0")</f>
        <v>1.4</v>
      </c>
    </row>
    <row r="116" spans="1:68" x14ac:dyDescent="0.2">
      <c r="A116" s="210"/>
      <c r="B116" s="211"/>
      <c r="C116" s="211"/>
      <c r="D116" s="211"/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12"/>
      <c r="P116" s="218" t="s">
        <v>71</v>
      </c>
      <c r="Q116" s="219"/>
      <c r="R116" s="219"/>
      <c r="S116" s="219"/>
      <c r="T116" s="219"/>
      <c r="U116" s="219"/>
      <c r="V116" s="220"/>
      <c r="W116" s="37" t="s">
        <v>69</v>
      </c>
      <c r="X116" s="201">
        <f>IFERROR(SUM(X114:X115),"0")</f>
        <v>182</v>
      </c>
      <c r="Y116" s="201">
        <f>IFERROR(SUM(Y114:Y115),"0")</f>
        <v>182</v>
      </c>
      <c r="Z116" s="201">
        <f>IFERROR(IF(Z114="",0,Z114),"0")+IFERROR(IF(Z115="",0,Z115),"0")</f>
        <v>3.2541599999999997</v>
      </c>
      <c r="AA116" s="202"/>
      <c r="AB116" s="202"/>
      <c r="AC116" s="202"/>
    </row>
    <row r="117" spans="1:68" x14ac:dyDescent="0.2">
      <c r="A117" s="211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2"/>
      <c r="P117" s="218" t="s">
        <v>71</v>
      </c>
      <c r="Q117" s="219"/>
      <c r="R117" s="219"/>
      <c r="S117" s="219"/>
      <c r="T117" s="219"/>
      <c r="U117" s="219"/>
      <c r="V117" s="220"/>
      <c r="W117" s="37" t="s">
        <v>72</v>
      </c>
      <c r="X117" s="201">
        <f>IFERROR(SUMPRODUCT(X114:X115*H114:H115),"0")</f>
        <v>546</v>
      </c>
      <c r="Y117" s="201">
        <f>IFERROR(SUMPRODUCT(Y114:Y115*H114:H115),"0")</f>
        <v>546</v>
      </c>
      <c r="Z117" s="37"/>
      <c r="AA117" s="202"/>
      <c r="AB117" s="202"/>
      <c r="AC117" s="202"/>
    </row>
    <row r="118" spans="1:68" ht="16.5" customHeight="1" x14ac:dyDescent="0.25">
      <c r="A118" s="214" t="s">
        <v>196</v>
      </c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193"/>
      <c r="AB118" s="193"/>
      <c r="AC118" s="193"/>
    </row>
    <row r="119" spans="1:68" ht="14.25" customHeight="1" x14ac:dyDescent="0.25">
      <c r="A119" s="215" t="s">
        <v>138</v>
      </c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192"/>
      <c r="AB119" s="192"/>
      <c r="AC119" s="192"/>
    </row>
    <row r="120" spans="1:68" ht="27" customHeight="1" x14ac:dyDescent="0.25">
      <c r="A120" s="54" t="s">
        <v>197</v>
      </c>
      <c r="B120" s="54" t="s">
        <v>198</v>
      </c>
      <c r="C120" s="31">
        <v>4301135311</v>
      </c>
      <c r="D120" s="206">
        <v>4607111039095</v>
      </c>
      <c r="E120" s="207"/>
      <c r="F120" s="198">
        <v>0.25</v>
      </c>
      <c r="G120" s="32">
        <v>12</v>
      </c>
      <c r="H120" s="198">
        <v>3</v>
      </c>
      <c r="I120" s="198">
        <v>3.7480000000000002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204"/>
      <c r="R120" s="204"/>
      <c r="S120" s="204"/>
      <c r="T120" s="205"/>
      <c r="U120" s="34"/>
      <c r="V120" s="34"/>
      <c r="W120" s="35" t="s">
        <v>69</v>
      </c>
      <c r="X120" s="199">
        <v>14</v>
      </c>
      <c r="Y120" s="200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68"/>
      <c r="AG120" s="67"/>
      <c r="AJ120" s="69" t="s">
        <v>70</v>
      </c>
      <c r="AK120" s="69">
        <v>1</v>
      </c>
      <c r="BB120" s="119" t="s">
        <v>79</v>
      </c>
      <c r="BM120" s="67">
        <f>IFERROR(X120*I120,"0")</f>
        <v>52.472000000000001</v>
      </c>
      <c r="BN120" s="67">
        <f>IFERROR(Y120*I120,"0")</f>
        <v>52.472000000000001</v>
      </c>
      <c r="BO120" s="67">
        <f>IFERROR(X120/J120,"0")</f>
        <v>0.2</v>
      </c>
      <c r="BP120" s="67">
        <f>IFERROR(Y120/J120,"0")</f>
        <v>0.2</v>
      </c>
    </row>
    <row r="121" spans="1:68" ht="27" customHeight="1" x14ac:dyDescent="0.25">
      <c r="A121" s="54" t="s">
        <v>199</v>
      </c>
      <c r="B121" s="54" t="s">
        <v>200</v>
      </c>
      <c r="C121" s="31">
        <v>4301135282</v>
      </c>
      <c r="D121" s="206">
        <v>4607111034199</v>
      </c>
      <c r="E121" s="207"/>
      <c r="F121" s="198">
        <v>0.25</v>
      </c>
      <c r="G121" s="32">
        <v>12</v>
      </c>
      <c r="H121" s="198">
        <v>3</v>
      </c>
      <c r="I121" s="198">
        <v>3.7035999999999998</v>
      </c>
      <c r="J121" s="32">
        <v>70</v>
      </c>
      <c r="K121" s="32" t="s">
        <v>78</v>
      </c>
      <c r="L121" s="32" t="s">
        <v>67</v>
      </c>
      <c r="M121" s="33" t="s">
        <v>68</v>
      </c>
      <c r="N121" s="33"/>
      <c r="O121" s="32">
        <v>180</v>
      </c>
      <c r="P121" s="40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204"/>
      <c r="R121" s="204"/>
      <c r="S121" s="204"/>
      <c r="T121" s="205"/>
      <c r="U121" s="34"/>
      <c r="V121" s="34"/>
      <c r="W121" s="35" t="s">
        <v>69</v>
      </c>
      <c r="X121" s="199">
        <v>56</v>
      </c>
      <c r="Y121" s="200">
        <f>IFERROR(IF(X121="","",X121),"")</f>
        <v>56</v>
      </c>
      <c r="Z121" s="36">
        <f>IFERROR(IF(X121="","",X121*0.01788),"")</f>
        <v>1.0012799999999999</v>
      </c>
      <c r="AA121" s="56"/>
      <c r="AB121" s="57"/>
      <c r="AC121" s="68"/>
      <c r="AG121" s="67"/>
      <c r="AJ121" s="69" t="s">
        <v>70</v>
      </c>
      <c r="AK121" s="69">
        <v>1</v>
      </c>
      <c r="BB121" s="120" t="s">
        <v>79</v>
      </c>
      <c r="BM121" s="67">
        <f>IFERROR(X121*I121,"0")</f>
        <v>207.40159999999997</v>
      </c>
      <c r="BN121" s="67">
        <f>IFERROR(Y121*I121,"0")</f>
        <v>207.40159999999997</v>
      </c>
      <c r="BO121" s="67">
        <f>IFERROR(X121/J121,"0")</f>
        <v>0.8</v>
      </c>
      <c r="BP121" s="67">
        <f>IFERROR(Y121/J121,"0")</f>
        <v>0.8</v>
      </c>
    </row>
    <row r="122" spans="1:68" x14ac:dyDescent="0.2">
      <c r="A122" s="210"/>
      <c r="B122" s="211"/>
      <c r="C122" s="211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2"/>
      <c r="P122" s="218" t="s">
        <v>71</v>
      </c>
      <c r="Q122" s="219"/>
      <c r="R122" s="219"/>
      <c r="S122" s="219"/>
      <c r="T122" s="219"/>
      <c r="U122" s="219"/>
      <c r="V122" s="220"/>
      <c r="W122" s="37" t="s">
        <v>69</v>
      </c>
      <c r="X122" s="201">
        <f>IFERROR(SUM(X120:X121),"0")</f>
        <v>70</v>
      </c>
      <c r="Y122" s="201">
        <f>IFERROR(SUM(Y120:Y121),"0")</f>
        <v>70</v>
      </c>
      <c r="Z122" s="201">
        <f>IFERROR(IF(Z120="",0,Z120),"0")+IFERROR(IF(Z121="",0,Z121),"0")</f>
        <v>1.2515999999999998</v>
      </c>
      <c r="AA122" s="202"/>
      <c r="AB122" s="202"/>
      <c r="AC122" s="202"/>
    </row>
    <row r="123" spans="1:68" x14ac:dyDescent="0.2">
      <c r="A123" s="211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2"/>
      <c r="P123" s="218" t="s">
        <v>71</v>
      </c>
      <c r="Q123" s="219"/>
      <c r="R123" s="219"/>
      <c r="S123" s="219"/>
      <c r="T123" s="219"/>
      <c r="U123" s="219"/>
      <c r="V123" s="220"/>
      <c r="W123" s="37" t="s">
        <v>72</v>
      </c>
      <c r="X123" s="201">
        <f>IFERROR(SUMPRODUCT(X120:X121*H120:H121),"0")</f>
        <v>210</v>
      </c>
      <c r="Y123" s="201">
        <f>IFERROR(SUMPRODUCT(Y120:Y121*H120:H121),"0")</f>
        <v>210</v>
      </c>
      <c r="Z123" s="37"/>
      <c r="AA123" s="202"/>
      <c r="AB123" s="202"/>
      <c r="AC123" s="202"/>
    </row>
    <row r="124" spans="1:68" ht="16.5" customHeight="1" x14ac:dyDescent="0.25">
      <c r="A124" s="214" t="s">
        <v>201</v>
      </c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  <c r="AA124" s="193"/>
      <c r="AB124" s="193"/>
      <c r="AC124" s="193"/>
    </row>
    <row r="125" spans="1:68" ht="14.25" customHeight="1" x14ac:dyDescent="0.25">
      <c r="A125" s="215" t="s">
        <v>138</v>
      </c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  <c r="AA125" s="192"/>
      <c r="AB125" s="192"/>
      <c r="AC125" s="192"/>
    </row>
    <row r="126" spans="1:68" ht="27" customHeight="1" x14ac:dyDescent="0.25">
      <c r="A126" s="54" t="s">
        <v>202</v>
      </c>
      <c r="B126" s="54" t="s">
        <v>203</v>
      </c>
      <c r="C126" s="31">
        <v>4301135178</v>
      </c>
      <c r="D126" s="206">
        <v>4607111034816</v>
      </c>
      <c r="E126" s="207"/>
      <c r="F126" s="198">
        <v>0.25</v>
      </c>
      <c r="G126" s="32">
        <v>6</v>
      </c>
      <c r="H126" s="198">
        <v>1.5</v>
      </c>
      <c r="I126" s="198">
        <v>1.9218</v>
      </c>
      <c r="J126" s="32">
        <v>140</v>
      </c>
      <c r="K126" s="32" t="s">
        <v>78</v>
      </c>
      <c r="L126" s="32" t="s">
        <v>67</v>
      </c>
      <c r="M126" s="33" t="s">
        <v>68</v>
      </c>
      <c r="N126" s="33"/>
      <c r="O126" s="32">
        <v>180</v>
      </c>
      <c r="P126" s="41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204"/>
      <c r="R126" s="204"/>
      <c r="S126" s="204"/>
      <c r="T126" s="205"/>
      <c r="U126" s="34"/>
      <c r="V126" s="34"/>
      <c r="W126" s="35" t="s">
        <v>69</v>
      </c>
      <c r="X126" s="199">
        <v>0</v>
      </c>
      <c r="Y126" s="200">
        <f>IFERROR(IF(X126="","",X126),"")</f>
        <v>0</v>
      </c>
      <c r="Z126" s="36">
        <f>IFERROR(IF(X126="","",X126*0.00941),"")</f>
        <v>0</v>
      </c>
      <c r="AA126" s="56"/>
      <c r="AB126" s="57"/>
      <c r="AC126" s="68"/>
      <c r="AG126" s="67"/>
      <c r="AJ126" s="69" t="s">
        <v>70</v>
      </c>
      <c r="AK126" s="69">
        <v>1</v>
      </c>
      <c r="BB126" s="121" t="s">
        <v>79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204</v>
      </c>
      <c r="B127" s="54" t="s">
        <v>205</v>
      </c>
      <c r="C127" s="31">
        <v>4301135275</v>
      </c>
      <c r="D127" s="206">
        <v>4607111034380</v>
      </c>
      <c r="E127" s="207"/>
      <c r="F127" s="198">
        <v>0.25</v>
      </c>
      <c r="G127" s="32">
        <v>12</v>
      </c>
      <c r="H127" s="198">
        <v>3</v>
      </c>
      <c r="I127" s="198">
        <v>3.28</v>
      </c>
      <c r="J127" s="32">
        <v>70</v>
      </c>
      <c r="K127" s="32" t="s">
        <v>78</v>
      </c>
      <c r="L127" s="32" t="s">
        <v>67</v>
      </c>
      <c r="M127" s="33" t="s">
        <v>68</v>
      </c>
      <c r="N127" s="33"/>
      <c r="O127" s="32">
        <v>180</v>
      </c>
      <c r="P127" s="38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204"/>
      <c r="R127" s="204"/>
      <c r="S127" s="204"/>
      <c r="T127" s="205"/>
      <c r="U127" s="34"/>
      <c r="V127" s="34"/>
      <c r="W127" s="35" t="s">
        <v>69</v>
      </c>
      <c r="X127" s="199">
        <v>28</v>
      </c>
      <c r="Y127" s="200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68"/>
      <c r="AG127" s="67"/>
      <c r="AJ127" s="69" t="s">
        <v>70</v>
      </c>
      <c r="AK127" s="69">
        <v>1</v>
      </c>
      <c r="BB127" s="122" t="s">
        <v>79</v>
      </c>
      <c r="BM127" s="67">
        <f>IFERROR(X127*I127,"0")</f>
        <v>91.839999999999989</v>
      </c>
      <c r="BN127" s="67">
        <f>IFERROR(Y127*I127,"0")</f>
        <v>91.839999999999989</v>
      </c>
      <c r="BO127" s="67">
        <f>IFERROR(X127/J127,"0")</f>
        <v>0.4</v>
      </c>
      <c r="BP127" s="67">
        <f>IFERROR(Y127/J127,"0")</f>
        <v>0.4</v>
      </c>
    </row>
    <row r="128" spans="1:68" ht="27" customHeight="1" x14ac:dyDescent="0.25">
      <c r="A128" s="54" t="s">
        <v>206</v>
      </c>
      <c r="B128" s="54" t="s">
        <v>207</v>
      </c>
      <c r="C128" s="31">
        <v>4301135277</v>
      </c>
      <c r="D128" s="206">
        <v>4607111034397</v>
      </c>
      <c r="E128" s="207"/>
      <c r="F128" s="198">
        <v>0.25</v>
      </c>
      <c r="G128" s="32">
        <v>12</v>
      </c>
      <c r="H128" s="198">
        <v>3</v>
      </c>
      <c r="I128" s="198">
        <v>3.28</v>
      </c>
      <c r="J128" s="32">
        <v>70</v>
      </c>
      <c r="K128" s="32" t="s">
        <v>78</v>
      </c>
      <c r="L128" s="32" t="s">
        <v>67</v>
      </c>
      <c r="M128" s="33" t="s">
        <v>68</v>
      </c>
      <c r="N128" s="33"/>
      <c r="O128" s="32">
        <v>180</v>
      </c>
      <c r="P128" s="39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204"/>
      <c r="R128" s="204"/>
      <c r="S128" s="204"/>
      <c r="T128" s="205"/>
      <c r="U128" s="34"/>
      <c r="V128" s="34"/>
      <c r="W128" s="35" t="s">
        <v>69</v>
      </c>
      <c r="X128" s="199">
        <v>14</v>
      </c>
      <c r="Y128" s="200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68"/>
      <c r="AG128" s="67"/>
      <c r="AJ128" s="69" t="s">
        <v>70</v>
      </c>
      <c r="AK128" s="69">
        <v>1</v>
      </c>
      <c r="BB128" s="123" t="s">
        <v>79</v>
      </c>
      <c r="BM128" s="67">
        <f>IFERROR(X128*I128,"0")</f>
        <v>45.919999999999995</v>
      </c>
      <c r="BN128" s="67">
        <f>IFERROR(Y128*I128,"0")</f>
        <v>45.919999999999995</v>
      </c>
      <c r="BO128" s="67">
        <f>IFERROR(X128/J128,"0")</f>
        <v>0.2</v>
      </c>
      <c r="BP128" s="67">
        <f>IFERROR(Y128/J128,"0")</f>
        <v>0.2</v>
      </c>
    </row>
    <row r="129" spans="1:68" x14ac:dyDescent="0.2">
      <c r="A129" s="210"/>
      <c r="B129" s="211"/>
      <c r="C129" s="211"/>
      <c r="D129" s="211"/>
      <c r="E129" s="211"/>
      <c r="F129" s="211"/>
      <c r="G129" s="211"/>
      <c r="H129" s="211"/>
      <c r="I129" s="211"/>
      <c r="J129" s="211"/>
      <c r="K129" s="211"/>
      <c r="L129" s="211"/>
      <c r="M129" s="211"/>
      <c r="N129" s="211"/>
      <c r="O129" s="212"/>
      <c r="P129" s="218" t="s">
        <v>71</v>
      </c>
      <c r="Q129" s="219"/>
      <c r="R129" s="219"/>
      <c r="S129" s="219"/>
      <c r="T129" s="219"/>
      <c r="U129" s="219"/>
      <c r="V129" s="220"/>
      <c r="W129" s="37" t="s">
        <v>69</v>
      </c>
      <c r="X129" s="201">
        <f>IFERROR(SUM(X126:X128),"0")</f>
        <v>42</v>
      </c>
      <c r="Y129" s="201">
        <f>IFERROR(SUM(Y126:Y128),"0")</f>
        <v>42</v>
      </c>
      <c r="Z129" s="201">
        <f>IFERROR(IF(Z126="",0,Z126),"0")+IFERROR(IF(Z127="",0,Z127),"0")+IFERROR(IF(Z128="",0,Z128),"0")</f>
        <v>0.75095999999999996</v>
      </c>
      <c r="AA129" s="202"/>
      <c r="AB129" s="202"/>
      <c r="AC129" s="202"/>
    </row>
    <row r="130" spans="1:68" x14ac:dyDescent="0.2">
      <c r="A130" s="211"/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2"/>
      <c r="P130" s="218" t="s">
        <v>71</v>
      </c>
      <c r="Q130" s="219"/>
      <c r="R130" s="219"/>
      <c r="S130" s="219"/>
      <c r="T130" s="219"/>
      <c r="U130" s="219"/>
      <c r="V130" s="220"/>
      <c r="W130" s="37" t="s">
        <v>72</v>
      </c>
      <c r="X130" s="201">
        <f>IFERROR(SUMPRODUCT(X126:X128*H126:H128),"0")</f>
        <v>126</v>
      </c>
      <c r="Y130" s="201">
        <f>IFERROR(SUMPRODUCT(Y126:Y128*H126:H128),"0")</f>
        <v>126</v>
      </c>
      <c r="Z130" s="37"/>
      <c r="AA130" s="202"/>
      <c r="AB130" s="202"/>
      <c r="AC130" s="202"/>
    </row>
    <row r="131" spans="1:68" ht="16.5" customHeight="1" x14ac:dyDescent="0.25">
      <c r="A131" s="214" t="s">
        <v>208</v>
      </c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  <c r="S131" s="211"/>
      <c r="T131" s="211"/>
      <c r="U131" s="211"/>
      <c r="V131" s="211"/>
      <c r="W131" s="211"/>
      <c r="X131" s="211"/>
      <c r="Y131" s="211"/>
      <c r="Z131" s="211"/>
      <c r="AA131" s="193"/>
      <c r="AB131" s="193"/>
      <c r="AC131" s="193"/>
    </row>
    <row r="132" spans="1:68" ht="14.25" customHeight="1" x14ac:dyDescent="0.25">
      <c r="A132" s="215" t="s">
        <v>138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  <c r="AA132" s="192"/>
      <c r="AB132" s="192"/>
      <c r="AC132" s="192"/>
    </row>
    <row r="133" spans="1:68" ht="27" customHeight="1" x14ac:dyDescent="0.25">
      <c r="A133" s="54" t="s">
        <v>209</v>
      </c>
      <c r="B133" s="54" t="s">
        <v>210</v>
      </c>
      <c r="C133" s="31">
        <v>4301135183</v>
      </c>
      <c r="D133" s="206">
        <v>4607111035806</v>
      </c>
      <c r="E133" s="207"/>
      <c r="F133" s="198">
        <v>0.25</v>
      </c>
      <c r="G133" s="32">
        <v>12</v>
      </c>
      <c r="H133" s="198">
        <v>3</v>
      </c>
      <c r="I133" s="198">
        <v>3.7035999999999998</v>
      </c>
      <c r="J133" s="32">
        <v>70</v>
      </c>
      <c r="K133" s="32" t="s">
        <v>78</v>
      </c>
      <c r="L133" s="32" t="s">
        <v>67</v>
      </c>
      <c r="M133" s="33" t="s">
        <v>68</v>
      </c>
      <c r="N133" s="33"/>
      <c r="O133" s="32">
        <v>180</v>
      </c>
      <c r="P133" s="387" t="s">
        <v>211</v>
      </c>
      <c r="Q133" s="204"/>
      <c r="R133" s="204"/>
      <c r="S133" s="204"/>
      <c r="T133" s="205"/>
      <c r="U133" s="34"/>
      <c r="V133" s="34"/>
      <c r="W133" s="35" t="s">
        <v>69</v>
      </c>
      <c r="X133" s="199">
        <v>0</v>
      </c>
      <c r="Y133" s="200">
        <f>IFERROR(IF(X133="","",X133),"")</f>
        <v>0</v>
      </c>
      <c r="Z133" s="36">
        <f>IFERROR(IF(X133="","",X133*0.01788),"")</f>
        <v>0</v>
      </c>
      <c r="AA133" s="56"/>
      <c r="AB133" s="57"/>
      <c r="AC133" s="68"/>
      <c r="AG133" s="67"/>
      <c r="AJ133" s="69" t="s">
        <v>70</v>
      </c>
      <c r="AK133" s="69">
        <v>1</v>
      </c>
      <c r="BB133" s="124" t="s">
        <v>79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212</v>
      </c>
      <c r="B134" s="54" t="s">
        <v>213</v>
      </c>
      <c r="C134" s="31">
        <v>4301135279</v>
      </c>
      <c r="D134" s="206">
        <v>4607111035806</v>
      </c>
      <c r="E134" s="207"/>
      <c r="F134" s="198">
        <v>0.25</v>
      </c>
      <c r="G134" s="32">
        <v>12</v>
      </c>
      <c r="H134" s="198">
        <v>3</v>
      </c>
      <c r="I134" s="198">
        <v>3.7035999999999998</v>
      </c>
      <c r="J134" s="32">
        <v>70</v>
      </c>
      <c r="K134" s="32" t="s">
        <v>78</v>
      </c>
      <c r="L134" s="32" t="s">
        <v>67</v>
      </c>
      <c r="M134" s="33" t="s">
        <v>68</v>
      </c>
      <c r="N134" s="33"/>
      <c r="O134" s="32">
        <v>180</v>
      </c>
      <c r="P134" s="40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04"/>
      <c r="R134" s="204"/>
      <c r="S134" s="204"/>
      <c r="T134" s="205"/>
      <c r="U134" s="34"/>
      <c r="V134" s="34"/>
      <c r="W134" s="35" t="s">
        <v>69</v>
      </c>
      <c r="X134" s="199">
        <v>0</v>
      </c>
      <c r="Y134" s="200">
        <f>IFERROR(IF(X134="","",X134),"")</f>
        <v>0</v>
      </c>
      <c r="Z134" s="36">
        <f>IFERROR(IF(X134="","",X134*0.01788),"")</f>
        <v>0</v>
      </c>
      <c r="AA134" s="56"/>
      <c r="AB134" s="57"/>
      <c r="AC134" s="68"/>
      <c r="AG134" s="67"/>
      <c r="AJ134" s="69" t="s">
        <v>70</v>
      </c>
      <c r="AK134" s="69">
        <v>1</v>
      </c>
      <c r="BB134" s="125" t="s">
        <v>79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210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2"/>
      <c r="P135" s="218" t="s">
        <v>71</v>
      </c>
      <c r="Q135" s="219"/>
      <c r="R135" s="219"/>
      <c r="S135" s="219"/>
      <c r="T135" s="219"/>
      <c r="U135" s="219"/>
      <c r="V135" s="220"/>
      <c r="W135" s="37" t="s">
        <v>69</v>
      </c>
      <c r="X135" s="201">
        <f>IFERROR(SUM(X133:X134),"0")</f>
        <v>0</v>
      </c>
      <c r="Y135" s="201">
        <f>IFERROR(SUM(Y133:Y134),"0")</f>
        <v>0</v>
      </c>
      <c r="Z135" s="201">
        <f>IFERROR(IF(Z133="",0,Z133),"0")+IFERROR(IF(Z134="",0,Z134),"0")</f>
        <v>0</v>
      </c>
      <c r="AA135" s="202"/>
      <c r="AB135" s="202"/>
      <c r="AC135" s="202"/>
    </row>
    <row r="136" spans="1:68" x14ac:dyDescent="0.2">
      <c r="A136" s="211"/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2"/>
      <c r="P136" s="218" t="s">
        <v>71</v>
      </c>
      <c r="Q136" s="219"/>
      <c r="R136" s="219"/>
      <c r="S136" s="219"/>
      <c r="T136" s="219"/>
      <c r="U136" s="219"/>
      <c r="V136" s="220"/>
      <c r="W136" s="37" t="s">
        <v>72</v>
      </c>
      <c r="X136" s="201">
        <f>IFERROR(SUMPRODUCT(X133:X134*H133:H134),"0")</f>
        <v>0</v>
      </c>
      <c r="Y136" s="201">
        <f>IFERROR(SUMPRODUCT(Y133:Y134*H133:H134),"0")</f>
        <v>0</v>
      </c>
      <c r="Z136" s="37"/>
      <c r="AA136" s="202"/>
      <c r="AB136" s="202"/>
      <c r="AC136" s="202"/>
    </row>
    <row r="137" spans="1:68" ht="16.5" customHeight="1" x14ac:dyDescent="0.25">
      <c r="A137" s="214" t="s">
        <v>214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  <c r="AA137" s="193"/>
      <c r="AB137" s="193"/>
      <c r="AC137" s="193"/>
    </row>
    <row r="138" spans="1:68" ht="14.25" customHeight="1" x14ac:dyDescent="0.25">
      <c r="A138" s="215" t="s">
        <v>215</v>
      </c>
      <c r="B138" s="211"/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  <c r="AA138" s="192"/>
      <c r="AB138" s="192"/>
      <c r="AC138" s="192"/>
    </row>
    <row r="139" spans="1:68" ht="27" customHeight="1" x14ac:dyDescent="0.25">
      <c r="A139" s="54" t="s">
        <v>216</v>
      </c>
      <c r="B139" s="54" t="s">
        <v>217</v>
      </c>
      <c r="C139" s="31">
        <v>4301071054</v>
      </c>
      <c r="D139" s="206">
        <v>4607111035639</v>
      </c>
      <c r="E139" s="207"/>
      <c r="F139" s="198">
        <v>0.2</v>
      </c>
      <c r="G139" s="32">
        <v>8</v>
      </c>
      <c r="H139" s="198">
        <v>1.6</v>
      </c>
      <c r="I139" s="198">
        <v>2.12</v>
      </c>
      <c r="J139" s="32">
        <v>72</v>
      </c>
      <c r="K139" s="32" t="s">
        <v>218</v>
      </c>
      <c r="L139" s="32" t="s">
        <v>67</v>
      </c>
      <c r="M139" s="33" t="s">
        <v>68</v>
      </c>
      <c r="N139" s="33"/>
      <c r="O139" s="32">
        <v>180</v>
      </c>
      <c r="P139" s="374" t="s">
        <v>219</v>
      </c>
      <c r="Q139" s="204"/>
      <c r="R139" s="204"/>
      <c r="S139" s="204"/>
      <c r="T139" s="205"/>
      <c r="U139" s="34"/>
      <c r="V139" s="34"/>
      <c r="W139" s="35" t="s">
        <v>69</v>
      </c>
      <c r="X139" s="199">
        <v>0</v>
      </c>
      <c r="Y139" s="200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70</v>
      </c>
      <c r="AK139" s="69">
        <v>1</v>
      </c>
      <c r="BB139" s="126" t="s">
        <v>79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220</v>
      </c>
      <c r="B140" s="54" t="s">
        <v>221</v>
      </c>
      <c r="C140" s="31">
        <v>4301135540</v>
      </c>
      <c r="D140" s="206">
        <v>4607111035646</v>
      </c>
      <c r="E140" s="207"/>
      <c r="F140" s="198">
        <v>0.2</v>
      </c>
      <c r="G140" s="32">
        <v>8</v>
      </c>
      <c r="H140" s="198">
        <v>1.6</v>
      </c>
      <c r="I140" s="198">
        <v>2.12</v>
      </c>
      <c r="J140" s="32">
        <v>72</v>
      </c>
      <c r="K140" s="32" t="s">
        <v>218</v>
      </c>
      <c r="L140" s="32" t="s">
        <v>67</v>
      </c>
      <c r="M140" s="33" t="s">
        <v>68</v>
      </c>
      <c r="N140" s="33"/>
      <c r="O140" s="32">
        <v>180</v>
      </c>
      <c r="P140" s="31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04"/>
      <c r="R140" s="204"/>
      <c r="S140" s="204"/>
      <c r="T140" s="205"/>
      <c r="U140" s="34"/>
      <c r="V140" s="34"/>
      <c r="W140" s="35" t="s">
        <v>69</v>
      </c>
      <c r="X140" s="199">
        <v>0</v>
      </c>
      <c r="Y140" s="200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70</v>
      </c>
      <c r="AK140" s="69">
        <v>1</v>
      </c>
      <c r="BB140" s="127" t="s">
        <v>79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210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2"/>
      <c r="P141" s="218" t="s">
        <v>71</v>
      </c>
      <c r="Q141" s="219"/>
      <c r="R141" s="219"/>
      <c r="S141" s="219"/>
      <c r="T141" s="219"/>
      <c r="U141" s="219"/>
      <c r="V141" s="220"/>
      <c r="W141" s="37" t="s">
        <v>69</v>
      </c>
      <c r="X141" s="201">
        <f>IFERROR(SUM(X139:X140),"0")</f>
        <v>0</v>
      </c>
      <c r="Y141" s="201">
        <f>IFERROR(SUM(Y139:Y140),"0")</f>
        <v>0</v>
      </c>
      <c r="Z141" s="201">
        <f>IFERROR(IF(Z139="",0,Z139),"0")+IFERROR(IF(Z140="",0,Z140),"0")</f>
        <v>0</v>
      </c>
      <c r="AA141" s="202"/>
      <c r="AB141" s="202"/>
      <c r="AC141" s="202"/>
    </row>
    <row r="142" spans="1:68" x14ac:dyDescent="0.2">
      <c r="A142" s="211"/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2"/>
      <c r="P142" s="218" t="s">
        <v>71</v>
      </c>
      <c r="Q142" s="219"/>
      <c r="R142" s="219"/>
      <c r="S142" s="219"/>
      <c r="T142" s="219"/>
      <c r="U142" s="219"/>
      <c r="V142" s="220"/>
      <c r="W142" s="37" t="s">
        <v>72</v>
      </c>
      <c r="X142" s="201">
        <f>IFERROR(SUMPRODUCT(X139:X140*H139:H140),"0")</f>
        <v>0</v>
      </c>
      <c r="Y142" s="201">
        <f>IFERROR(SUMPRODUCT(Y139:Y140*H139:H140),"0")</f>
        <v>0</v>
      </c>
      <c r="Z142" s="37"/>
      <c r="AA142" s="202"/>
      <c r="AB142" s="202"/>
      <c r="AC142" s="202"/>
    </row>
    <row r="143" spans="1:68" ht="16.5" customHeight="1" x14ac:dyDescent="0.25">
      <c r="A143" s="214" t="s">
        <v>222</v>
      </c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  <c r="AA143" s="193"/>
      <c r="AB143" s="193"/>
      <c r="AC143" s="193"/>
    </row>
    <row r="144" spans="1:68" ht="14.25" customHeight="1" x14ac:dyDescent="0.25">
      <c r="A144" s="215" t="s">
        <v>138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  <c r="S144" s="211"/>
      <c r="T144" s="211"/>
      <c r="U144" s="211"/>
      <c r="V144" s="211"/>
      <c r="W144" s="211"/>
      <c r="X144" s="211"/>
      <c r="Y144" s="211"/>
      <c r="Z144" s="211"/>
      <c r="AA144" s="192"/>
      <c r="AB144" s="192"/>
      <c r="AC144" s="192"/>
    </row>
    <row r="145" spans="1:68" ht="27" customHeight="1" x14ac:dyDescent="0.25">
      <c r="A145" s="54" t="s">
        <v>223</v>
      </c>
      <c r="B145" s="54" t="s">
        <v>224</v>
      </c>
      <c r="C145" s="31">
        <v>4301135281</v>
      </c>
      <c r="D145" s="206">
        <v>4607111036568</v>
      </c>
      <c r="E145" s="207"/>
      <c r="F145" s="198">
        <v>0.28000000000000003</v>
      </c>
      <c r="G145" s="32">
        <v>6</v>
      </c>
      <c r="H145" s="198">
        <v>1.68</v>
      </c>
      <c r="I145" s="198">
        <v>2.1017999999999999</v>
      </c>
      <c r="J145" s="32">
        <v>140</v>
      </c>
      <c r="K145" s="32" t="s">
        <v>78</v>
      </c>
      <c r="L145" s="32" t="s">
        <v>67</v>
      </c>
      <c r="M145" s="33" t="s">
        <v>68</v>
      </c>
      <c r="N145" s="33"/>
      <c r="O145" s="32">
        <v>180</v>
      </c>
      <c r="P145" s="23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04"/>
      <c r="R145" s="204"/>
      <c r="S145" s="204"/>
      <c r="T145" s="205"/>
      <c r="U145" s="34"/>
      <c r="V145" s="34"/>
      <c r="W145" s="35" t="s">
        <v>69</v>
      </c>
      <c r="X145" s="199">
        <v>0</v>
      </c>
      <c r="Y145" s="200">
        <f>IFERROR(IF(X145="","",X145),"")</f>
        <v>0</v>
      </c>
      <c r="Z145" s="36">
        <f>IFERROR(IF(X145="","",X145*0.00941),"")</f>
        <v>0</v>
      </c>
      <c r="AA145" s="56"/>
      <c r="AB145" s="57"/>
      <c r="AC145" s="68"/>
      <c r="AG145" s="67"/>
      <c r="AJ145" s="69" t="s">
        <v>70</v>
      </c>
      <c r="AK145" s="69">
        <v>1</v>
      </c>
      <c r="BB145" s="128" t="s">
        <v>79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0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2"/>
      <c r="P146" s="218" t="s">
        <v>71</v>
      </c>
      <c r="Q146" s="219"/>
      <c r="R146" s="219"/>
      <c r="S146" s="219"/>
      <c r="T146" s="219"/>
      <c r="U146" s="219"/>
      <c r="V146" s="220"/>
      <c r="W146" s="37" t="s">
        <v>69</v>
      </c>
      <c r="X146" s="201">
        <f>IFERROR(SUM(X145:X145),"0")</f>
        <v>0</v>
      </c>
      <c r="Y146" s="201">
        <f>IFERROR(SUM(Y145:Y145),"0")</f>
        <v>0</v>
      </c>
      <c r="Z146" s="201">
        <f>IFERROR(IF(Z145="",0,Z145),"0")</f>
        <v>0</v>
      </c>
      <c r="AA146" s="202"/>
      <c r="AB146" s="202"/>
      <c r="AC146" s="202"/>
    </row>
    <row r="147" spans="1:68" x14ac:dyDescent="0.2">
      <c r="A147" s="211"/>
      <c r="B147" s="211"/>
      <c r="C147" s="211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211"/>
      <c r="O147" s="212"/>
      <c r="P147" s="218" t="s">
        <v>71</v>
      </c>
      <c r="Q147" s="219"/>
      <c r="R147" s="219"/>
      <c r="S147" s="219"/>
      <c r="T147" s="219"/>
      <c r="U147" s="219"/>
      <c r="V147" s="220"/>
      <c r="W147" s="37" t="s">
        <v>72</v>
      </c>
      <c r="X147" s="201">
        <f>IFERROR(SUMPRODUCT(X145:X145*H145:H145),"0")</f>
        <v>0</v>
      </c>
      <c r="Y147" s="201">
        <f>IFERROR(SUMPRODUCT(Y145:Y145*H145:H145),"0")</f>
        <v>0</v>
      </c>
      <c r="Z147" s="37"/>
      <c r="AA147" s="202"/>
      <c r="AB147" s="202"/>
      <c r="AC147" s="202"/>
    </row>
    <row r="148" spans="1:68" ht="27.75" customHeight="1" x14ac:dyDescent="0.2">
      <c r="A148" s="253" t="s">
        <v>225</v>
      </c>
      <c r="B148" s="254"/>
      <c r="C148" s="254"/>
      <c r="D148" s="254"/>
      <c r="E148" s="254"/>
      <c r="F148" s="254"/>
      <c r="G148" s="254"/>
      <c r="H148" s="254"/>
      <c r="I148" s="254"/>
      <c r="J148" s="254"/>
      <c r="K148" s="254"/>
      <c r="L148" s="254"/>
      <c r="M148" s="254"/>
      <c r="N148" s="254"/>
      <c r="O148" s="254"/>
      <c r="P148" s="254"/>
      <c r="Q148" s="254"/>
      <c r="R148" s="254"/>
      <c r="S148" s="254"/>
      <c r="T148" s="254"/>
      <c r="U148" s="254"/>
      <c r="V148" s="254"/>
      <c r="W148" s="254"/>
      <c r="X148" s="254"/>
      <c r="Y148" s="254"/>
      <c r="Z148" s="254"/>
      <c r="AA148" s="48"/>
      <c r="AB148" s="48"/>
      <c r="AC148" s="48"/>
    </row>
    <row r="149" spans="1:68" ht="16.5" customHeight="1" x14ac:dyDescent="0.25">
      <c r="A149" s="214" t="s">
        <v>226</v>
      </c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193"/>
      <c r="AB149" s="193"/>
      <c r="AC149" s="193"/>
    </row>
    <row r="150" spans="1:68" ht="14.25" customHeight="1" x14ac:dyDescent="0.25">
      <c r="A150" s="215" t="s">
        <v>138</v>
      </c>
      <c r="B150" s="211"/>
      <c r="C150" s="211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192"/>
      <c r="AB150" s="192"/>
      <c r="AC150" s="192"/>
    </row>
    <row r="151" spans="1:68" ht="27" customHeight="1" x14ac:dyDescent="0.25">
      <c r="A151" s="54" t="s">
        <v>227</v>
      </c>
      <c r="B151" s="54" t="s">
        <v>228</v>
      </c>
      <c r="C151" s="31">
        <v>4301135317</v>
      </c>
      <c r="D151" s="206">
        <v>4607111039057</v>
      </c>
      <c r="E151" s="207"/>
      <c r="F151" s="198">
        <v>1.8</v>
      </c>
      <c r="G151" s="32">
        <v>1</v>
      </c>
      <c r="H151" s="198">
        <v>1.8</v>
      </c>
      <c r="I151" s="198">
        <v>1.9</v>
      </c>
      <c r="J151" s="32">
        <v>234</v>
      </c>
      <c r="K151" s="32" t="s">
        <v>134</v>
      </c>
      <c r="L151" s="32" t="s">
        <v>67</v>
      </c>
      <c r="M151" s="33" t="s">
        <v>68</v>
      </c>
      <c r="N151" s="33"/>
      <c r="O151" s="32">
        <v>180</v>
      </c>
      <c r="P151" s="412" t="s">
        <v>229</v>
      </c>
      <c r="Q151" s="204"/>
      <c r="R151" s="204"/>
      <c r="S151" s="204"/>
      <c r="T151" s="205"/>
      <c r="U151" s="34"/>
      <c r="V151" s="34"/>
      <c r="W151" s="35" t="s">
        <v>69</v>
      </c>
      <c r="X151" s="199">
        <v>0</v>
      </c>
      <c r="Y151" s="200">
        <f>IFERROR(IF(X151="","",X151),"")</f>
        <v>0</v>
      </c>
      <c r="Z151" s="36">
        <f>IFERROR(IF(X151="","",X151*0.00502),"")</f>
        <v>0</v>
      </c>
      <c r="AA151" s="56"/>
      <c r="AB151" s="57"/>
      <c r="AC151" s="68"/>
      <c r="AG151" s="67"/>
      <c r="AJ151" s="69" t="s">
        <v>70</v>
      </c>
      <c r="AK151" s="69">
        <v>1</v>
      </c>
      <c r="BB151" s="129" t="s">
        <v>79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10"/>
      <c r="B152" s="211"/>
      <c r="C152" s="211"/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2"/>
      <c r="P152" s="218" t="s">
        <v>71</v>
      </c>
      <c r="Q152" s="219"/>
      <c r="R152" s="219"/>
      <c r="S152" s="219"/>
      <c r="T152" s="219"/>
      <c r="U152" s="219"/>
      <c r="V152" s="220"/>
      <c r="W152" s="37" t="s">
        <v>69</v>
      </c>
      <c r="X152" s="201">
        <f>IFERROR(SUM(X151:X151),"0")</f>
        <v>0</v>
      </c>
      <c r="Y152" s="201">
        <f>IFERROR(SUM(Y151:Y151),"0")</f>
        <v>0</v>
      </c>
      <c r="Z152" s="201">
        <f>IFERROR(IF(Z151="",0,Z151),"0")</f>
        <v>0</v>
      </c>
      <c r="AA152" s="202"/>
      <c r="AB152" s="202"/>
      <c r="AC152" s="202"/>
    </row>
    <row r="153" spans="1:68" x14ac:dyDescent="0.2">
      <c r="A153" s="211"/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2"/>
      <c r="P153" s="218" t="s">
        <v>71</v>
      </c>
      <c r="Q153" s="219"/>
      <c r="R153" s="219"/>
      <c r="S153" s="219"/>
      <c r="T153" s="219"/>
      <c r="U153" s="219"/>
      <c r="V153" s="220"/>
      <c r="W153" s="37" t="s">
        <v>72</v>
      </c>
      <c r="X153" s="201">
        <f>IFERROR(SUMPRODUCT(X151:X151*H151:H151),"0")</f>
        <v>0</v>
      </c>
      <c r="Y153" s="201">
        <f>IFERROR(SUMPRODUCT(Y151:Y151*H151:H151),"0")</f>
        <v>0</v>
      </c>
      <c r="Z153" s="37"/>
      <c r="AA153" s="202"/>
      <c r="AB153" s="202"/>
      <c r="AC153" s="202"/>
    </row>
    <row r="154" spans="1:68" ht="16.5" customHeight="1" x14ac:dyDescent="0.25">
      <c r="A154" s="214" t="s">
        <v>230</v>
      </c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193"/>
      <c r="AB154" s="193"/>
      <c r="AC154" s="193"/>
    </row>
    <row r="155" spans="1:68" ht="14.25" customHeight="1" x14ac:dyDescent="0.25">
      <c r="A155" s="215" t="s">
        <v>63</v>
      </c>
      <c r="B155" s="211"/>
      <c r="C155" s="211"/>
      <c r="D155" s="211"/>
      <c r="E155" s="211"/>
      <c r="F155" s="211"/>
      <c r="G155" s="211"/>
      <c r="H155" s="211"/>
      <c r="I155" s="211"/>
      <c r="J155" s="211"/>
      <c r="K155" s="211"/>
      <c r="L155" s="211"/>
      <c r="M155" s="211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  <c r="AA155" s="192"/>
      <c r="AB155" s="192"/>
      <c r="AC155" s="192"/>
    </row>
    <row r="156" spans="1:68" ht="16.5" customHeight="1" x14ac:dyDescent="0.25">
      <c r="A156" s="54" t="s">
        <v>231</v>
      </c>
      <c r="B156" s="54" t="s">
        <v>232</v>
      </c>
      <c r="C156" s="31">
        <v>4301071062</v>
      </c>
      <c r="D156" s="206">
        <v>4607111036384</v>
      </c>
      <c r="E156" s="207"/>
      <c r="F156" s="198">
        <v>5</v>
      </c>
      <c r="G156" s="32">
        <v>1</v>
      </c>
      <c r="H156" s="198">
        <v>5</v>
      </c>
      <c r="I156" s="198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341" t="s">
        <v>233</v>
      </c>
      <c r="Q156" s="204"/>
      <c r="R156" s="204"/>
      <c r="S156" s="204"/>
      <c r="T156" s="205"/>
      <c r="U156" s="34"/>
      <c r="V156" s="34"/>
      <c r="W156" s="35" t="s">
        <v>69</v>
      </c>
      <c r="X156" s="199">
        <v>0</v>
      </c>
      <c r="Y156" s="200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70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customHeight="1" x14ac:dyDescent="0.25">
      <c r="A157" s="54" t="s">
        <v>234</v>
      </c>
      <c r="B157" s="54" t="s">
        <v>235</v>
      </c>
      <c r="C157" s="31">
        <v>4301071056</v>
      </c>
      <c r="D157" s="206">
        <v>4640242180250</v>
      </c>
      <c r="E157" s="207"/>
      <c r="F157" s="198">
        <v>5</v>
      </c>
      <c r="G157" s="32">
        <v>1</v>
      </c>
      <c r="H157" s="198">
        <v>5</v>
      </c>
      <c r="I157" s="198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224" t="s">
        <v>236</v>
      </c>
      <c r="Q157" s="204"/>
      <c r="R157" s="204"/>
      <c r="S157" s="204"/>
      <c r="T157" s="205"/>
      <c r="U157" s="34"/>
      <c r="V157" s="34"/>
      <c r="W157" s="35" t="s">
        <v>69</v>
      </c>
      <c r="X157" s="199">
        <v>0</v>
      </c>
      <c r="Y157" s="20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70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237</v>
      </c>
      <c r="B158" s="54" t="s">
        <v>238</v>
      </c>
      <c r="C158" s="31">
        <v>4301071050</v>
      </c>
      <c r="D158" s="206">
        <v>4607111036216</v>
      </c>
      <c r="E158" s="207"/>
      <c r="F158" s="198">
        <v>5</v>
      </c>
      <c r="G158" s="32">
        <v>1</v>
      </c>
      <c r="H158" s="198">
        <v>5</v>
      </c>
      <c r="I158" s="198">
        <v>5.2131999999999996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180</v>
      </c>
      <c r="P158" s="252" t="s">
        <v>239</v>
      </c>
      <c r="Q158" s="204"/>
      <c r="R158" s="204"/>
      <c r="S158" s="204"/>
      <c r="T158" s="205"/>
      <c r="U158" s="34"/>
      <c r="V158" s="34"/>
      <c r="W158" s="35" t="s">
        <v>69</v>
      </c>
      <c r="X158" s="199">
        <v>36</v>
      </c>
      <c r="Y158" s="200">
        <f>IFERROR(IF(X158="","",X158),"")</f>
        <v>36</v>
      </c>
      <c r="Z158" s="36">
        <f>IFERROR(IF(X158="","",X158*0.00866),"")</f>
        <v>0.31175999999999998</v>
      </c>
      <c r="AA158" s="56"/>
      <c r="AB158" s="57"/>
      <c r="AC158" s="68"/>
      <c r="AG158" s="67"/>
      <c r="AJ158" s="69" t="s">
        <v>70</v>
      </c>
      <c r="AK158" s="69">
        <v>1</v>
      </c>
      <c r="BB158" s="132" t="s">
        <v>1</v>
      </c>
      <c r="BM158" s="67">
        <f>IFERROR(X158*I158,"0")</f>
        <v>187.67519999999999</v>
      </c>
      <c r="BN158" s="67">
        <f>IFERROR(Y158*I158,"0")</f>
        <v>187.67519999999999</v>
      </c>
      <c r="BO158" s="67">
        <f>IFERROR(X158/J158,"0")</f>
        <v>0.25</v>
      </c>
      <c r="BP158" s="67">
        <f>IFERROR(Y158/J158,"0")</f>
        <v>0.25</v>
      </c>
    </row>
    <row r="159" spans="1:68" ht="27" customHeight="1" x14ac:dyDescent="0.25">
      <c r="A159" s="54" t="s">
        <v>240</v>
      </c>
      <c r="B159" s="54" t="s">
        <v>241</v>
      </c>
      <c r="C159" s="31">
        <v>4301071061</v>
      </c>
      <c r="D159" s="206">
        <v>4607111036278</v>
      </c>
      <c r="E159" s="207"/>
      <c r="F159" s="198">
        <v>5</v>
      </c>
      <c r="G159" s="32">
        <v>1</v>
      </c>
      <c r="H159" s="198">
        <v>5</v>
      </c>
      <c r="I159" s="198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338" t="s">
        <v>242</v>
      </c>
      <c r="Q159" s="204"/>
      <c r="R159" s="204"/>
      <c r="S159" s="204"/>
      <c r="T159" s="205"/>
      <c r="U159" s="34"/>
      <c r="V159" s="34"/>
      <c r="W159" s="35" t="s">
        <v>69</v>
      </c>
      <c r="X159" s="199">
        <v>0</v>
      </c>
      <c r="Y159" s="200">
        <f>IFERROR(IF(X159="","",X159),"")</f>
        <v>0</v>
      </c>
      <c r="Z159" s="36">
        <f>IFERROR(IF(X159="","",X159*0.0155),"")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3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210"/>
      <c r="B160" s="211"/>
      <c r="C160" s="211"/>
      <c r="D160" s="211"/>
      <c r="E160" s="211"/>
      <c r="F160" s="211"/>
      <c r="G160" s="211"/>
      <c r="H160" s="211"/>
      <c r="I160" s="211"/>
      <c r="J160" s="211"/>
      <c r="K160" s="211"/>
      <c r="L160" s="211"/>
      <c r="M160" s="211"/>
      <c r="N160" s="211"/>
      <c r="O160" s="212"/>
      <c r="P160" s="218" t="s">
        <v>71</v>
      </c>
      <c r="Q160" s="219"/>
      <c r="R160" s="219"/>
      <c r="S160" s="219"/>
      <c r="T160" s="219"/>
      <c r="U160" s="219"/>
      <c r="V160" s="220"/>
      <c r="W160" s="37" t="s">
        <v>69</v>
      </c>
      <c r="X160" s="201">
        <f>IFERROR(SUM(X156:X159),"0")</f>
        <v>36</v>
      </c>
      <c r="Y160" s="201">
        <f>IFERROR(SUM(Y156:Y159),"0")</f>
        <v>36</v>
      </c>
      <c r="Z160" s="201">
        <f>IFERROR(IF(Z156="",0,Z156),"0")+IFERROR(IF(Z157="",0,Z157),"0")+IFERROR(IF(Z158="",0,Z158),"0")+IFERROR(IF(Z159="",0,Z159),"0")</f>
        <v>0.31175999999999998</v>
      </c>
      <c r="AA160" s="202"/>
      <c r="AB160" s="202"/>
      <c r="AC160" s="202"/>
    </row>
    <row r="161" spans="1:68" x14ac:dyDescent="0.2">
      <c r="A161" s="211"/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2"/>
      <c r="P161" s="218" t="s">
        <v>71</v>
      </c>
      <c r="Q161" s="219"/>
      <c r="R161" s="219"/>
      <c r="S161" s="219"/>
      <c r="T161" s="219"/>
      <c r="U161" s="219"/>
      <c r="V161" s="220"/>
      <c r="W161" s="37" t="s">
        <v>72</v>
      </c>
      <c r="X161" s="201">
        <f>IFERROR(SUMPRODUCT(X156:X159*H156:H159),"0")</f>
        <v>180</v>
      </c>
      <c r="Y161" s="201">
        <f>IFERROR(SUMPRODUCT(Y156:Y159*H156:H159),"0")</f>
        <v>180</v>
      </c>
      <c r="Z161" s="37"/>
      <c r="AA161" s="202"/>
      <c r="AB161" s="202"/>
      <c r="AC161" s="202"/>
    </row>
    <row r="162" spans="1:68" ht="14.25" customHeight="1" x14ac:dyDescent="0.25">
      <c r="A162" s="215" t="s">
        <v>243</v>
      </c>
      <c r="B162" s="211"/>
      <c r="C162" s="211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1"/>
      <c r="P162" s="211"/>
      <c r="Q162" s="211"/>
      <c r="R162" s="211"/>
      <c r="S162" s="211"/>
      <c r="T162" s="211"/>
      <c r="U162" s="211"/>
      <c r="V162" s="211"/>
      <c r="W162" s="211"/>
      <c r="X162" s="211"/>
      <c r="Y162" s="211"/>
      <c r="Z162" s="211"/>
      <c r="AA162" s="192"/>
      <c r="AB162" s="192"/>
      <c r="AC162" s="192"/>
    </row>
    <row r="163" spans="1:68" ht="27" customHeight="1" x14ac:dyDescent="0.25">
      <c r="A163" s="54" t="s">
        <v>244</v>
      </c>
      <c r="B163" s="54" t="s">
        <v>245</v>
      </c>
      <c r="C163" s="31">
        <v>4301080153</v>
      </c>
      <c r="D163" s="206">
        <v>4607111036827</v>
      </c>
      <c r="E163" s="207"/>
      <c r="F163" s="198">
        <v>1</v>
      </c>
      <c r="G163" s="32">
        <v>5</v>
      </c>
      <c r="H163" s="198">
        <v>5</v>
      </c>
      <c r="I163" s="198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31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204"/>
      <c r="R163" s="204"/>
      <c r="S163" s="204"/>
      <c r="T163" s="205"/>
      <c r="U163" s="34"/>
      <c r="V163" s="34"/>
      <c r="W163" s="35" t="s">
        <v>69</v>
      </c>
      <c r="X163" s="199">
        <v>0</v>
      </c>
      <c r="Y163" s="200">
        <f>IFERROR(IF(X163="","",X163),"")</f>
        <v>0</v>
      </c>
      <c r="Z163" s="36">
        <f>IFERROR(IF(X163="","",X163*0.00866),"")</f>
        <v>0</v>
      </c>
      <c r="AA163" s="56"/>
      <c r="AB163" s="57"/>
      <c r="AC163" s="68"/>
      <c r="AG163" s="67"/>
      <c r="AJ163" s="69" t="s">
        <v>70</v>
      </c>
      <c r="AK163" s="69">
        <v>1</v>
      </c>
      <c r="BB163" s="134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246</v>
      </c>
      <c r="B164" s="54" t="s">
        <v>247</v>
      </c>
      <c r="C164" s="31">
        <v>4301080154</v>
      </c>
      <c r="D164" s="206">
        <v>4607111036834</v>
      </c>
      <c r="E164" s="207"/>
      <c r="F164" s="198">
        <v>1</v>
      </c>
      <c r="G164" s="32">
        <v>5</v>
      </c>
      <c r="H164" s="198">
        <v>5</v>
      </c>
      <c r="I164" s="198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3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204"/>
      <c r="R164" s="204"/>
      <c r="S164" s="204"/>
      <c r="T164" s="205"/>
      <c r="U164" s="34"/>
      <c r="V164" s="34"/>
      <c r="W164" s="35" t="s">
        <v>69</v>
      </c>
      <c r="X164" s="199">
        <v>0</v>
      </c>
      <c r="Y164" s="200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70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10"/>
      <c r="B165" s="211"/>
      <c r="C165" s="211"/>
      <c r="D165" s="211"/>
      <c r="E165" s="211"/>
      <c r="F165" s="211"/>
      <c r="G165" s="211"/>
      <c r="H165" s="211"/>
      <c r="I165" s="211"/>
      <c r="J165" s="211"/>
      <c r="K165" s="211"/>
      <c r="L165" s="211"/>
      <c r="M165" s="211"/>
      <c r="N165" s="211"/>
      <c r="O165" s="212"/>
      <c r="P165" s="218" t="s">
        <v>71</v>
      </c>
      <c r="Q165" s="219"/>
      <c r="R165" s="219"/>
      <c r="S165" s="219"/>
      <c r="T165" s="219"/>
      <c r="U165" s="219"/>
      <c r="V165" s="220"/>
      <c r="W165" s="37" t="s">
        <v>69</v>
      </c>
      <c r="X165" s="201">
        <f>IFERROR(SUM(X163:X164),"0")</f>
        <v>0</v>
      </c>
      <c r="Y165" s="201">
        <f>IFERROR(SUM(Y163:Y164),"0")</f>
        <v>0</v>
      </c>
      <c r="Z165" s="201">
        <f>IFERROR(IF(Z163="",0,Z163),"0")+IFERROR(IF(Z164="",0,Z164),"0")</f>
        <v>0</v>
      </c>
      <c r="AA165" s="202"/>
      <c r="AB165" s="202"/>
      <c r="AC165" s="202"/>
    </row>
    <row r="166" spans="1:68" x14ac:dyDescent="0.2">
      <c r="A166" s="211"/>
      <c r="B166" s="211"/>
      <c r="C166" s="211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2"/>
      <c r="P166" s="218" t="s">
        <v>71</v>
      </c>
      <c r="Q166" s="219"/>
      <c r="R166" s="219"/>
      <c r="S166" s="219"/>
      <c r="T166" s="219"/>
      <c r="U166" s="219"/>
      <c r="V166" s="220"/>
      <c r="W166" s="37" t="s">
        <v>72</v>
      </c>
      <c r="X166" s="201">
        <f>IFERROR(SUMPRODUCT(X163:X164*H163:H164),"0")</f>
        <v>0</v>
      </c>
      <c r="Y166" s="201">
        <f>IFERROR(SUMPRODUCT(Y163:Y164*H163:H164),"0")</f>
        <v>0</v>
      </c>
      <c r="Z166" s="37"/>
      <c r="AA166" s="202"/>
      <c r="AB166" s="202"/>
      <c r="AC166" s="202"/>
    </row>
    <row r="167" spans="1:68" ht="27.75" customHeight="1" x14ac:dyDescent="0.2">
      <c r="A167" s="253" t="s">
        <v>248</v>
      </c>
      <c r="B167" s="254"/>
      <c r="C167" s="254"/>
      <c r="D167" s="254"/>
      <c r="E167" s="254"/>
      <c r="F167" s="254"/>
      <c r="G167" s="254"/>
      <c r="H167" s="254"/>
      <c r="I167" s="254"/>
      <c r="J167" s="254"/>
      <c r="K167" s="254"/>
      <c r="L167" s="254"/>
      <c r="M167" s="254"/>
      <c r="N167" s="254"/>
      <c r="O167" s="254"/>
      <c r="P167" s="254"/>
      <c r="Q167" s="254"/>
      <c r="R167" s="254"/>
      <c r="S167" s="254"/>
      <c r="T167" s="254"/>
      <c r="U167" s="254"/>
      <c r="V167" s="254"/>
      <c r="W167" s="254"/>
      <c r="X167" s="254"/>
      <c r="Y167" s="254"/>
      <c r="Z167" s="254"/>
      <c r="AA167" s="48"/>
      <c r="AB167" s="48"/>
      <c r="AC167" s="48"/>
    </row>
    <row r="168" spans="1:68" ht="16.5" customHeight="1" x14ac:dyDescent="0.25">
      <c r="A168" s="214" t="s">
        <v>249</v>
      </c>
      <c r="B168" s="211"/>
      <c r="C168" s="211"/>
      <c r="D168" s="211"/>
      <c r="E168" s="211"/>
      <c r="F168" s="211"/>
      <c r="G168" s="211"/>
      <c r="H168" s="211"/>
      <c r="I168" s="211"/>
      <c r="J168" s="211"/>
      <c r="K168" s="211"/>
      <c r="L168" s="211"/>
      <c r="M168" s="211"/>
      <c r="N168" s="211"/>
      <c r="O168" s="211"/>
      <c r="P168" s="211"/>
      <c r="Q168" s="211"/>
      <c r="R168" s="211"/>
      <c r="S168" s="211"/>
      <c r="T168" s="211"/>
      <c r="U168" s="211"/>
      <c r="V168" s="211"/>
      <c r="W168" s="211"/>
      <c r="X168" s="211"/>
      <c r="Y168" s="211"/>
      <c r="Z168" s="211"/>
      <c r="AA168" s="193"/>
      <c r="AB168" s="193"/>
      <c r="AC168" s="193"/>
    </row>
    <row r="169" spans="1:68" ht="14.25" customHeight="1" x14ac:dyDescent="0.25">
      <c r="A169" s="215" t="s">
        <v>75</v>
      </c>
      <c r="B169" s="211"/>
      <c r="C169" s="211"/>
      <c r="D169" s="211"/>
      <c r="E169" s="211"/>
      <c r="F169" s="211"/>
      <c r="G169" s="211"/>
      <c r="H169" s="211"/>
      <c r="I169" s="211"/>
      <c r="J169" s="211"/>
      <c r="K169" s="211"/>
      <c r="L169" s="211"/>
      <c r="M169" s="211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  <c r="AA169" s="192"/>
      <c r="AB169" s="192"/>
      <c r="AC169" s="192"/>
    </row>
    <row r="170" spans="1:68" ht="27" customHeight="1" x14ac:dyDescent="0.25">
      <c r="A170" s="54" t="s">
        <v>250</v>
      </c>
      <c r="B170" s="54" t="s">
        <v>251</v>
      </c>
      <c r="C170" s="31">
        <v>4301132097</v>
      </c>
      <c r="D170" s="206">
        <v>4607111035721</v>
      </c>
      <c r="E170" s="207"/>
      <c r="F170" s="198">
        <v>0.25</v>
      </c>
      <c r="G170" s="32">
        <v>12</v>
      </c>
      <c r="H170" s="198">
        <v>3</v>
      </c>
      <c r="I170" s="198">
        <v>3.3879999999999999</v>
      </c>
      <c r="J170" s="32">
        <v>70</v>
      </c>
      <c r="K170" s="32" t="s">
        <v>78</v>
      </c>
      <c r="L170" s="32" t="s">
        <v>67</v>
      </c>
      <c r="M170" s="33" t="s">
        <v>68</v>
      </c>
      <c r="N170" s="33"/>
      <c r="O170" s="32">
        <v>365</v>
      </c>
      <c r="P170" s="23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204"/>
      <c r="R170" s="204"/>
      <c r="S170" s="204"/>
      <c r="T170" s="205"/>
      <c r="U170" s="34"/>
      <c r="V170" s="34"/>
      <c r="W170" s="35" t="s">
        <v>69</v>
      </c>
      <c r="X170" s="199">
        <v>70</v>
      </c>
      <c r="Y170" s="200">
        <f>IFERROR(IF(X170="","",X170),"")</f>
        <v>70</v>
      </c>
      <c r="Z170" s="36">
        <f>IFERROR(IF(X170="","",X170*0.01788),"")</f>
        <v>1.2516</v>
      </c>
      <c r="AA170" s="56"/>
      <c r="AB170" s="57"/>
      <c r="AC170" s="68"/>
      <c r="AG170" s="67"/>
      <c r="AJ170" s="69" t="s">
        <v>70</v>
      </c>
      <c r="AK170" s="69">
        <v>1</v>
      </c>
      <c r="BB170" s="136" t="s">
        <v>79</v>
      </c>
      <c r="BM170" s="67">
        <f>IFERROR(X170*I170,"0")</f>
        <v>237.16</v>
      </c>
      <c r="BN170" s="67">
        <f>IFERROR(Y170*I170,"0")</f>
        <v>237.16</v>
      </c>
      <c r="BO170" s="67">
        <f>IFERROR(X170/J170,"0")</f>
        <v>1</v>
      </c>
      <c r="BP170" s="67">
        <f>IFERROR(Y170/J170,"0")</f>
        <v>1</v>
      </c>
    </row>
    <row r="171" spans="1:68" ht="27" customHeight="1" x14ac:dyDescent="0.25">
      <c r="A171" s="54" t="s">
        <v>252</v>
      </c>
      <c r="B171" s="54" t="s">
        <v>253</v>
      </c>
      <c r="C171" s="31">
        <v>4301132100</v>
      </c>
      <c r="D171" s="206">
        <v>4607111035691</v>
      </c>
      <c r="E171" s="207"/>
      <c r="F171" s="198">
        <v>0.25</v>
      </c>
      <c r="G171" s="32">
        <v>12</v>
      </c>
      <c r="H171" s="198">
        <v>3</v>
      </c>
      <c r="I171" s="198">
        <v>3.3879999999999999</v>
      </c>
      <c r="J171" s="32">
        <v>70</v>
      </c>
      <c r="K171" s="32" t="s">
        <v>78</v>
      </c>
      <c r="L171" s="32" t="s">
        <v>67</v>
      </c>
      <c r="M171" s="33" t="s">
        <v>68</v>
      </c>
      <c r="N171" s="33"/>
      <c r="O171" s="32">
        <v>365</v>
      </c>
      <c r="P171" s="25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204"/>
      <c r="R171" s="204"/>
      <c r="S171" s="204"/>
      <c r="T171" s="205"/>
      <c r="U171" s="34"/>
      <c r="V171" s="34"/>
      <c r="W171" s="35" t="s">
        <v>69</v>
      </c>
      <c r="X171" s="199">
        <v>84</v>
      </c>
      <c r="Y171" s="200">
        <f>IFERROR(IF(X171="","",X171),"")</f>
        <v>84</v>
      </c>
      <c r="Z171" s="36">
        <f>IFERROR(IF(X171="","",X171*0.01788),"")</f>
        <v>1.5019199999999999</v>
      </c>
      <c r="AA171" s="56"/>
      <c r="AB171" s="57"/>
      <c r="AC171" s="68"/>
      <c r="AG171" s="67"/>
      <c r="AJ171" s="69" t="s">
        <v>70</v>
      </c>
      <c r="AK171" s="69">
        <v>1</v>
      </c>
      <c r="BB171" s="137" t="s">
        <v>79</v>
      </c>
      <c r="BM171" s="67">
        <f>IFERROR(X171*I171,"0")</f>
        <v>284.59199999999998</v>
      </c>
      <c r="BN171" s="67">
        <f>IFERROR(Y171*I171,"0")</f>
        <v>284.59199999999998</v>
      </c>
      <c r="BO171" s="67">
        <f>IFERROR(X171/J171,"0")</f>
        <v>1.2</v>
      </c>
      <c r="BP171" s="67">
        <f>IFERROR(Y171/J171,"0")</f>
        <v>1.2</v>
      </c>
    </row>
    <row r="172" spans="1:68" ht="27" customHeight="1" x14ac:dyDescent="0.25">
      <c r="A172" s="54" t="s">
        <v>254</v>
      </c>
      <c r="B172" s="54" t="s">
        <v>255</v>
      </c>
      <c r="C172" s="31">
        <v>4301132079</v>
      </c>
      <c r="D172" s="206">
        <v>4607111038487</v>
      </c>
      <c r="E172" s="207"/>
      <c r="F172" s="198">
        <v>0.25</v>
      </c>
      <c r="G172" s="32">
        <v>12</v>
      </c>
      <c r="H172" s="198">
        <v>3</v>
      </c>
      <c r="I172" s="198">
        <v>3.7360000000000002</v>
      </c>
      <c r="J172" s="32">
        <v>70</v>
      </c>
      <c r="K172" s="32" t="s">
        <v>78</v>
      </c>
      <c r="L172" s="32" t="s">
        <v>67</v>
      </c>
      <c r="M172" s="33" t="s">
        <v>68</v>
      </c>
      <c r="N172" s="33"/>
      <c r="O172" s="32">
        <v>180</v>
      </c>
      <c r="P172" s="22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2" s="204"/>
      <c r="R172" s="204"/>
      <c r="S172" s="204"/>
      <c r="T172" s="205"/>
      <c r="U172" s="34"/>
      <c r="V172" s="34"/>
      <c r="W172" s="35" t="s">
        <v>69</v>
      </c>
      <c r="X172" s="199">
        <v>14</v>
      </c>
      <c r="Y172" s="200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68"/>
      <c r="AG172" s="67"/>
      <c r="AJ172" s="69" t="s">
        <v>70</v>
      </c>
      <c r="AK172" s="69">
        <v>1</v>
      </c>
      <c r="BB172" s="138" t="s">
        <v>79</v>
      </c>
      <c r="BM172" s="67">
        <f>IFERROR(X172*I172,"0")</f>
        <v>52.304000000000002</v>
      </c>
      <c r="BN172" s="67">
        <f>IFERROR(Y172*I172,"0")</f>
        <v>52.304000000000002</v>
      </c>
      <c r="BO172" s="67">
        <f>IFERROR(X172/J172,"0")</f>
        <v>0.2</v>
      </c>
      <c r="BP172" s="67">
        <f>IFERROR(Y172/J172,"0")</f>
        <v>0.2</v>
      </c>
    </row>
    <row r="173" spans="1:68" x14ac:dyDescent="0.2">
      <c r="A173" s="210"/>
      <c r="B173" s="211"/>
      <c r="C173" s="211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2"/>
      <c r="P173" s="218" t="s">
        <v>71</v>
      </c>
      <c r="Q173" s="219"/>
      <c r="R173" s="219"/>
      <c r="S173" s="219"/>
      <c r="T173" s="219"/>
      <c r="U173" s="219"/>
      <c r="V173" s="220"/>
      <c r="W173" s="37" t="s">
        <v>69</v>
      </c>
      <c r="X173" s="201">
        <f>IFERROR(SUM(X170:X172),"0")</f>
        <v>168</v>
      </c>
      <c r="Y173" s="201">
        <f>IFERROR(SUM(Y170:Y172),"0")</f>
        <v>168</v>
      </c>
      <c r="Z173" s="201">
        <f>IFERROR(IF(Z170="",0,Z170),"0")+IFERROR(IF(Z171="",0,Z171),"0")+IFERROR(IF(Z172="",0,Z172),"0")</f>
        <v>3.0038399999999998</v>
      </c>
      <c r="AA173" s="202"/>
      <c r="AB173" s="202"/>
      <c r="AC173" s="202"/>
    </row>
    <row r="174" spans="1:68" x14ac:dyDescent="0.2">
      <c r="A174" s="211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2"/>
      <c r="P174" s="218" t="s">
        <v>71</v>
      </c>
      <c r="Q174" s="219"/>
      <c r="R174" s="219"/>
      <c r="S174" s="219"/>
      <c r="T174" s="219"/>
      <c r="U174" s="219"/>
      <c r="V174" s="220"/>
      <c r="W174" s="37" t="s">
        <v>72</v>
      </c>
      <c r="X174" s="201">
        <f>IFERROR(SUMPRODUCT(X170:X172*H170:H172),"0")</f>
        <v>504</v>
      </c>
      <c r="Y174" s="201">
        <f>IFERROR(SUMPRODUCT(Y170:Y172*H170:H172),"0")</f>
        <v>504</v>
      </c>
      <c r="Z174" s="37"/>
      <c r="AA174" s="202"/>
      <c r="AB174" s="202"/>
      <c r="AC174" s="202"/>
    </row>
    <row r="175" spans="1:68" ht="16.5" customHeight="1" x14ac:dyDescent="0.25">
      <c r="A175" s="214" t="s">
        <v>248</v>
      </c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  <c r="AA175" s="193"/>
      <c r="AB175" s="193"/>
      <c r="AC175" s="193"/>
    </row>
    <row r="176" spans="1:68" ht="14.25" customHeight="1" x14ac:dyDescent="0.25">
      <c r="A176" s="215" t="s">
        <v>256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  <c r="AA176" s="192"/>
      <c r="AB176" s="192"/>
      <c r="AC176" s="192"/>
    </row>
    <row r="177" spans="1:68" ht="27" customHeight="1" x14ac:dyDescent="0.25">
      <c r="A177" s="54" t="s">
        <v>257</v>
      </c>
      <c r="B177" s="54" t="s">
        <v>258</v>
      </c>
      <c r="C177" s="31">
        <v>4301051855</v>
      </c>
      <c r="D177" s="206">
        <v>4680115885875</v>
      </c>
      <c r="E177" s="207"/>
      <c r="F177" s="198">
        <v>1</v>
      </c>
      <c r="G177" s="32">
        <v>9</v>
      </c>
      <c r="H177" s="198">
        <v>9</v>
      </c>
      <c r="I177" s="198">
        <v>9.48</v>
      </c>
      <c r="J177" s="32">
        <v>56</v>
      </c>
      <c r="K177" s="32" t="s">
        <v>259</v>
      </c>
      <c r="L177" s="32" t="s">
        <v>67</v>
      </c>
      <c r="M177" s="33" t="s">
        <v>260</v>
      </c>
      <c r="N177" s="33"/>
      <c r="O177" s="32">
        <v>365</v>
      </c>
      <c r="P177" s="364" t="s">
        <v>261</v>
      </c>
      <c r="Q177" s="204"/>
      <c r="R177" s="204"/>
      <c r="S177" s="204"/>
      <c r="T177" s="205"/>
      <c r="U177" s="34"/>
      <c r="V177" s="34"/>
      <c r="W177" s="35" t="s">
        <v>69</v>
      </c>
      <c r="X177" s="199">
        <v>0</v>
      </c>
      <c r="Y177" s="200">
        <f>IFERROR(IF(X177="","",X177),"")</f>
        <v>0</v>
      </c>
      <c r="Z177" s="36">
        <f>IFERROR(IF(X177="","",X177*0.02175),"")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9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10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2"/>
      <c r="P178" s="218" t="s">
        <v>71</v>
      </c>
      <c r="Q178" s="219"/>
      <c r="R178" s="219"/>
      <c r="S178" s="219"/>
      <c r="T178" s="219"/>
      <c r="U178" s="219"/>
      <c r="V178" s="220"/>
      <c r="W178" s="37" t="s">
        <v>69</v>
      </c>
      <c r="X178" s="201">
        <f>IFERROR(SUM(X177:X177),"0")</f>
        <v>0</v>
      </c>
      <c r="Y178" s="201">
        <f>IFERROR(SUM(Y177:Y177),"0")</f>
        <v>0</v>
      </c>
      <c r="Z178" s="201">
        <f>IFERROR(IF(Z177="",0,Z177),"0")</f>
        <v>0</v>
      </c>
      <c r="AA178" s="202"/>
      <c r="AB178" s="202"/>
      <c r="AC178" s="202"/>
    </row>
    <row r="179" spans="1:68" x14ac:dyDescent="0.2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2"/>
      <c r="P179" s="218" t="s">
        <v>71</v>
      </c>
      <c r="Q179" s="219"/>
      <c r="R179" s="219"/>
      <c r="S179" s="219"/>
      <c r="T179" s="219"/>
      <c r="U179" s="219"/>
      <c r="V179" s="220"/>
      <c r="W179" s="37" t="s">
        <v>72</v>
      </c>
      <c r="X179" s="201">
        <f>IFERROR(SUMPRODUCT(X177:X177*H177:H177),"0")</f>
        <v>0</v>
      </c>
      <c r="Y179" s="201">
        <f>IFERROR(SUMPRODUCT(Y177:Y177*H177:H177),"0")</f>
        <v>0</v>
      </c>
      <c r="Z179" s="37"/>
      <c r="AA179" s="202"/>
      <c r="AB179" s="202"/>
      <c r="AC179" s="202"/>
    </row>
    <row r="180" spans="1:68" ht="16.5" customHeight="1" x14ac:dyDescent="0.25">
      <c r="A180" s="214" t="s">
        <v>263</v>
      </c>
      <c r="B180" s="211"/>
      <c r="C180" s="211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  <c r="AA180" s="193"/>
      <c r="AB180" s="193"/>
      <c r="AC180" s="193"/>
    </row>
    <row r="181" spans="1:68" ht="14.25" customHeight="1" x14ac:dyDescent="0.25">
      <c r="A181" s="215" t="s">
        <v>256</v>
      </c>
      <c r="B181" s="211"/>
      <c r="C181" s="211"/>
      <c r="D181" s="211"/>
      <c r="E181" s="211"/>
      <c r="F181" s="211"/>
      <c r="G181" s="211"/>
      <c r="H181" s="211"/>
      <c r="I181" s="211"/>
      <c r="J181" s="211"/>
      <c r="K181" s="211"/>
      <c r="L181" s="211"/>
      <c r="M181" s="211"/>
      <c r="N181" s="211"/>
      <c r="O181" s="211"/>
      <c r="P181" s="211"/>
      <c r="Q181" s="211"/>
      <c r="R181" s="211"/>
      <c r="S181" s="211"/>
      <c r="T181" s="211"/>
      <c r="U181" s="211"/>
      <c r="V181" s="211"/>
      <c r="W181" s="211"/>
      <c r="X181" s="211"/>
      <c r="Y181" s="211"/>
      <c r="Z181" s="211"/>
      <c r="AA181" s="192"/>
      <c r="AB181" s="192"/>
      <c r="AC181" s="192"/>
    </row>
    <row r="182" spans="1:68" ht="27" customHeight="1" x14ac:dyDescent="0.25">
      <c r="A182" s="54" t="s">
        <v>264</v>
      </c>
      <c r="B182" s="54" t="s">
        <v>265</v>
      </c>
      <c r="C182" s="31">
        <v>4301051319</v>
      </c>
      <c r="D182" s="206">
        <v>4680115881204</v>
      </c>
      <c r="E182" s="207"/>
      <c r="F182" s="198">
        <v>0.33</v>
      </c>
      <c r="G182" s="32">
        <v>6</v>
      </c>
      <c r="H182" s="198">
        <v>1.98</v>
      </c>
      <c r="I182" s="198">
        <v>2.246</v>
      </c>
      <c r="J182" s="32">
        <v>156</v>
      </c>
      <c r="K182" s="32" t="s">
        <v>66</v>
      </c>
      <c r="L182" s="32" t="s">
        <v>67</v>
      </c>
      <c r="M182" s="33" t="s">
        <v>260</v>
      </c>
      <c r="N182" s="33"/>
      <c r="O182" s="32">
        <v>365</v>
      </c>
      <c r="P182" s="29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2" s="204"/>
      <c r="R182" s="204"/>
      <c r="S182" s="204"/>
      <c r="T182" s="205"/>
      <c r="U182" s="34"/>
      <c r="V182" s="34"/>
      <c r="W182" s="35" t="s">
        <v>69</v>
      </c>
      <c r="X182" s="199">
        <v>0</v>
      </c>
      <c r="Y182" s="200">
        <f>IFERROR(IF(X182="","",X182),"")</f>
        <v>0</v>
      </c>
      <c r="Z182" s="36">
        <f>IFERROR(IF(X182="","",X182*0.00753),"")</f>
        <v>0</v>
      </c>
      <c r="AA182" s="56"/>
      <c r="AB182" s="57"/>
      <c r="AC182" s="68"/>
      <c r="AG182" s="67"/>
      <c r="AJ182" s="69" t="s">
        <v>70</v>
      </c>
      <c r="AK182" s="69">
        <v>1</v>
      </c>
      <c r="BB182" s="140" t="s">
        <v>262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10"/>
      <c r="B183" s="211"/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  <c r="N183" s="211"/>
      <c r="O183" s="212"/>
      <c r="P183" s="218" t="s">
        <v>71</v>
      </c>
      <c r="Q183" s="219"/>
      <c r="R183" s="219"/>
      <c r="S183" s="219"/>
      <c r="T183" s="219"/>
      <c r="U183" s="219"/>
      <c r="V183" s="220"/>
      <c r="W183" s="37" t="s">
        <v>69</v>
      </c>
      <c r="X183" s="201">
        <f>IFERROR(SUM(X182:X182),"0")</f>
        <v>0</v>
      </c>
      <c r="Y183" s="201">
        <f>IFERROR(SUM(Y182:Y182),"0")</f>
        <v>0</v>
      </c>
      <c r="Z183" s="201">
        <f>IFERROR(IF(Z182="",0,Z182),"0")</f>
        <v>0</v>
      </c>
      <c r="AA183" s="202"/>
      <c r="AB183" s="202"/>
      <c r="AC183" s="202"/>
    </row>
    <row r="184" spans="1:68" x14ac:dyDescent="0.2">
      <c r="A184" s="211"/>
      <c r="B184" s="211"/>
      <c r="C184" s="211"/>
      <c r="D184" s="211"/>
      <c r="E184" s="211"/>
      <c r="F184" s="211"/>
      <c r="G184" s="211"/>
      <c r="H184" s="211"/>
      <c r="I184" s="211"/>
      <c r="J184" s="211"/>
      <c r="K184" s="211"/>
      <c r="L184" s="211"/>
      <c r="M184" s="211"/>
      <c r="N184" s="211"/>
      <c r="O184" s="212"/>
      <c r="P184" s="218" t="s">
        <v>71</v>
      </c>
      <c r="Q184" s="219"/>
      <c r="R184" s="219"/>
      <c r="S184" s="219"/>
      <c r="T184" s="219"/>
      <c r="U184" s="219"/>
      <c r="V184" s="220"/>
      <c r="W184" s="37" t="s">
        <v>72</v>
      </c>
      <c r="X184" s="201">
        <f>IFERROR(SUMPRODUCT(X182:X182*H182:H182),"0")</f>
        <v>0</v>
      </c>
      <c r="Y184" s="201">
        <f>IFERROR(SUMPRODUCT(Y182:Y182*H182:H182),"0")</f>
        <v>0</v>
      </c>
      <c r="Z184" s="37"/>
      <c r="AA184" s="202"/>
      <c r="AB184" s="202"/>
      <c r="AC184" s="202"/>
    </row>
    <row r="185" spans="1:68" ht="27.75" customHeight="1" x14ac:dyDescent="0.2">
      <c r="A185" s="253" t="s">
        <v>266</v>
      </c>
      <c r="B185" s="254"/>
      <c r="C185" s="254"/>
      <c r="D185" s="254"/>
      <c r="E185" s="254"/>
      <c r="F185" s="254"/>
      <c r="G185" s="254"/>
      <c r="H185" s="254"/>
      <c r="I185" s="254"/>
      <c r="J185" s="254"/>
      <c r="K185" s="254"/>
      <c r="L185" s="254"/>
      <c r="M185" s="254"/>
      <c r="N185" s="254"/>
      <c r="O185" s="254"/>
      <c r="P185" s="254"/>
      <c r="Q185" s="254"/>
      <c r="R185" s="254"/>
      <c r="S185" s="254"/>
      <c r="T185" s="254"/>
      <c r="U185" s="254"/>
      <c r="V185" s="254"/>
      <c r="W185" s="254"/>
      <c r="X185" s="254"/>
      <c r="Y185" s="254"/>
      <c r="Z185" s="254"/>
      <c r="AA185" s="48"/>
      <c r="AB185" s="48"/>
      <c r="AC185" s="48"/>
    </row>
    <row r="186" spans="1:68" ht="16.5" customHeight="1" x14ac:dyDescent="0.25">
      <c r="A186" s="214" t="s">
        <v>267</v>
      </c>
      <c r="B186" s="211"/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1"/>
      <c r="P186" s="211"/>
      <c r="Q186" s="211"/>
      <c r="R186" s="211"/>
      <c r="S186" s="211"/>
      <c r="T186" s="211"/>
      <c r="U186" s="211"/>
      <c r="V186" s="211"/>
      <c r="W186" s="211"/>
      <c r="X186" s="211"/>
      <c r="Y186" s="211"/>
      <c r="Z186" s="211"/>
      <c r="AA186" s="193"/>
      <c r="AB186" s="193"/>
      <c r="AC186" s="193"/>
    </row>
    <row r="187" spans="1:68" ht="14.25" customHeight="1" x14ac:dyDescent="0.25">
      <c r="A187" s="215" t="s">
        <v>63</v>
      </c>
      <c r="B187" s="211"/>
      <c r="C187" s="211"/>
      <c r="D187" s="211"/>
      <c r="E187" s="211"/>
      <c r="F187" s="211"/>
      <c r="G187" s="211"/>
      <c r="H187" s="211"/>
      <c r="I187" s="211"/>
      <c r="J187" s="211"/>
      <c r="K187" s="211"/>
      <c r="L187" s="211"/>
      <c r="M187" s="211"/>
      <c r="N187" s="211"/>
      <c r="O187" s="211"/>
      <c r="P187" s="211"/>
      <c r="Q187" s="211"/>
      <c r="R187" s="211"/>
      <c r="S187" s="211"/>
      <c r="T187" s="211"/>
      <c r="U187" s="211"/>
      <c r="V187" s="211"/>
      <c r="W187" s="211"/>
      <c r="X187" s="211"/>
      <c r="Y187" s="211"/>
      <c r="Z187" s="211"/>
      <c r="AA187" s="192"/>
      <c r="AB187" s="192"/>
      <c r="AC187" s="192"/>
    </row>
    <row r="188" spans="1:68" ht="16.5" customHeight="1" x14ac:dyDescent="0.25">
      <c r="A188" s="54" t="s">
        <v>268</v>
      </c>
      <c r="B188" s="54" t="s">
        <v>269</v>
      </c>
      <c r="C188" s="31">
        <v>4301070948</v>
      </c>
      <c r="D188" s="206">
        <v>4607111037022</v>
      </c>
      <c r="E188" s="207"/>
      <c r="F188" s="198">
        <v>0.7</v>
      </c>
      <c r="G188" s="32">
        <v>8</v>
      </c>
      <c r="H188" s="198">
        <v>5.6</v>
      </c>
      <c r="I188" s="198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36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204"/>
      <c r="R188" s="204"/>
      <c r="S188" s="204"/>
      <c r="T188" s="205"/>
      <c r="U188" s="34"/>
      <c r="V188" s="34"/>
      <c r="W188" s="35" t="s">
        <v>69</v>
      </c>
      <c r="X188" s="199">
        <v>48</v>
      </c>
      <c r="Y188" s="200">
        <f>IFERROR(IF(X188="","",X188),"")</f>
        <v>48</v>
      </c>
      <c r="Z188" s="36">
        <f>IFERROR(IF(X188="","",X188*0.0155),"")</f>
        <v>0.74399999999999999</v>
      </c>
      <c r="AA188" s="56"/>
      <c r="AB188" s="57"/>
      <c r="AC188" s="68"/>
      <c r="AG188" s="67"/>
      <c r="AJ188" s="69" t="s">
        <v>70</v>
      </c>
      <c r="AK188" s="69">
        <v>1</v>
      </c>
      <c r="BB188" s="141" t="s">
        <v>1</v>
      </c>
      <c r="BM188" s="67">
        <f>IFERROR(X188*I188,"0")</f>
        <v>281.76</v>
      </c>
      <c r="BN188" s="67">
        <f>IFERROR(Y188*I188,"0")</f>
        <v>281.76</v>
      </c>
      <c r="BO188" s="67">
        <f>IFERROR(X188/J188,"0")</f>
        <v>0.5714285714285714</v>
      </c>
      <c r="BP188" s="67">
        <f>IFERROR(Y188/J188,"0")</f>
        <v>0.5714285714285714</v>
      </c>
    </row>
    <row r="189" spans="1:68" ht="27" customHeight="1" x14ac:dyDescent="0.25">
      <c r="A189" s="54" t="s">
        <v>270</v>
      </c>
      <c r="B189" s="54" t="s">
        <v>271</v>
      </c>
      <c r="C189" s="31">
        <v>4301070990</v>
      </c>
      <c r="D189" s="206">
        <v>4607111038494</v>
      </c>
      <c r="E189" s="207"/>
      <c r="F189" s="198">
        <v>0.7</v>
      </c>
      <c r="G189" s="32">
        <v>8</v>
      </c>
      <c r="H189" s="198">
        <v>5.6</v>
      </c>
      <c r="I189" s="198">
        <v>5.87</v>
      </c>
      <c r="J189" s="32">
        <v>84</v>
      </c>
      <c r="K189" s="32" t="s">
        <v>66</v>
      </c>
      <c r="L189" s="32" t="s">
        <v>67</v>
      </c>
      <c r="M189" s="33" t="s">
        <v>68</v>
      </c>
      <c r="N189" s="33"/>
      <c r="O189" s="32">
        <v>180</v>
      </c>
      <c r="P189" s="2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204"/>
      <c r="R189" s="204"/>
      <c r="S189" s="204"/>
      <c r="T189" s="205"/>
      <c r="U189" s="34"/>
      <c r="V189" s="34"/>
      <c r="W189" s="35" t="s">
        <v>69</v>
      </c>
      <c r="X189" s="199">
        <v>0</v>
      </c>
      <c r="Y189" s="200">
        <f>IFERROR(IF(X189="","",X189),"")</f>
        <v>0</v>
      </c>
      <c r="Z189" s="36">
        <f>IFERROR(IF(X189="","",X189*0.0155),"")</f>
        <v>0</v>
      </c>
      <c r="AA189" s="56"/>
      <c r="AB189" s="57"/>
      <c r="AC189" s="68"/>
      <c r="AG189" s="67"/>
      <c r="AJ189" s="69" t="s">
        <v>70</v>
      </c>
      <c r="AK189" s="69">
        <v>1</v>
      </c>
      <c r="BB189" s="142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272</v>
      </c>
      <c r="B190" s="54" t="s">
        <v>273</v>
      </c>
      <c r="C190" s="31">
        <v>4301070966</v>
      </c>
      <c r="D190" s="206">
        <v>4607111038135</v>
      </c>
      <c r="E190" s="207"/>
      <c r="F190" s="198">
        <v>0.7</v>
      </c>
      <c r="G190" s="32">
        <v>8</v>
      </c>
      <c r="H190" s="198">
        <v>5.6</v>
      </c>
      <c r="I190" s="198">
        <v>5.87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6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204"/>
      <c r="R190" s="204"/>
      <c r="S190" s="204"/>
      <c r="T190" s="205"/>
      <c r="U190" s="34"/>
      <c r="V190" s="34"/>
      <c r="W190" s="35" t="s">
        <v>69</v>
      </c>
      <c r="X190" s="199">
        <v>12</v>
      </c>
      <c r="Y190" s="200">
        <f>IFERROR(IF(X190="","",X190),"")</f>
        <v>12</v>
      </c>
      <c r="Z190" s="36">
        <f>IFERROR(IF(X190="","",X190*0.0155),"")</f>
        <v>0.186</v>
      </c>
      <c r="AA190" s="56"/>
      <c r="AB190" s="57"/>
      <c r="AC190" s="68"/>
      <c r="AG190" s="67"/>
      <c r="AJ190" s="69" t="s">
        <v>70</v>
      </c>
      <c r="AK190" s="69">
        <v>1</v>
      </c>
      <c r="BB190" s="143" t="s">
        <v>1</v>
      </c>
      <c r="BM190" s="67">
        <f>IFERROR(X190*I190,"0")</f>
        <v>70.44</v>
      </c>
      <c r="BN190" s="67">
        <f>IFERROR(Y190*I190,"0")</f>
        <v>70.44</v>
      </c>
      <c r="BO190" s="67">
        <f>IFERROR(X190/J190,"0")</f>
        <v>0.14285714285714285</v>
      </c>
      <c r="BP190" s="67">
        <f>IFERROR(Y190/J190,"0")</f>
        <v>0.14285714285714285</v>
      </c>
    </row>
    <row r="191" spans="1:68" x14ac:dyDescent="0.2">
      <c r="A191" s="210"/>
      <c r="B191" s="211"/>
      <c r="C191" s="211"/>
      <c r="D191" s="211"/>
      <c r="E191" s="211"/>
      <c r="F191" s="211"/>
      <c r="G191" s="211"/>
      <c r="H191" s="211"/>
      <c r="I191" s="211"/>
      <c r="J191" s="211"/>
      <c r="K191" s="211"/>
      <c r="L191" s="211"/>
      <c r="M191" s="211"/>
      <c r="N191" s="211"/>
      <c r="O191" s="212"/>
      <c r="P191" s="218" t="s">
        <v>71</v>
      </c>
      <c r="Q191" s="219"/>
      <c r="R191" s="219"/>
      <c r="S191" s="219"/>
      <c r="T191" s="219"/>
      <c r="U191" s="219"/>
      <c r="V191" s="220"/>
      <c r="W191" s="37" t="s">
        <v>69</v>
      </c>
      <c r="X191" s="201">
        <f>IFERROR(SUM(X188:X190),"0")</f>
        <v>60</v>
      </c>
      <c r="Y191" s="201">
        <f>IFERROR(SUM(Y188:Y190),"0")</f>
        <v>60</v>
      </c>
      <c r="Z191" s="201">
        <f>IFERROR(IF(Z188="",0,Z188),"0")+IFERROR(IF(Z189="",0,Z189),"0")+IFERROR(IF(Z190="",0,Z190),"0")</f>
        <v>0.92999999999999994</v>
      </c>
      <c r="AA191" s="202"/>
      <c r="AB191" s="202"/>
      <c r="AC191" s="202"/>
    </row>
    <row r="192" spans="1:68" x14ac:dyDescent="0.2">
      <c r="A192" s="211"/>
      <c r="B192" s="211"/>
      <c r="C192" s="211"/>
      <c r="D192" s="211"/>
      <c r="E192" s="211"/>
      <c r="F192" s="211"/>
      <c r="G192" s="211"/>
      <c r="H192" s="211"/>
      <c r="I192" s="211"/>
      <c r="J192" s="211"/>
      <c r="K192" s="211"/>
      <c r="L192" s="211"/>
      <c r="M192" s="211"/>
      <c r="N192" s="211"/>
      <c r="O192" s="212"/>
      <c r="P192" s="218" t="s">
        <v>71</v>
      </c>
      <c r="Q192" s="219"/>
      <c r="R192" s="219"/>
      <c r="S192" s="219"/>
      <c r="T192" s="219"/>
      <c r="U192" s="219"/>
      <c r="V192" s="220"/>
      <c r="W192" s="37" t="s">
        <v>72</v>
      </c>
      <c r="X192" s="201">
        <f>IFERROR(SUMPRODUCT(X188:X190*H188:H190),"0")</f>
        <v>335.99999999999994</v>
      </c>
      <c r="Y192" s="201">
        <f>IFERROR(SUMPRODUCT(Y188:Y190*H188:H190),"0")</f>
        <v>335.99999999999994</v>
      </c>
      <c r="Z192" s="37"/>
      <c r="AA192" s="202"/>
      <c r="AB192" s="202"/>
      <c r="AC192" s="202"/>
    </row>
    <row r="193" spans="1:68" ht="16.5" customHeight="1" x14ac:dyDescent="0.25">
      <c r="A193" s="214" t="s">
        <v>274</v>
      </c>
      <c r="B193" s="211"/>
      <c r="C193" s="211"/>
      <c r="D193" s="211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1"/>
      <c r="S193" s="211"/>
      <c r="T193" s="211"/>
      <c r="U193" s="211"/>
      <c r="V193" s="211"/>
      <c r="W193" s="211"/>
      <c r="X193" s="211"/>
      <c r="Y193" s="211"/>
      <c r="Z193" s="211"/>
      <c r="AA193" s="193"/>
      <c r="AB193" s="193"/>
      <c r="AC193" s="193"/>
    </row>
    <row r="194" spans="1:68" ht="14.25" customHeight="1" x14ac:dyDescent="0.25">
      <c r="A194" s="215" t="s">
        <v>63</v>
      </c>
      <c r="B194" s="211"/>
      <c r="C194" s="211"/>
      <c r="D194" s="211"/>
      <c r="E194" s="211"/>
      <c r="F194" s="211"/>
      <c r="G194" s="211"/>
      <c r="H194" s="211"/>
      <c r="I194" s="211"/>
      <c r="J194" s="211"/>
      <c r="K194" s="211"/>
      <c r="L194" s="211"/>
      <c r="M194" s="211"/>
      <c r="N194" s="211"/>
      <c r="O194" s="211"/>
      <c r="P194" s="211"/>
      <c r="Q194" s="211"/>
      <c r="R194" s="211"/>
      <c r="S194" s="211"/>
      <c r="T194" s="211"/>
      <c r="U194" s="211"/>
      <c r="V194" s="211"/>
      <c r="W194" s="211"/>
      <c r="X194" s="211"/>
      <c r="Y194" s="211"/>
      <c r="Z194" s="211"/>
      <c r="AA194" s="192"/>
      <c r="AB194" s="192"/>
      <c r="AC194" s="192"/>
    </row>
    <row r="195" spans="1:68" ht="27" customHeight="1" x14ac:dyDescent="0.25">
      <c r="A195" s="54" t="s">
        <v>275</v>
      </c>
      <c r="B195" s="54" t="s">
        <v>276</v>
      </c>
      <c r="C195" s="31">
        <v>4301070996</v>
      </c>
      <c r="D195" s="206">
        <v>4607111038654</v>
      </c>
      <c r="E195" s="207"/>
      <c r="F195" s="198">
        <v>0.4</v>
      </c>
      <c r="G195" s="32">
        <v>16</v>
      </c>
      <c r="H195" s="198">
        <v>6.4</v>
      </c>
      <c r="I195" s="198">
        <v>6.63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9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204"/>
      <c r="R195" s="204"/>
      <c r="S195" s="204"/>
      <c r="T195" s="205"/>
      <c r="U195" s="34"/>
      <c r="V195" s="34"/>
      <c r="W195" s="35" t="s">
        <v>69</v>
      </c>
      <c r="X195" s="199">
        <v>0</v>
      </c>
      <c r="Y195" s="200">
        <f t="shared" ref="Y195:Y200" si="18">IFERROR(IF(X195="","",X195),"")</f>
        <v>0</v>
      </c>
      <c r="Z195" s="36">
        <f t="shared" ref="Z195:Z200" si="19">IFERROR(IF(X195="","",X195*0.0155),"")</f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4" t="s">
        <v>1</v>
      </c>
      <c r="BM195" s="67">
        <f t="shared" ref="BM195:BM200" si="20">IFERROR(X195*I195,"0")</f>
        <v>0</v>
      </c>
      <c r="BN195" s="67">
        <f t="shared" ref="BN195:BN200" si="21">IFERROR(Y195*I195,"0")</f>
        <v>0</v>
      </c>
      <c r="BO195" s="67">
        <f t="shared" ref="BO195:BO200" si="22">IFERROR(X195/J195,"0")</f>
        <v>0</v>
      </c>
      <c r="BP195" s="67">
        <f t="shared" ref="BP195:BP200" si="23">IFERROR(Y195/J195,"0")</f>
        <v>0</v>
      </c>
    </row>
    <row r="196" spans="1:68" ht="27" customHeight="1" x14ac:dyDescent="0.25">
      <c r="A196" s="54" t="s">
        <v>277</v>
      </c>
      <c r="B196" s="54" t="s">
        <v>278</v>
      </c>
      <c r="C196" s="31">
        <v>4301070997</v>
      </c>
      <c r="D196" s="206">
        <v>4607111038586</v>
      </c>
      <c r="E196" s="207"/>
      <c r="F196" s="198">
        <v>0.7</v>
      </c>
      <c r="G196" s="32">
        <v>8</v>
      </c>
      <c r="H196" s="198">
        <v>5.6</v>
      </c>
      <c r="I196" s="198">
        <v>5.83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204"/>
      <c r="R196" s="204"/>
      <c r="S196" s="204"/>
      <c r="T196" s="205"/>
      <c r="U196" s="34"/>
      <c r="V196" s="34"/>
      <c r="W196" s="35" t="s">
        <v>69</v>
      </c>
      <c r="X196" s="199">
        <v>0</v>
      </c>
      <c r="Y196" s="200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70</v>
      </c>
      <c r="AK196" s="69">
        <v>1</v>
      </c>
      <c r="BB196" s="14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279</v>
      </c>
      <c r="B197" s="54" t="s">
        <v>280</v>
      </c>
      <c r="C197" s="31">
        <v>4301070962</v>
      </c>
      <c r="D197" s="206">
        <v>4607111038609</v>
      </c>
      <c r="E197" s="207"/>
      <c r="F197" s="198">
        <v>0.4</v>
      </c>
      <c r="G197" s="32">
        <v>16</v>
      </c>
      <c r="H197" s="198">
        <v>6.4</v>
      </c>
      <c r="I197" s="198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2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204"/>
      <c r="R197" s="204"/>
      <c r="S197" s="204"/>
      <c r="T197" s="205"/>
      <c r="U197" s="34"/>
      <c r="V197" s="34"/>
      <c r="W197" s="35" t="s">
        <v>69</v>
      </c>
      <c r="X197" s="199">
        <v>0</v>
      </c>
      <c r="Y197" s="200">
        <f t="shared" si="18"/>
        <v>0</v>
      </c>
      <c r="Z197" s="36">
        <f t="shared" si="19"/>
        <v>0</v>
      </c>
      <c r="AA197" s="56"/>
      <c r="AB197" s="57"/>
      <c r="AC197" s="68"/>
      <c r="AG197" s="67"/>
      <c r="AJ197" s="69" t="s">
        <v>70</v>
      </c>
      <c r="AK197" s="69">
        <v>1</v>
      </c>
      <c r="BB197" s="146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281</v>
      </c>
      <c r="B198" s="54" t="s">
        <v>282</v>
      </c>
      <c r="C198" s="31">
        <v>4301070963</v>
      </c>
      <c r="D198" s="206">
        <v>4607111038630</v>
      </c>
      <c r="E198" s="207"/>
      <c r="F198" s="198">
        <v>0.7</v>
      </c>
      <c r="G198" s="32">
        <v>8</v>
      </c>
      <c r="H198" s="198">
        <v>5.6</v>
      </c>
      <c r="I198" s="198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38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204"/>
      <c r="R198" s="204"/>
      <c r="S198" s="204"/>
      <c r="T198" s="205"/>
      <c r="U198" s="34"/>
      <c r="V198" s="34"/>
      <c r="W198" s="35" t="s">
        <v>69</v>
      </c>
      <c r="X198" s="199">
        <v>0</v>
      </c>
      <c r="Y198" s="200">
        <f t="shared" si="18"/>
        <v>0</v>
      </c>
      <c r="Z198" s="36">
        <f t="shared" si="19"/>
        <v>0</v>
      </c>
      <c r="AA198" s="56"/>
      <c r="AB198" s="57"/>
      <c r="AC198" s="68"/>
      <c r="AG198" s="67"/>
      <c r="AJ198" s="69" t="s">
        <v>70</v>
      </c>
      <c r="AK198" s="69">
        <v>1</v>
      </c>
      <c r="BB198" s="147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283</v>
      </c>
      <c r="B199" s="54" t="s">
        <v>284</v>
      </c>
      <c r="C199" s="31">
        <v>4301070959</v>
      </c>
      <c r="D199" s="206">
        <v>4607111038616</v>
      </c>
      <c r="E199" s="207"/>
      <c r="F199" s="198">
        <v>0.4</v>
      </c>
      <c r="G199" s="32">
        <v>16</v>
      </c>
      <c r="H199" s="198">
        <v>6.4</v>
      </c>
      <c r="I199" s="198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0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204"/>
      <c r="R199" s="204"/>
      <c r="S199" s="204"/>
      <c r="T199" s="205"/>
      <c r="U199" s="34"/>
      <c r="V199" s="34"/>
      <c r="W199" s="35" t="s">
        <v>69</v>
      </c>
      <c r="X199" s="199">
        <v>0</v>
      </c>
      <c r="Y199" s="200">
        <f t="shared" si="18"/>
        <v>0</v>
      </c>
      <c r="Z199" s="36">
        <f t="shared" si="19"/>
        <v>0</v>
      </c>
      <c r="AA199" s="56"/>
      <c r="AB199" s="57"/>
      <c r="AC199" s="68"/>
      <c r="AG199" s="67"/>
      <c r="AJ199" s="69" t="s">
        <v>70</v>
      </c>
      <c r="AK199" s="69">
        <v>1</v>
      </c>
      <c r="BB199" s="148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customHeight="1" x14ac:dyDescent="0.25">
      <c r="A200" s="54" t="s">
        <v>285</v>
      </c>
      <c r="B200" s="54" t="s">
        <v>286</v>
      </c>
      <c r="C200" s="31">
        <v>4301070960</v>
      </c>
      <c r="D200" s="206">
        <v>4607111038623</v>
      </c>
      <c r="E200" s="207"/>
      <c r="F200" s="198">
        <v>0.7</v>
      </c>
      <c r="G200" s="32">
        <v>8</v>
      </c>
      <c r="H200" s="198">
        <v>5.6</v>
      </c>
      <c r="I200" s="198">
        <v>5.87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0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204"/>
      <c r="R200" s="204"/>
      <c r="S200" s="204"/>
      <c r="T200" s="205"/>
      <c r="U200" s="34"/>
      <c r="V200" s="34"/>
      <c r="W200" s="35" t="s">
        <v>69</v>
      </c>
      <c r="X200" s="199">
        <v>24</v>
      </c>
      <c r="Y200" s="200">
        <f t="shared" si="18"/>
        <v>24</v>
      </c>
      <c r="Z200" s="36">
        <f t="shared" si="19"/>
        <v>0.372</v>
      </c>
      <c r="AA200" s="56"/>
      <c r="AB200" s="57"/>
      <c r="AC200" s="68"/>
      <c r="AG200" s="67"/>
      <c r="AJ200" s="69" t="s">
        <v>70</v>
      </c>
      <c r="AK200" s="69">
        <v>1</v>
      </c>
      <c r="BB200" s="149" t="s">
        <v>1</v>
      </c>
      <c r="BM200" s="67">
        <f t="shared" si="20"/>
        <v>140.88</v>
      </c>
      <c r="BN200" s="67">
        <f t="shared" si="21"/>
        <v>140.88</v>
      </c>
      <c r="BO200" s="67">
        <f t="shared" si="22"/>
        <v>0.2857142857142857</v>
      </c>
      <c r="BP200" s="67">
        <f t="shared" si="23"/>
        <v>0.2857142857142857</v>
      </c>
    </row>
    <row r="201" spans="1:68" x14ac:dyDescent="0.2">
      <c r="A201" s="210"/>
      <c r="B201" s="211"/>
      <c r="C201" s="211"/>
      <c r="D201" s="211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2"/>
      <c r="P201" s="218" t="s">
        <v>71</v>
      </c>
      <c r="Q201" s="219"/>
      <c r="R201" s="219"/>
      <c r="S201" s="219"/>
      <c r="T201" s="219"/>
      <c r="U201" s="219"/>
      <c r="V201" s="220"/>
      <c r="W201" s="37" t="s">
        <v>69</v>
      </c>
      <c r="X201" s="201">
        <f>IFERROR(SUM(X195:X200),"0")</f>
        <v>24</v>
      </c>
      <c r="Y201" s="201">
        <f>IFERROR(SUM(Y195:Y200),"0")</f>
        <v>24</v>
      </c>
      <c r="Z201" s="201">
        <f>IFERROR(IF(Z195="",0,Z195),"0")+IFERROR(IF(Z196="",0,Z196),"0")+IFERROR(IF(Z197="",0,Z197),"0")+IFERROR(IF(Z198="",0,Z198),"0")+IFERROR(IF(Z199="",0,Z199),"0")+IFERROR(IF(Z200="",0,Z200),"0")</f>
        <v>0.372</v>
      </c>
      <c r="AA201" s="202"/>
      <c r="AB201" s="202"/>
      <c r="AC201" s="202"/>
    </row>
    <row r="202" spans="1:68" x14ac:dyDescent="0.2">
      <c r="A202" s="211"/>
      <c r="B202" s="211"/>
      <c r="C202" s="211"/>
      <c r="D202" s="211"/>
      <c r="E202" s="211"/>
      <c r="F202" s="211"/>
      <c r="G202" s="211"/>
      <c r="H202" s="211"/>
      <c r="I202" s="211"/>
      <c r="J202" s="211"/>
      <c r="K202" s="211"/>
      <c r="L202" s="211"/>
      <c r="M202" s="211"/>
      <c r="N202" s="211"/>
      <c r="O202" s="212"/>
      <c r="P202" s="218" t="s">
        <v>71</v>
      </c>
      <c r="Q202" s="219"/>
      <c r="R202" s="219"/>
      <c r="S202" s="219"/>
      <c r="T202" s="219"/>
      <c r="U202" s="219"/>
      <c r="V202" s="220"/>
      <c r="W202" s="37" t="s">
        <v>72</v>
      </c>
      <c r="X202" s="201">
        <f>IFERROR(SUMPRODUCT(X195:X200*H195:H200),"0")</f>
        <v>134.39999999999998</v>
      </c>
      <c r="Y202" s="201">
        <f>IFERROR(SUMPRODUCT(Y195:Y200*H195:H200),"0")</f>
        <v>134.39999999999998</v>
      </c>
      <c r="Z202" s="37"/>
      <c r="AA202" s="202"/>
      <c r="AB202" s="202"/>
      <c r="AC202" s="202"/>
    </row>
    <row r="203" spans="1:68" ht="16.5" customHeight="1" x14ac:dyDescent="0.25">
      <c r="A203" s="214" t="s">
        <v>287</v>
      </c>
      <c r="B203" s="211"/>
      <c r="C203" s="211"/>
      <c r="D203" s="211"/>
      <c r="E203" s="211"/>
      <c r="F203" s="211"/>
      <c r="G203" s="211"/>
      <c r="H203" s="211"/>
      <c r="I203" s="211"/>
      <c r="J203" s="211"/>
      <c r="K203" s="211"/>
      <c r="L203" s="211"/>
      <c r="M203" s="211"/>
      <c r="N203" s="211"/>
      <c r="O203" s="211"/>
      <c r="P203" s="211"/>
      <c r="Q203" s="211"/>
      <c r="R203" s="211"/>
      <c r="S203" s="211"/>
      <c r="T203" s="211"/>
      <c r="U203" s="211"/>
      <c r="V203" s="211"/>
      <c r="W203" s="211"/>
      <c r="X203" s="211"/>
      <c r="Y203" s="211"/>
      <c r="Z203" s="211"/>
      <c r="AA203" s="193"/>
      <c r="AB203" s="193"/>
      <c r="AC203" s="193"/>
    </row>
    <row r="204" spans="1:68" ht="14.25" customHeight="1" x14ac:dyDescent="0.25">
      <c r="A204" s="215" t="s">
        <v>63</v>
      </c>
      <c r="B204" s="211"/>
      <c r="C204" s="211"/>
      <c r="D204" s="211"/>
      <c r="E204" s="211"/>
      <c r="F204" s="211"/>
      <c r="G204" s="211"/>
      <c r="H204" s="211"/>
      <c r="I204" s="211"/>
      <c r="J204" s="211"/>
      <c r="K204" s="211"/>
      <c r="L204" s="211"/>
      <c r="M204" s="211"/>
      <c r="N204" s="211"/>
      <c r="O204" s="211"/>
      <c r="P204" s="211"/>
      <c r="Q204" s="211"/>
      <c r="R204" s="211"/>
      <c r="S204" s="211"/>
      <c r="T204" s="211"/>
      <c r="U204" s="211"/>
      <c r="V204" s="211"/>
      <c r="W204" s="211"/>
      <c r="X204" s="211"/>
      <c r="Y204" s="211"/>
      <c r="Z204" s="211"/>
      <c r="AA204" s="192"/>
      <c r="AB204" s="192"/>
      <c r="AC204" s="192"/>
    </row>
    <row r="205" spans="1:68" ht="27" customHeight="1" x14ac:dyDescent="0.25">
      <c r="A205" s="54" t="s">
        <v>288</v>
      </c>
      <c r="B205" s="54" t="s">
        <v>289</v>
      </c>
      <c r="C205" s="31">
        <v>4301070915</v>
      </c>
      <c r="D205" s="206">
        <v>4607111035882</v>
      </c>
      <c r="E205" s="207"/>
      <c r="F205" s="198">
        <v>0.43</v>
      </c>
      <c r="G205" s="32">
        <v>16</v>
      </c>
      <c r="H205" s="198">
        <v>6.88</v>
      </c>
      <c r="I205" s="198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2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204"/>
      <c r="R205" s="204"/>
      <c r="S205" s="204"/>
      <c r="T205" s="205"/>
      <c r="U205" s="34"/>
      <c r="V205" s="34"/>
      <c r="W205" s="35" t="s">
        <v>69</v>
      </c>
      <c r="X205" s="199">
        <v>0</v>
      </c>
      <c r="Y205" s="200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70</v>
      </c>
      <c r="AK205" s="69">
        <v>1</v>
      </c>
      <c r="BB205" s="150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290</v>
      </c>
      <c r="B206" s="54" t="s">
        <v>291</v>
      </c>
      <c r="C206" s="31">
        <v>4301070921</v>
      </c>
      <c r="D206" s="206">
        <v>4607111035905</v>
      </c>
      <c r="E206" s="207"/>
      <c r="F206" s="198">
        <v>0.9</v>
      </c>
      <c r="G206" s="32">
        <v>8</v>
      </c>
      <c r="H206" s="198">
        <v>7.2</v>
      </c>
      <c r="I206" s="198">
        <v>7.47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33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204"/>
      <c r="R206" s="204"/>
      <c r="S206" s="204"/>
      <c r="T206" s="205"/>
      <c r="U206" s="34"/>
      <c r="V206" s="34"/>
      <c r="W206" s="35" t="s">
        <v>69</v>
      </c>
      <c r="X206" s="199">
        <v>0</v>
      </c>
      <c r="Y206" s="200">
        <f>IFERROR(IF(X206="","",X206),"")</f>
        <v>0</v>
      </c>
      <c r="Z206" s="36">
        <f>IFERROR(IF(X206="","",X206*0.0155),"")</f>
        <v>0</v>
      </c>
      <c r="AA206" s="56"/>
      <c r="AB206" s="57"/>
      <c r="AC206" s="68"/>
      <c r="AG206" s="67"/>
      <c r="AJ206" s="69" t="s">
        <v>70</v>
      </c>
      <c r="AK206" s="69">
        <v>1</v>
      </c>
      <c r="BB206" s="15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292</v>
      </c>
      <c r="B207" s="54" t="s">
        <v>293</v>
      </c>
      <c r="C207" s="31">
        <v>4301070917</v>
      </c>
      <c r="D207" s="206">
        <v>4607111035912</v>
      </c>
      <c r="E207" s="207"/>
      <c r="F207" s="198">
        <v>0.43</v>
      </c>
      <c r="G207" s="32">
        <v>16</v>
      </c>
      <c r="H207" s="198">
        <v>6.88</v>
      </c>
      <c r="I207" s="198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33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204"/>
      <c r="R207" s="204"/>
      <c r="S207" s="204"/>
      <c r="T207" s="205"/>
      <c r="U207" s="34"/>
      <c r="V207" s="34"/>
      <c r="W207" s="35" t="s">
        <v>69</v>
      </c>
      <c r="X207" s="199">
        <v>0</v>
      </c>
      <c r="Y207" s="200">
        <f>IFERROR(IF(X207="","",X207),"")</f>
        <v>0</v>
      </c>
      <c r="Z207" s="36">
        <f>IFERROR(IF(X207="","",X207*0.0155),"")</f>
        <v>0</v>
      </c>
      <c r="AA207" s="56"/>
      <c r="AB207" s="57"/>
      <c r="AC207" s="68"/>
      <c r="AG207" s="67"/>
      <c r="AJ207" s="69" t="s">
        <v>70</v>
      </c>
      <c r="AK207" s="69">
        <v>1</v>
      </c>
      <c r="BB207" s="152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294</v>
      </c>
      <c r="B208" s="54" t="s">
        <v>295</v>
      </c>
      <c r="C208" s="31">
        <v>4301070920</v>
      </c>
      <c r="D208" s="206">
        <v>4607111035929</v>
      </c>
      <c r="E208" s="207"/>
      <c r="F208" s="198">
        <v>0.9</v>
      </c>
      <c r="G208" s="32">
        <v>8</v>
      </c>
      <c r="H208" s="198">
        <v>7.2</v>
      </c>
      <c r="I208" s="198">
        <v>7.47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0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204"/>
      <c r="R208" s="204"/>
      <c r="S208" s="204"/>
      <c r="T208" s="205"/>
      <c r="U208" s="34"/>
      <c r="V208" s="34"/>
      <c r="W208" s="35" t="s">
        <v>69</v>
      </c>
      <c r="X208" s="199">
        <v>12</v>
      </c>
      <c r="Y208" s="200">
        <f>IFERROR(IF(X208="","",X208),"")</f>
        <v>12</v>
      </c>
      <c r="Z208" s="36">
        <f>IFERROR(IF(X208="","",X208*0.0155),"")</f>
        <v>0.186</v>
      </c>
      <c r="AA208" s="56"/>
      <c r="AB208" s="57"/>
      <c r="AC208" s="68"/>
      <c r="AG208" s="67"/>
      <c r="AJ208" s="69" t="s">
        <v>70</v>
      </c>
      <c r="AK208" s="69">
        <v>1</v>
      </c>
      <c r="BB208" s="153" t="s">
        <v>1</v>
      </c>
      <c r="BM208" s="67">
        <f>IFERROR(X208*I208,"0")</f>
        <v>89.64</v>
      </c>
      <c r="BN208" s="67">
        <f>IFERROR(Y208*I208,"0")</f>
        <v>89.64</v>
      </c>
      <c r="BO208" s="67">
        <f>IFERROR(X208/J208,"0")</f>
        <v>0.14285714285714285</v>
      </c>
      <c r="BP208" s="67">
        <f>IFERROR(Y208/J208,"0")</f>
        <v>0.14285714285714285</v>
      </c>
    </row>
    <row r="209" spans="1:68" x14ac:dyDescent="0.2">
      <c r="A209" s="210"/>
      <c r="B209" s="211"/>
      <c r="C209" s="211"/>
      <c r="D209" s="211"/>
      <c r="E209" s="211"/>
      <c r="F209" s="211"/>
      <c r="G209" s="211"/>
      <c r="H209" s="211"/>
      <c r="I209" s="211"/>
      <c r="J209" s="211"/>
      <c r="K209" s="211"/>
      <c r="L209" s="211"/>
      <c r="M209" s="211"/>
      <c r="N209" s="211"/>
      <c r="O209" s="212"/>
      <c r="P209" s="218" t="s">
        <v>71</v>
      </c>
      <c r="Q209" s="219"/>
      <c r="R209" s="219"/>
      <c r="S209" s="219"/>
      <c r="T209" s="219"/>
      <c r="U209" s="219"/>
      <c r="V209" s="220"/>
      <c r="W209" s="37" t="s">
        <v>69</v>
      </c>
      <c r="X209" s="201">
        <f>IFERROR(SUM(X205:X208),"0")</f>
        <v>12</v>
      </c>
      <c r="Y209" s="201">
        <f>IFERROR(SUM(Y205:Y208),"0")</f>
        <v>12</v>
      </c>
      <c r="Z209" s="201">
        <f>IFERROR(IF(Z205="",0,Z205),"0")+IFERROR(IF(Z206="",0,Z206),"0")+IFERROR(IF(Z207="",0,Z207),"0")+IFERROR(IF(Z208="",0,Z208),"0")</f>
        <v>0.186</v>
      </c>
      <c r="AA209" s="202"/>
      <c r="AB209" s="202"/>
      <c r="AC209" s="202"/>
    </row>
    <row r="210" spans="1:68" x14ac:dyDescent="0.2">
      <c r="A210" s="211"/>
      <c r="B210" s="211"/>
      <c r="C210" s="211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2"/>
      <c r="P210" s="218" t="s">
        <v>71</v>
      </c>
      <c r="Q210" s="219"/>
      <c r="R210" s="219"/>
      <c r="S210" s="219"/>
      <c r="T210" s="219"/>
      <c r="U210" s="219"/>
      <c r="V210" s="220"/>
      <c r="W210" s="37" t="s">
        <v>72</v>
      </c>
      <c r="X210" s="201">
        <f>IFERROR(SUMPRODUCT(X205:X208*H205:H208),"0")</f>
        <v>86.4</v>
      </c>
      <c r="Y210" s="201">
        <f>IFERROR(SUMPRODUCT(Y205:Y208*H205:H208),"0")</f>
        <v>86.4</v>
      </c>
      <c r="Z210" s="37"/>
      <c r="AA210" s="202"/>
      <c r="AB210" s="202"/>
      <c r="AC210" s="202"/>
    </row>
    <row r="211" spans="1:68" ht="16.5" customHeight="1" x14ac:dyDescent="0.25">
      <c r="A211" s="214" t="s">
        <v>296</v>
      </c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211"/>
      <c r="Z211" s="211"/>
      <c r="AA211" s="193"/>
      <c r="AB211" s="193"/>
      <c r="AC211" s="193"/>
    </row>
    <row r="212" spans="1:68" ht="14.25" customHeight="1" x14ac:dyDescent="0.25">
      <c r="A212" s="215" t="s">
        <v>256</v>
      </c>
      <c r="B212" s="211"/>
      <c r="C212" s="211"/>
      <c r="D212" s="211"/>
      <c r="E212" s="211"/>
      <c r="F212" s="211"/>
      <c r="G212" s="211"/>
      <c r="H212" s="211"/>
      <c r="I212" s="211"/>
      <c r="J212" s="211"/>
      <c r="K212" s="211"/>
      <c r="L212" s="211"/>
      <c r="M212" s="211"/>
      <c r="N212" s="211"/>
      <c r="O212" s="211"/>
      <c r="P212" s="211"/>
      <c r="Q212" s="211"/>
      <c r="R212" s="211"/>
      <c r="S212" s="211"/>
      <c r="T212" s="211"/>
      <c r="U212" s="211"/>
      <c r="V212" s="211"/>
      <c r="W212" s="211"/>
      <c r="X212" s="211"/>
      <c r="Y212" s="211"/>
      <c r="Z212" s="211"/>
      <c r="AA212" s="192"/>
      <c r="AB212" s="192"/>
      <c r="AC212" s="192"/>
    </row>
    <row r="213" spans="1:68" ht="27" customHeight="1" x14ac:dyDescent="0.25">
      <c r="A213" s="54" t="s">
        <v>297</v>
      </c>
      <c r="B213" s="54" t="s">
        <v>298</v>
      </c>
      <c r="C213" s="31">
        <v>4301051320</v>
      </c>
      <c r="D213" s="206">
        <v>4680115881334</v>
      </c>
      <c r="E213" s="207"/>
      <c r="F213" s="198">
        <v>0.33</v>
      </c>
      <c r="G213" s="32">
        <v>6</v>
      </c>
      <c r="H213" s="198">
        <v>1.98</v>
      </c>
      <c r="I213" s="198">
        <v>2.27</v>
      </c>
      <c r="J213" s="32">
        <v>156</v>
      </c>
      <c r="K213" s="32" t="s">
        <v>66</v>
      </c>
      <c r="L213" s="32" t="s">
        <v>67</v>
      </c>
      <c r="M213" s="33" t="s">
        <v>260</v>
      </c>
      <c r="N213" s="33"/>
      <c r="O213" s="32">
        <v>365</v>
      </c>
      <c r="P213" s="22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204"/>
      <c r="R213" s="204"/>
      <c r="S213" s="204"/>
      <c r="T213" s="205"/>
      <c r="U213" s="34"/>
      <c r="V213" s="34"/>
      <c r="W213" s="35" t="s">
        <v>69</v>
      </c>
      <c r="X213" s="199">
        <v>0</v>
      </c>
      <c r="Y213" s="200">
        <f>IFERROR(IF(X213="","",X213),"")</f>
        <v>0</v>
      </c>
      <c r="Z213" s="36">
        <f>IFERROR(IF(X213="","",X213*0.00753),"")</f>
        <v>0</v>
      </c>
      <c r="AA213" s="56"/>
      <c r="AB213" s="57"/>
      <c r="AC213" s="68"/>
      <c r="AG213" s="67"/>
      <c r="AJ213" s="69" t="s">
        <v>70</v>
      </c>
      <c r="AK213" s="69">
        <v>1</v>
      </c>
      <c r="BB213" s="154" t="s">
        <v>262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10"/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2"/>
      <c r="P214" s="218" t="s">
        <v>71</v>
      </c>
      <c r="Q214" s="219"/>
      <c r="R214" s="219"/>
      <c r="S214" s="219"/>
      <c r="T214" s="219"/>
      <c r="U214" s="219"/>
      <c r="V214" s="220"/>
      <c r="W214" s="37" t="s">
        <v>69</v>
      </c>
      <c r="X214" s="201">
        <f>IFERROR(SUM(X213:X213),"0")</f>
        <v>0</v>
      </c>
      <c r="Y214" s="201">
        <f>IFERROR(SUM(Y213:Y213),"0")</f>
        <v>0</v>
      </c>
      <c r="Z214" s="201">
        <f>IFERROR(IF(Z213="",0,Z213),"0")</f>
        <v>0</v>
      </c>
      <c r="AA214" s="202"/>
      <c r="AB214" s="202"/>
      <c r="AC214" s="202"/>
    </row>
    <row r="215" spans="1:68" x14ac:dyDescent="0.2">
      <c r="A215" s="211"/>
      <c r="B215" s="211"/>
      <c r="C215" s="211"/>
      <c r="D215" s="211"/>
      <c r="E215" s="211"/>
      <c r="F215" s="211"/>
      <c r="G215" s="211"/>
      <c r="H215" s="211"/>
      <c r="I215" s="211"/>
      <c r="J215" s="211"/>
      <c r="K215" s="211"/>
      <c r="L215" s="211"/>
      <c r="M215" s="211"/>
      <c r="N215" s="211"/>
      <c r="O215" s="212"/>
      <c r="P215" s="218" t="s">
        <v>71</v>
      </c>
      <c r="Q215" s="219"/>
      <c r="R215" s="219"/>
      <c r="S215" s="219"/>
      <c r="T215" s="219"/>
      <c r="U215" s="219"/>
      <c r="V215" s="220"/>
      <c r="W215" s="37" t="s">
        <v>72</v>
      </c>
      <c r="X215" s="201">
        <f>IFERROR(SUMPRODUCT(X213:X213*H213:H213),"0")</f>
        <v>0</v>
      </c>
      <c r="Y215" s="201">
        <f>IFERROR(SUMPRODUCT(Y213:Y213*H213:H213),"0")</f>
        <v>0</v>
      </c>
      <c r="Z215" s="37"/>
      <c r="AA215" s="202"/>
      <c r="AB215" s="202"/>
      <c r="AC215" s="202"/>
    </row>
    <row r="216" spans="1:68" ht="16.5" customHeight="1" x14ac:dyDescent="0.25">
      <c r="A216" s="214" t="s">
        <v>299</v>
      </c>
      <c r="B216" s="211"/>
      <c r="C216" s="211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1"/>
      <c r="P216" s="211"/>
      <c r="Q216" s="211"/>
      <c r="R216" s="211"/>
      <c r="S216" s="211"/>
      <c r="T216" s="211"/>
      <c r="U216" s="211"/>
      <c r="V216" s="211"/>
      <c r="W216" s="211"/>
      <c r="X216" s="211"/>
      <c r="Y216" s="211"/>
      <c r="Z216" s="211"/>
      <c r="AA216" s="193"/>
      <c r="AB216" s="193"/>
      <c r="AC216" s="193"/>
    </row>
    <row r="217" spans="1:68" ht="14.25" customHeight="1" x14ac:dyDescent="0.25">
      <c r="A217" s="215" t="s">
        <v>63</v>
      </c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211"/>
      <c r="Z217" s="211"/>
      <c r="AA217" s="192"/>
      <c r="AB217" s="192"/>
      <c r="AC217" s="192"/>
    </row>
    <row r="218" spans="1:68" ht="16.5" customHeight="1" x14ac:dyDescent="0.25">
      <c r="A218" s="54" t="s">
        <v>300</v>
      </c>
      <c r="B218" s="54" t="s">
        <v>301</v>
      </c>
      <c r="C218" s="31">
        <v>4301071063</v>
      </c>
      <c r="D218" s="206">
        <v>4607111039019</v>
      </c>
      <c r="E218" s="207"/>
      <c r="F218" s="198">
        <v>0.43</v>
      </c>
      <c r="G218" s="32">
        <v>16</v>
      </c>
      <c r="H218" s="198">
        <v>6.88</v>
      </c>
      <c r="I218" s="198">
        <v>7.2060000000000004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414" t="s">
        <v>302</v>
      </c>
      <c r="Q218" s="204"/>
      <c r="R218" s="204"/>
      <c r="S218" s="204"/>
      <c r="T218" s="205"/>
      <c r="U218" s="34"/>
      <c r="V218" s="34"/>
      <c r="W218" s="35" t="s">
        <v>69</v>
      </c>
      <c r="X218" s="199">
        <v>0</v>
      </c>
      <c r="Y218" s="200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70</v>
      </c>
      <c r="AK218" s="69">
        <v>1</v>
      </c>
      <c r="BB218" s="155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303</v>
      </c>
      <c r="B219" s="54" t="s">
        <v>304</v>
      </c>
      <c r="C219" s="31">
        <v>4301071000</v>
      </c>
      <c r="D219" s="206">
        <v>4607111038708</v>
      </c>
      <c r="E219" s="207"/>
      <c r="F219" s="198">
        <v>0.8</v>
      </c>
      <c r="G219" s="32">
        <v>8</v>
      </c>
      <c r="H219" s="198">
        <v>6.4</v>
      </c>
      <c r="I219" s="198">
        <v>6.67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3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204"/>
      <c r="R219" s="204"/>
      <c r="S219" s="204"/>
      <c r="T219" s="205"/>
      <c r="U219" s="34"/>
      <c r="V219" s="34"/>
      <c r="W219" s="35" t="s">
        <v>69</v>
      </c>
      <c r="X219" s="199">
        <v>12</v>
      </c>
      <c r="Y219" s="200">
        <f>IFERROR(IF(X219="","",X219),"")</f>
        <v>12</v>
      </c>
      <c r="Z219" s="36">
        <f>IFERROR(IF(X219="","",X219*0.0155),"")</f>
        <v>0.186</v>
      </c>
      <c r="AA219" s="56"/>
      <c r="AB219" s="57"/>
      <c r="AC219" s="68"/>
      <c r="AG219" s="67"/>
      <c r="AJ219" s="69" t="s">
        <v>70</v>
      </c>
      <c r="AK219" s="69">
        <v>1</v>
      </c>
      <c r="BB219" s="156" t="s">
        <v>1</v>
      </c>
      <c r="BM219" s="67">
        <f>IFERROR(X219*I219,"0")</f>
        <v>80.039999999999992</v>
      </c>
      <c r="BN219" s="67">
        <f>IFERROR(Y219*I219,"0")</f>
        <v>80.039999999999992</v>
      </c>
      <c r="BO219" s="67">
        <f>IFERROR(X219/J219,"0")</f>
        <v>0.14285714285714285</v>
      </c>
      <c r="BP219" s="67">
        <f>IFERROR(Y219/J219,"0")</f>
        <v>0.14285714285714285</v>
      </c>
    </row>
    <row r="220" spans="1:68" x14ac:dyDescent="0.2">
      <c r="A220" s="210"/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2"/>
      <c r="P220" s="218" t="s">
        <v>71</v>
      </c>
      <c r="Q220" s="219"/>
      <c r="R220" s="219"/>
      <c r="S220" s="219"/>
      <c r="T220" s="219"/>
      <c r="U220" s="219"/>
      <c r="V220" s="220"/>
      <c r="W220" s="37" t="s">
        <v>69</v>
      </c>
      <c r="X220" s="201">
        <f>IFERROR(SUM(X218:X219),"0")</f>
        <v>12</v>
      </c>
      <c r="Y220" s="201">
        <f>IFERROR(SUM(Y218:Y219),"0")</f>
        <v>12</v>
      </c>
      <c r="Z220" s="201">
        <f>IFERROR(IF(Z218="",0,Z218),"0")+IFERROR(IF(Z219="",0,Z219),"0")</f>
        <v>0.186</v>
      </c>
      <c r="AA220" s="202"/>
      <c r="AB220" s="202"/>
      <c r="AC220" s="202"/>
    </row>
    <row r="221" spans="1:68" x14ac:dyDescent="0.2">
      <c r="A221" s="211"/>
      <c r="B221" s="211"/>
      <c r="C221" s="211"/>
      <c r="D221" s="211"/>
      <c r="E221" s="211"/>
      <c r="F221" s="211"/>
      <c r="G221" s="211"/>
      <c r="H221" s="211"/>
      <c r="I221" s="211"/>
      <c r="J221" s="211"/>
      <c r="K221" s="211"/>
      <c r="L221" s="211"/>
      <c r="M221" s="211"/>
      <c r="N221" s="211"/>
      <c r="O221" s="212"/>
      <c r="P221" s="218" t="s">
        <v>71</v>
      </c>
      <c r="Q221" s="219"/>
      <c r="R221" s="219"/>
      <c r="S221" s="219"/>
      <c r="T221" s="219"/>
      <c r="U221" s="219"/>
      <c r="V221" s="220"/>
      <c r="W221" s="37" t="s">
        <v>72</v>
      </c>
      <c r="X221" s="201">
        <f>IFERROR(SUMPRODUCT(X218:X219*H218:H219),"0")</f>
        <v>76.800000000000011</v>
      </c>
      <c r="Y221" s="201">
        <f>IFERROR(SUMPRODUCT(Y218:Y219*H218:H219),"0")</f>
        <v>76.800000000000011</v>
      </c>
      <c r="Z221" s="37"/>
      <c r="AA221" s="202"/>
      <c r="AB221" s="202"/>
      <c r="AC221" s="202"/>
    </row>
    <row r="222" spans="1:68" ht="27.75" customHeight="1" x14ac:dyDescent="0.2">
      <c r="A222" s="253" t="s">
        <v>305</v>
      </c>
      <c r="B222" s="254"/>
      <c r="C222" s="254"/>
      <c r="D222" s="254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4"/>
      <c r="Q222" s="254"/>
      <c r="R222" s="254"/>
      <c r="S222" s="254"/>
      <c r="T222" s="254"/>
      <c r="U222" s="254"/>
      <c r="V222" s="254"/>
      <c r="W222" s="254"/>
      <c r="X222" s="254"/>
      <c r="Y222" s="254"/>
      <c r="Z222" s="254"/>
      <c r="AA222" s="48"/>
      <c r="AB222" s="48"/>
      <c r="AC222" s="48"/>
    </row>
    <row r="223" spans="1:68" ht="16.5" customHeight="1" x14ac:dyDescent="0.25">
      <c r="A223" s="214" t="s">
        <v>306</v>
      </c>
      <c r="B223" s="211"/>
      <c r="C223" s="211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1"/>
      <c r="P223" s="211"/>
      <c r="Q223" s="211"/>
      <c r="R223" s="211"/>
      <c r="S223" s="211"/>
      <c r="T223" s="211"/>
      <c r="U223" s="211"/>
      <c r="V223" s="211"/>
      <c r="W223" s="211"/>
      <c r="X223" s="211"/>
      <c r="Y223" s="211"/>
      <c r="Z223" s="211"/>
      <c r="AA223" s="193"/>
      <c r="AB223" s="193"/>
      <c r="AC223" s="193"/>
    </row>
    <row r="224" spans="1:68" ht="14.25" customHeight="1" x14ac:dyDescent="0.25">
      <c r="A224" s="215" t="s">
        <v>63</v>
      </c>
      <c r="B224" s="211"/>
      <c r="C224" s="211"/>
      <c r="D224" s="211"/>
      <c r="E224" s="211"/>
      <c r="F224" s="211"/>
      <c r="G224" s="211"/>
      <c r="H224" s="211"/>
      <c r="I224" s="211"/>
      <c r="J224" s="211"/>
      <c r="K224" s="211"/>
      <c r="L224" s="211"/>
      <c r="M224" s="211"/>
      <c r="N224" s="211"/>
      <c r="O224" s="211"/>
      <c r="P224" s="211"/>
      <c r="Q224" s="211"/>
      <c r="R224" s="211"/>
      <c r="S224" s="211"/>
      <c r="T224" s="211"/>
      <c r="U224" s="211"/>
      <c r="V224" s="211"/>
      <c r="W224" s="211"/>
      <c r="X224" s="211"/>
      <c r="Y224" s="211"/>
      <c r="Z224" s="211"/>
      <c r="AA224" s="192"/>
      <c r="AB224" s="192"/>
      <c r="AC224" s="192"/>
    </row>
    <row r="225" spans="1:68" ht="27" customHeight="1" x14ac:dyDescent="0.25">
      <c r="A225" s="54" t="s">
        <v>307</v>
      </c>
      <c r="B225" s="54" t="s">
        <v>308</v>
      </c>
      <c r="C225" s="31">
        <v>4301071036</v>
      </c>
      <c r="D225" s="206">
        <v>4607111036162</v>
      </c>
      <c r="E225" s="207"/>
      <c r="F225" s="198">
        <v>0.8</v>
      </c>
      <c r="G225" s="32">
        <v>8</v>
      </c>
      <c r="H225" s="198">
        <v>6.4</v>
      </c>
      <c r="I225" s="198">
        <v>6.6811999999999996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90</v>
      </c>
      <c r="P225" s="360" t="s">
        <v>309</v>
      </c>
      <c r="Q225" s="204"/>
      <c r="R225" s="204"/>
      <c r="S225" s="204"/>
      <c r="T225" s="205"/>
      <c r="U225" s="34"/>
      <c r="V225" s="34"/>
      <c r="W225" s="35" t="s">
        <v>69</v>
      </c>
      <c r="X225" s="199">
        <v>0</v>
      </c>
      <c r="Y225" s="200">
        <f>IFERROR(IF(X225="","",X225),"")</f>
        <v>0</v>
      </c>
      <c r="Z225" s="36">
        <f>IFERROR(IF(X225="","",X225*0.0155),"")</f>
        <v>0</v>
      </c>
      <c r="AA225" s="56"/>
      <c r="AB225" s="57"/>
      <c r="AC225" s="68"/>
      <c r="AG225" s="67"/>
      <c r="AJ225" s="69" t="s">
        <v>70</v>
      </c>
      <c r="AK225" s="69">
        <v>1</v>
      </c>
      <c r="BB225" s="15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10"/>
      <c r="B226" s="211"/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2"/>
      <c r="P226" s="218" t="s">
        <v>71</v>
      </c>
      <c r="Q226" s="219"/>
      <c r="R226" s="219"/>
      <c r="S226" s="219"/>
      <c r="T226" s="219"/>
      <c r="U226" s="219"/>
      <c r="V226" s="220"/>
      <c r="W226" s="37" t="s">
        <v>69</v>
      </c>
      <c r="X226" s="201">
        <f>IFERROR(SUM(X225:X225),"0")</f>
        <v>0</v>
      </c>
      <c r="Y226" s="201">
        <f>IFERROR(SUM(Y225:Y225),"0")</f>
        <v>0</v>
      </c>
      <c r="Z226" s="201">
        <f>IFERROR(IF(Z225="",0,Z225),"0")</f>
        <v>0</v>
      </c>
      <c r="AA226" s="202"/>
      <c r="AB226" s="202"/>
      <c r="AC226" s="202"/>
    </row>
    <row r="227" spans="1:68" x14ac:dyDescent="0.2">
      <c r="A227" s="211"/>
      <c r="B227" s="211"/>
      <c r="C227" s="211"/>
      <c r="D227" s="211"/>
      <c r="E227" s="211"/>
      <c r="F227" s="211"/>
      <c r="G227" s="211"/>
      <c r="H227" s="211"/>
      <c r="I227" s="211"/>
      <c r="J227" s="211"/>
      <c r="K227" s="211"/>
      <c r="L227" s="211"/>
      <c r="M227" s="211"/>
      <c r="N227" s="211"/>
      <c r="O227" s="212"/>
      <c r="P227" s="218" t="s">
        <v>71</v>
      </c>
      <c r="Q227" s="219"/>
      <c r="R227" s="219"/>
      <c r="S227" s="219"/>
      <c r="T227" s="219"/>
      <c r="U227" s="219"/>
      <c r="V227" s="220"/>
      <c r="W227" s="37" t="s">
        <v>72</v>
      </c>
      <c r="X227" s="201">
        <f>IFERROR(SUMPRODUCT(X225:X225*H225:H225),"0")</f>
        <v>0</v>
      </c>
      <c r="Y227" s="201">
        <f>IFERROR(SUMPRODUCT(Y225:Y225*H225:H225),"0")</f>
        <v>0</v>
      </c>
      <c r="Z227" s="37"/>
      <c r="AA227" s="202"/>
      <c r="AB227" s="202"/>
      <c r="AC227" s="202"/>
    </row>
    <row r="228" spans="1:68" ht="27.75" customHeight="1" x14ac:dyDescent="0.2">
      <c r="A228" s="253" t="s">
        <v>310</v>
      </c>
      <c r="B228" s="254"/>
      <c r="C228" s="254"/>
      <c r="D228" s="254"/>
      <c r="E228" s="254"/>
      <c r="F228" s="254"/>
      <c r="G228" s="254"/>
      <c r="H228" s="254"/>
      <c r="I228" s="254"/>
      <c r="J228" s="254"/>
      <c r="K228" s="254"/>
      <c r="L228" s="254"/>
      <c r="M228" s="254"/>
      <c r="N228" s="254"/>
      <c r="O228" s="254"/>
      <c r="P228" s="254"/>
      <c r="Q228" s="254"/>
      <c r="R228" s="254"/>
      <c r="S228" s="254"/>
      <c r="T228" s="254"/>
      <c r="U228" s="254"/>
      <c r="V228" s="254"/>
      <c r="W228" s="254"/>
      <c r="X228" s="254"/>
      <c r="Y228" s="254"/>
      <c r="Z228" s="254"/>
      <c r="AA228" s="48"/>
      <c r="AB228" s="48"/>
      <c r="AC228" s="48"/>
    </row>
    <row r="229" spans="1:68" ht="16.5" customHeight="1" x14ac:dyDescent="0.25">
      <c r="A229" s="214" t="s">
        <v>311</v>
      </c>
      <c r="B229" s="211"/>
      <c r="C229" s="211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/>
      <c r="N229" s="211"/>
      <c r="O229" s="211"/>
      <c r="P229" s="211"/>
      <c r="Q229" s="211"/>
      <c r="R229" s="211"/>
      <c r="S229" s="211"/>
      <c r="T229" s="211"/>
      <c r="U229" s="211"/>
      <c r="V229" s="211"/>
      <c r="W229" s="211"/>
      <c r="X229" s="211"/>
      <c r="Y229" s="211"/>
      <c r="Z229" s="211"/>
      <c r="AA229" s="193"/>
      <c r="AB229" s="193"/>
      <c r="AC229" s="193"/>
    </row>
    <row r="230" spans="1:68" ht="14.25" customHeight="1" x14ac:dyDescent="0.25">
      <c r="A230" s="215" t="s">
        <v>63</v>
      </c>
      <c r="B230" s="211"/>
      <c r="C230" s="211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1"/>
      <c r="P230" s="211"/>
      <c r="Q230" s="211"/>
      <c r="R230" s="211"/>
      <c r="S230" s="211"/>
      <c r="T230" s="211"/>
      <c r="U230" s="211"/>
      <c r="V230" s="211"/>
      <c r="W230" s="211"/>
      <c r="X230" s="211"/>
      <c r="Y230" s="211"/>
      <c r="Z230" s="211"/>
      <c r="AA230" s="192"/>
      <c r="AB230" s="192"/>
      <c r="AC230" s="192"/>
    </row>
    <row r="231" spans="1:68" ht="27" customHeight="1" x14ac:dyDescent="0.25">
      <c r="A231" s="54" t="s">
        <v>312</v>
      </c>
      <c r="B231" s="54" t="s">
        <v>313</v>
      </c>
      <c r="C231" s="31">
        <v>4301071029</v>
      </c>
      <c r="D231" s="206">
        <v>4607111035899</v>
      </c>
      <c r="E231" s="207"/>
      <c r="F231" s="198">
        <v>1</v>
      </c>
      <c r="G231" s="32">
        <v>5</v>
      </c>
      <c r="H231" s="198">
        <v>5</v>
      </c>
      <c r="I231" s="198">
        <v>5.2619999999999996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2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04"/>
      <c r="R231" s="204"/>
      <c r="S231" s="204"/>
      <c r="T231" s="205"/>
      <c r="U231" s="34"/>
      <c r="V231" s="34"/>
      <c r="W231" s="35" t="s">
        <v>69</v>
      </c>
      <c r="X231" s="199">
        <v>60</v>
      </c>
      <c r="Y231" s="200">
        <f>IFERROR(IF(X231="","",X231),"")</f>
        <v>60</v>
      </c>
      <c r="Z231" s="36">
        <f>IFERROR(IF(X231="","",X231*0.0155),"")</f>
        <v>0.92999999999999994</v>
      </c>
      <c r="AA231" s="56"/>
      <c r="AB231" s="57"/>
      <c r="AC231" s="68"/>
      <c r="AG231" s="67"/>
      <c r="AJ231" s="69" t="s">
        <v>70</v>
      </c>
      <c r="AK231" s="69">
        <v>1</v>
      </c>
      <c r="BB231" s="158" t="s">
        <v>1</v>
      </c>
      <c r="BM231" s="67">
        <f>IFERROR(X231*I231,"0")</f>
        <v>315.71999999999997</v>
      </c>
      <c r="BN231" s="67">
        <f>IFERROR(Y231*I231,"0")</f>
        <v>315.71999999999997</v>
      </c>
      <c r="BO231" s="67">
        <f>IFERROR(X231/J231,"0")</f>
        <v>0.7142857142857143</v>
      </c>
      <c r="BP231" s="67">
        <f>IFERROR(Y231/J231,"0")</f>
        <v>0.7142857142857143</v>
      </c>
    </row>
    <row r="232" spans="1:68" ht="27" customHeight="1" x14ac:dyDescent="0.25">
      <c r="A232" s="54" t="s">
        <v>314</v>
      </c>
      <c r="B232" s="54" t="s">
        <v>315</v>
      </c>
      <c r="C232" s="31">
        <v>4301070991</v>
      </c>
      <c r="D232" s="206">
        <v>4607111038180</v>
      </c>
      <c r="E232" s="207"/>
      <c r="F232" s="198">
        <v>0.4</v>
      </c>
      <c r="G232" s="32">
        <v>16</v>
      </c>
      <c r="H232" s="198">
        <v>6.4</v>
      </c>
      <c r="I232" s="198">
        <v>6.71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33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204"/>
      <c r="R232" s="204"/>
      <c r="S232" s="204"/>
      <c r="T232" s="205"/>
      <c r="U232" s="34"/>
      <c r="V232" s="34"/>
      <c r="W232" s="35" t="s">
        <v>69</v>
      </c>
      <c r="X232" s="199">
        <v>0</v>
      </c>
      <c r="Y232" s="200">
        <f>IFERROR(IF(X232="","",X232),"")</f>
        <v>0</v>
      </c>
      <c r="Z232" s="36">
        <f>IFERROR(IF(X232="","",X232*0.0155),"")</f>
        <v>0</v>
      </c>
      <c r="AA232" s="56"/>
      <c r="AB232" s="57"/>
      <c r="AC232" s="68"/>
      <c r="AG232" s="67"/>
      <c r="AJ232" s="69" t="s">
        <v>70</v>
      </c>
      <c r="AK232" s="69">
        <v>1</v>
      </c>
      <c r="BB232" s="15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10"/>
      <c r="B233" s="211"/>
      <c r="C233" s="211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211"/>
      <c r="O233" s="212"/>
      <c r="P233" s="218" t="s">
        <v>71</v>
      </c>
      <c r="Q233" s="219"/>
      <c r="R233" s="219"/>
      <c r="S233" s="219"/>
      <c r="T233" s="219"/>
      <c r="U233" s="219"/>
      <c r="V233" s="220"/>
      <c r="W233" s="37" t="s">
        <v>69</v>
      </c>
      <c r="X233" s="201">
        <f>IFERROR(SUM(X231:X232),"0")</f>
        <v>60</v>
      </c>
      <c r="Y233" s="201">
        <f>IFERROR(SUM(Y231:Y232),"0")</f>
        <v>60</v>
      </c>
      <c r="Z233" s="201">
        <f>IFERROR(IF(Z231="",0,Z231),"0")+IFERROR(IF(Z232="",0,Z232),"0")</f>
        <v>0.92999999999999994</v>
      </c>
      <c r="AA233" s="202"/>
      <c r="AB233" s="202"/>
      <c r="AC233" s="202"/>
    </row>
    <row r="234" spans="1:68" x14ac:dyDescent="0.2">
      <c r="A234" s="211"/>
      <c r="B234" s="211"/>
      <c r="C234" s="211"/>
      <c r="D234" s="211"/>
      <c r="E234" s="211"/>
      <c r="F234" s="211"/>
      <c r="G234" s="211"/>
      <c r="H234" s="211"/>
      <c r="I234" s="211"/>
      <c r="J234" s="211"/>
      <c r="K234" s="211"/>
      <c r="L234" s="211"/>
      <c r="M234" s="211"/>
      <c r="N234" s="211"/>
      <c r="O234" s="212"/>
      <c r="P234" s="218" t="s">
        <v>71</v>
      </c>
      <c r="Q234" s="219"/>
      <c r="R234" s="219"/>
      <c r="S234" s="219"/>
      <c r="T234" s="219"/>
      <c r="U234" s="219"/>
      <c r="V234" s="220"/>
      <c r="W234" s="37" t="s">
        <v>72</v>
      </c>
      <c r="X234" s="201">
        <f>IFERROR(SUMPRODUCT(X231:X232*H231:H232),"0")</f>
        <v>300</v>
      </c>
      <c r="Y234" s="201">
        <f>IFERROR(SUMPRODUCT(Y231:Y232*H231:H232),"0")</f>
        <v>300</v>
      </c>
      <c r="Z234" s="37"/>
      <c r="AA234" s="202"/>
      <c r="AB234" s="202"/>
      <c r="AC234" s="202"/>
    </row>
    <row r="235" spans="1:68" ht="27.75" customHeight="1" x14ac:dyDescent="0.2">
      <c r="A235" s="253" t="s">
        <v>316</v>
      </c>
      <c r="B235" s="254"/>
      <c r="C235" s="254"/>
      <c r="D235" s="254"/>
      <c r="E235" s="254"/>
      <c r="F235" s="254"/>
      <c r="G235" s="254"/>
      <c r="H235" s="254"/>
      <c r="I235" s="254"/>
      <c r="J235" s="254"/>
      <c r="K235" s="254"/>
      <c r="L235" s="254"/>
      <c r="M235" s="254"/>
      <c r="N235" s="254"/>
      <c r="O235" s="254"/>
      <c r="P235" s="254"/>
      <c r="Q235" s="254"/>
      <c r="R235" s="254"/>
      <c r="S235" s="254"/>
      <c r="T235" s="254"/>
      <c r="U235" s="254"/>
      <c r="V235" s="254"/>
      <c r="W235" s="254"/>
      <c r="X235" s="254"/>
      <c r="Y235" s="254"/>
      <c r="Z235" s="254"/>
      <c r="AA235" s="48"/>
      <c r="AB235" s="48"/>
      <c r="AC235" s="48"/>
    </row>
    <row r="236" spans="1:68" ht="16.5" customHeight="1" x14ac:dyDescent="0.25">
      <c r="A236" s="214" t="s">
        <v>317</v>
      </c>
      <c r="B236" s="211"/>
      <c r="C236" s="211"/>
      <c r="D236" s="211"/>
      <c r="E236" s="211"/>
      <c r="F236" s="211"/>
      <c r="G236" s="211"/>
      <c r="H236" s="211"/>
      <c r="I236" s="211"/>
      <c r="J236" s="211"/>
      <c r="K236" s="211"/>
      <c r="L236" s="211"/>
      <c r="M236" s="211"/>
      <c r="N236" s="211"/>
      <c r="O236" s="211"/>
      <c r="P236" s="211"/>
      <c r="Q236" s="211"/>
      <c r="R236" s="211"/>
      <c r="S236" s="211"/>
      <c r="T236" s="211"/>
      <c r="U236" s="211"/>
      <c r="V236" s="211"/>
      <c r="W236" s="211"/>
      <c r="X236" s="211"/>
      <c r="Y236" s="211"/>
      <c r="Z236" s="211"/>
      <c r="AA236" s="193"/>
      <c r="AB236" s="193"/>
      <c r="AC236" s="193"/>
    </row>
    <row r="237" spans="1:68" ht="14.25" customHeight="1" x14ac:dyDescent="0.25">
      <c r="A237" s="215" t="s">
        <v>138</v>
      </c>
      <c r="B237" s="211"/>
      <c r="C237" s="211"/>
      <c r="D237" s="211"/>
      <c r="E237" s="211"/>
      <c r="F237" s="211"/>
      <c r="G237" s="211"/>
      <c r="H237" s="211"/>
      <c r="I237" s="211"/>
      <c r="J237" s="211"/>
      <c r="K237" s="211"/>
      <c r="L237" s="211"/>
      <c r="M237" s="211"/>
      <c r="N237" s="211"/>
      <c r="O237" s="211"/>
      <c r="P237" s="211"/>
      <c r="Q237" s="211"/>
      <c r="R237" s="211"/>
      <c r="S237" s="211"/>
      <c r="T237" s="211"/>
      <c r="U237" s="211"/>
      <c r="V237" s="211"/>
      <c r="W237" s="211"/>
      <c r="X237" s="211"/>
      <c r="Y237" s="211"/>
      <c r="Z237" s="211"/>
      <c r="AA237" s="192"/>
      <c r="AB237" s="192"/>
      <c r="AC237" s="192"/>
    </row>
    <row r="238" spans="1:68" ht="37.5" customHeight="1" x14ac:dyDescent="0.25">
      <c r="A238" s="54" t="s">
        <v>318</v>
      </c>
      <c r="B238" s="54" t="s">
        <v>319</v>
      </c>
      <c r="C238" s="31">
        <v>4301135400</v>
      </c>
      <c r="D238" s="206">
        <v>4607111039361</v>
      </c>
      <c r="E238" s="207"/>
      <c r="F238" s="198">
        <v>0.25</v>
      </c>
      <c r="G238" s="32">
        <v>12</v>
      </c>
      <c r="H238" s="198">
        <v>3</v>
      </c>
      <c r="I238" s="198">
        <v>3.7035999999999998</v>
      </c>
      <c r="J238" s="32">
        <v>70</v>
      </c>
      <c r="K238" s="32" t="s">
        <v>78</v>
      </c>
      <c r="L238" s="32" t="s">
        <v>67</v>
      </c>
      <c r="M238" s="33" t="s">
        <v>68</v>
      </c>
      <c r="N238" s="33"/>
      <c r="O238" s="32">
        <v>180</v>
      </c>
      <c r="P238" s="331" t="s">
        <v>320</v>
      </c>
      <c r="Q238" s="204"/>
      <c r="R238" s="204"/>
      <c r="S238" s="204"/>
      <c r="T238" s="205"/>
      <c r="U238" s="34"/>
      <c r="V238" s="34"/>
      <c r="W238" s="35" t="s">
        <v>69</v>
      </c>
      <c r="X238" s="199">
        <v>0</v>
      </c>
      <c r="Y238" s="200">
        <f>IFERROR(IF(X238="","",X238),"")</f>
        <v>0</v>
      </c>
      <c r="Z238" s="36">
        <f>IFERROR(IF(X238="","",X238*0.01788),"")</f>
        <v>0</v>
      </c>
      <c r="AA238" s="56"/>
      <c r="AB238" s="57"/>
      <c r="AC238" s="68"/>
      <c r="AG238" s="67"/>
      <c r="AJ238" s="69" t="s">
        <v>70</v>
      </c>
      <c r="AK238" s="69">
        <v>1</v>
      </c>
      <c r="BB238" s="160" t="s">
        <v>79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10"/>
      <c r="B239" s="211"/>
      <c r="C239" s="211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211"/>
      <c r="O239" s="212"/>
      <c r="P239" s="218" t="s">
        <v>71</v>
      </c>
      <c r="Q239" s="219"/>
      <c r="R239" s="219"/>
      <c r="S239" s="219"/>
      <c r="T239" s="219"/>
      <c r="U239" s="219"/>
      <c r="V239" s="220"/>
      <c r="W239" s="37" t="s">
        <v>69</v>
      </c>
      <c r="X239" s="201">
        <f>IFERROR(SUM(X238:X238),"0")</f>
        <v>0</v>
      </c>
      <c r="Y239" s="201">
        <f>IFERROR(SUM(Y238:Y238),"0")</f>
        <v>0</v>
      </c>
      <c r="Z239" s="201">
        <f>IFERROR(IF(Z238="",0,Z238),"0")</f>
        <v>0</v>
      </c>
      <c r="AA239" s="202"/>
      <c r="AB239" s="202"/>
      <c r="AC239" s="202"/>
    </row>
    <row r="240" spans="1:68" x14ac:dyDescent="0.2">
      <c r="A240" s="211"/>
      <c r="B240" s="211"/>
      <c r="C240" s="211"/>
      <c r="D240" s="211"/>
      <c r="E240" s="211"/>
      <c r="F240" s="211"/>
      <c r="G240" s="211"/>
      <c r="H240" s="211"/>
      <c r="I240" s="211"/>
      <c r="J240" s="211"/>
      <c r="K240" s="211"/>
      <c r="L240" s="211"/>
      <c r="M240" s="211"/>
      <c r="N240" s="211"/>
      <c r="O240" s="212"/>
      <c r="P240" s="218" t="s">
        <v>71</v>
      </c>
      <c r="Q240" s="219"/>
      <c r="R240" s="219"/>
      <c r="S240" s="219"/>
      <c r="T240" s="219"/>
      <c r="U240" s="219"/>
      <c r="V240" s="220"/>
      <c r="W240" s="37" t="s">
        <v>72</v>
      </c>
      <c r="X240" s="201">
        <f>IFERROR(SUMPRODUCT(X238:X238*H238:H238),"0")</f>
        <v>0</v>
      </c>
      <c r="Y240" s="201">
        <f>IFERROR(SUMPRODUCT(Y238:Y238*H238:H238),"0")</f>
        <v>0</v>
      </c>
      <c r="Z240" s="37"/>
      <c r="AA240" s="202"/>
      <c r="AB240" s="202"/>
      <c r="AC240" s="202"/>
    </row>
    <row r="241" spans="1:68" ht="27.75" customHeight="1" x14ac:dyDescent="0.2">
      <c r="A241" s="253" t="s">
        <v>226</v>
      </c>
      <c r="B241" s="254"/>
      <c r="C241" s="254"/>
      <c r="D241" s="254"/>
      <c r="E241" s="254"/>
      <c r="F241" s="254"/>
      <c r="G241" s="254"/>
      <c r="H241" s="254"/>
      <c r="I241" s="254"/>
      <c r="J241" s="254"/>
      <c r="K241" s="254"/>
      <c r="L241" s="254"/>
      <c r="M241" s="254"/>
      <c r="N241" s="254"/>
      <c r="O241" s="254"/>
      <c r="P241" s="254"/>
      <c r="Q241" s="254"/>
      <c r="R241" s="254"/>
      <c r="S241" s="254"/>
      <c r="T241" s="254"/>
      <c r="U241" s="254"/>
      <c r="V241" s="254"/>
      <c r="W241" s="254"/>
      <c r="X241" s="254"/>
      <c r="Y241" s="254"/>
      <c r="Z241" s="254"/>
      <c r="AA241" s="48"/>
      <c r="AB241" s="48"/>
      <c r="AC241" s="48"/>
    </row>
    <row r="242" spans="1:68" ht="16.5" customHeight="1" x14ac:dyDescent="0.25">
      <c r="A242" s="214" t="s">
        <v>226</v>
      </c>
      <c r="B242" s="211"/>
      <c r="C242" s="211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1"/>
      <c r="P242" s="211"/>
      <c r="Q242" s="211"/>
      <c r="R242" s="211"/>
      <c r="S242" s="211"/>
      <c r="T242" s="211"/>
      <c r="U242" s="211"/>
      <c r="V242" s="211"/>
      <c r="W242" s="211"/>
      <c r="X242" s="211"/>
      <c r="Y242" s="211"/>
      <c r="Z242" s="211"/>
      <c r="AA242" s="193"/>
      <c r="AB242" s="193"/>
      <c r="AC242" s="193"/>
    </row>
    <row r="243" spans="1:68" ht="14.25" customHeight="1" x14ac:dyDescent="0.25">
      <c r="A243" s="215" t="s">
        <v>63</v>
      </c>
      <c r="B243" s="211"/>
      <c r="C243" s="211"/>
      <c r="D243" s="211"/>
      <c r="E243" s="211"/>
      <c r="F243" s="211"/>
      <c r="G243" s="211"/>
      <c r="H243" s="211"/>
      <c r="I243" s="211"/>
      <c r="J243" s="211"/>
      <c r="K243" s="211"/>
      <c r="L243" s="211"/>
      <c r="M243" s="211"/>
      <c r="N243" s="211"/>
      <c r="O243" s="211"/>
      <c r="P243" s="211"/>
      <c r="Q243" s="211"/>
      <c r="R243" s="211"/>
      <c r="S243" s="211"/>
      <c r="T243" s="211"/>
      <c r="U243" s="211"/>
      <c r="V243" s="211"/>
      <c r="W243" s="211"/>
      <c r="X243" s="211"/>
      <c r="Y243" s="211"/>
      <c r="Z243" s="211"/>
      <c r="AA243" s="192"/>
      <c r="AB243" s="192"/>
      <c r="AC243" s="192"/>
    </row>
    <row r="244" spans="1:68" ht="27" customHeight="1" x14ac:dyDescent="0.25">
      <c r="A244" s="54" t="s">
        <v>321</v>
      </c>
      <c r="B244" s="54" t="s">
        <v>322</v>
      </c>
      <c r="C244" s="31">
        <v>4301071014</v>
      </c>
      <c r="D244" s="206">
        <v>4640242181264</v>
      </c>
      <c r="E244" s="207"/>
      <c r="F244" s="198">
        <v>0.7</v>
      </c>
      <c r="G244" s="32">
        <v>10</v>
      </c>
      <c r="H244" s="198">
        <v>7</v>
      </c>
      <c r="I244" s="198">
        <v>7.28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180</v>
      </c>
      <c r="P244" s="209" t="s">
        <v>323</v>
      </c>
      <c r="Q244" s="204"/>
      <c r="R244" s="204"/>
      <c r="S244" s="204"/>
      <c r="T244" s="205"/>
      <c r="U244" s="34"/>
      <c r="V244" s="34"/>
      <c r="W244" s="35" t="s">
        <v>69</v>
      </c>
      <c r="X244" s="199">
        <v>0</v>
      </c>
      <c r="Y244" s="200">
        <f>IFERROR(IF(X244="","",X244),"")</f>
        <v>0</v>
      </c>
      <c r="Z244" s="36">
        <f>IFERROR(IF(X244="","",X244*0.0155),"")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6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324</v>
      </c>
      <c r="B245" s="54" t="s">
        <v>325</v>
      </c>
      <c r="C245" s="31">
        <v>4301071021</v>
      </c>
      <c r="D245" s="206">
        <v>4640242181325</v>
      </c>
      <c r="E245" s="207"/>
      <c r="F245" s="198">
        <v>0.7</v>
      </c>
      <c r="G245" s="32">
        <v>10</v>
      </c>
      <c r="H245" s="198">
        <v>7</v>
      </c>
      <c r="I245" s="198">
        <v>7.28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24" t="s">
        <v>326</v>
      </c>
      <c r="Q245" s="204"/>
      <c r="R245" s="204"/>
      <c r="S245" s="204"/>
      <c r="T245" s="205"/>
      <c r="U245" s="34"/>
      <c r="V245" s="34"/>
      <c r="W245" s="35" t="s">
        <v>69</v>
      </c>
      <c r="X245" s="199">
        <v>0</v>
      </c>
      <c r="Y245" s="200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2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327</v>
      </c>
      <c r="B246" s="54" t="s">
        <v>328</v>
      </c>
      <c r="C246" s="31">
        <v>4301070993</v>
      </c>
      <c r="D246" s="206">
        <v>4640242180670</v>
      </c>
      <c r="E246" s="207"/>
      <c r="F246" s="198">
        <v>1</v>
      </c>
      <c r="G246" s="32">
        <v>6</v>
      </c>
      <c r="H246" s="198">
        <v>6</v>
      </c>
      <c r="I246" s="198">
        <v>6.23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294" t="s">
        <v>329</v>
      </c>
      <c r="Q246" s="204"/>
      <c r="R246" s="204"/>
      <c r="S246" s="204"/>
      <c r="T246" s="205"/>
      <c r="U246" s="34"/>
      <c r="V246" s="34"/>
      <c r="W246" s="35" t="s">
        <v>69</v>
      </c>
      <c r="X246" s="199">
        <v>0</v>
      </c>
      <c r="Y246" s="200">
        <f>IFERROR(IF(X246="","",X246),"")</f>
        <v>0</v>
      </c>
      <c r="Z246" s="36">
        <f>IFERROR(IF(X246="","",X246*0.0155),"")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3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10"/>
      <c r="B247" s="211"/>
      <c r="C247" s="211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11"/>
      <c r="O247" s="212"/>
      <c r="P247" s="218" t="s">
        <v>71</v>
      </c>
      <c r="Q247" s="219"/>
      <c r="R247" s="219"/>
      <c r="S247" s="219"/>
      <c r="T247" s="219"/>
      <c r="U247" s="219"/>
      <c r="V247" s="220"/>
      <c r="W247" s="37" t="s">
        <v>69</v>
      </c>
      <c r="X247" s="201">
        <f>IFERROR(SUM(X244:X246),"0")</f>
        <v>0</v>
      </c>
      <c r="Y247" s="201">
        <f>IFERROR(SUM(Y244:Y246),"0")</f>
        <v>0</v>
      </c>
      <c r="Z247" s="201">
        <f>IFERROR(IF(Z244="",0,Z244),"0")+IFERROR(IF(Z245="",0,Z245),"0")+IFERROR(IF(Z246="",0,Z246),"0")</f>
        <v>0</v>
      </c>
      <c r="AA247" s="202"/>
      <c r="AB247" s="202"/>
      <c r="AC247" s="202"/>
    </row>
    <row r="248" spans="1:68" x14ac:dyDescent="0.2">
      <c r="A248" s="211"/>
      <c r="B248" s="211"/>
      <c r="C248" s="211"/>
      <c r="D248" s="211"/>
      <c r="E248" s="211"/>
      <c r="F248" s="211"/>
      <c r="G248" s="211"/>
      <c r="H248" s="211"/>
      <c r="I248" s="211"/>
      <c r="J248" s="211"/>
      <c r="K248" s="211"/>
      <c r="L248" s="211"/>
      <c r="M248" s="211"/>
      <c r="N248" s="211"/>
      <c r="O248" s="212"/>
      <c r="P248" s="218" t="s">
        <v>71</v>
      </c>
      <c r="Q248" s="219"/>
      <c r="R248" s="219"/>
      <c r="S248" s="219"/>
      <c r="T248" s="219"/>
      <c r="U248" s="219"/>
      <c r="V248" s="220"/>
      <c r="W248" s="37" t="s">
        <v>72</v>
      </c>
      <c r="X248" s="201">
        <f>IFERROR(SUMPRODUCT(X244:X246*H244:H246),"0")</f>
        <v>0</v>
      </c>
      <c r="Y248" s="201">
        <f>IFERROR(SUMPRODUCT(Y244:Y246*H244:H246),"0")</f>
        <v>0</v>
      </c>
      <c r="Z248" s="37"/>
      <c r="AA248" s="202"/>
      <c r="AB248" s="202"/>
      <c r="AC248" s="202"/>
    </row>
    <row r="249" spans="1:68" ht="14.25" customHeight="1" x14ac:dyDescent="0.25">
      <c r="A249" s="215" t="s">
        <v>142</v>
      </c>
      <c r="B249" s="211"/>
      <c r="C249" s="211"/>
      <c r="D249" s="211"/>
      <c r="E249" s="211"/>
      <c r="F249" s="211"/>
      <c r="G249" s="211"/>
      <c r="H249" s="211"/>
      <c r="I249" s="211"/>
      <c r="J249" s="211"/>
      <c r="K249" s="211"/>
      <c r="L249" s="211"/>
      <c r="M249" s="211"/>
      <c r="N249" s="211"/>
      <c r="O249" s="211"/>
      <c r="P249" s="211"/>
      <c r="Q249" s="211"/>
      <c r="R249" s="211"/>
      <c r="S249" s="211"/>
      <c r="T249" s="211"/>
      <c r="U249" s="211"/>
      <c r="V249" s="211"/>
      <c r="W249" s="211"/>
      <c r="X249" s="211"/>
      <c r="Y249" s="211"/>
      <c r="Z249" s="211"/>
      <c r="AA249" s="192"/>
      <c r="AB249" s="192"/>
      <c r="AC249" s="192"/>
    </row>
    <row r="250" spans="1:68" ht="27" customHeight="1" x14ac:dyDescent="0.25">
      <c r="A250" s="54" t="s">
        <v>330</v>
      </c>
      <c r="B250" s="54" t="s">
        <v>331</v>
      </c>
      <c r="C250" s="31">
        <v>4301131019</v>
      </c>
      <c r="D250" s="206">
        <v>4640242180427</v>
      </c>
      <c r="E250" s="207"/>
      <c r="F250" s="198">
        <v>1.8</v>
      </c>
      <c r="G250" s="32">
        <v>1</v>
      </c>
      <c r="H250" s="198">
        <v>1.8</v>
      </c>
      <c r="I250" s="198">
        <v>1.915</v>
      </c>
      <c r="J250" s="32">
        <v>234</v>
      </c>
      <c r="K250" s="32" t="s">
        <v>134</v>
      </c>
      <c r="L250" s="32" t="s">
        <v>67</v>
      </c>
      <c r="M250" s="33" t="s">
        <v>68</v>
      </c>
      <c r="N250" s="33"/>
      <c r="O250" s="32">
        <v>180</v>
      </c>
      <c r="P250" s="275" t="s">
        <v>332</v>
      </c>
      <c r="Q250" s="204"/>
      <c r="R250" s="204"/>
      <c r="S250" s="204"/>
      <c r="T250" s="205"/>
      <c r="U250" s="34"/>
      <c r="V250" s="34"/>
      <c r="W250" s="35" t="s">
        <v>69</v>
      </c>
      <c r="X250" s="199">
        <v>0</v>
      </c>
      <c r="Y250" s="200">
        <f>IFERROR(IF(X250="","",X250),"")</f>
        <v>0</v>
      </c>
      <c r="Z250" s="36">
        <f>IFERROR(IF(X250="","",X250*0.00502),"")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4" t="s">
        <v>79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210"/>
      <c r="B251" s="211"/>
      <c r="C251" s="211"/>
      <c r="D251" s="211"/>
      <c r="E251" s="211"/>
      <c r="F251" s="211"/>
      <c r="G251" s="211"/>
      <c r="H251" s="211"/>
      <c r="I251" s="211"/>
      <c r="J251" s="211"/>
      <c r="K251" s="211"/>
      <c r="L251" s="211"/>
      <c r="M251" s="211"/>
      <c r="N251" s="211"/>
      <c r="O251" s="212"/>
      <c r="P251" s="218" t="s">
        <v>71</v>
      </c>
      <c r="Q251" s="219"/>
      <c r="R251" s="219"/>
      <c r="S251" s="219"/>
      <c r="T251" s="219"/>
      <c r="U251" s="219"/>
      <c r="V251" s="220"/>
      <c r="W251" s="37" t="s">
        <v>69</v>
      </c>
      <c r="X251" s="201">
        <f>IFERROR(SUM(X250:X250),"0")</f>
        <v>0</v>
      </c>
      <c r="Y251" s="201">
        <f>IFERROR(SUM(Y250:Y250),"0")</f>
        <v>0</v>
      </c>
      <c r="Z251" s="201">
        <f>IFERROR(IF(Z250="",0,Z250),"0")</f>
        <v>0</v>
      </c>
      <c r="AA251" s="202"/>
      <c r="AB251" s="202"/>
      <c r="AC251" s="202"/>
    </row>
    <row r="252" spans="1:68" x14ac:dyDescent="0.2">
      <c r="A252" s="211"/>
      <c r="B252" s="211"/>
      <c r="C252" s="211"/>
      <c r="D252" s="211"/>
      <c r="E252" s="211"/>
      <c r="F252" s="211"/>
      <c r="G252" s="211"/>
      <c r="H252" s="211"/>
      <c r="I252" s="211"/>
      <c r="J252" s="211"/>
      <c r="K252" s="211"/>
      <c r="L252" s="211"/>
      <c r="M252" s="211"/>
      <c r="N252" s="211"/>
      <c r="O252" s="212"/>
      <c r="P252" s="218" t="s">
        <v>71</v>
      </c>
      <c r="Q252" s="219"/>
      <c r="R252" s="219"/>
      <c r="S252" s="219"/>
      <c r="T252" s="219"/>
      <c r="U252" s="219"/>
      <c r="V252" s="220"/>
      <c r="W252" s="37" t="s">
        <v>72</v>
      </c>
      <c r="X252" s="201">
        <f>IFERROR(SUMPRODUCT(X250:X250*H250:H250),"0")</f>
        <v>0</v>
      </c>
      <c r="Y252" s="201">
        <f>IFERROR(SUMPRODUCT(Y250:Y250*H250:H250),"0")</f>
        <v>0</v>
      </c>
      <c r="Z252" s="37"/>
      <c r="AA252" s="202"/>
      <c r="AB252" s="202"/>
      <c r="AC252" s="202"/>
    </row>
    <row r="253" spans="1:68" ht="14.25" customHeight="1" x14ac:dyDescent="0.25">
      <c r="A253" s="215" t="s">
        <v>75</v>
      </c>
      <c r="B253" s="211"/>
      <c r="C253" s="211"/>
      <c r="D253" s="211"/>
      <c r="E253" s="211"/>
      <c r="F253" s="211"/>
      <c r="G253" s="211"/>
      <c r="H253" s="211"/>
      <c r="I253" s="211"/>
      <c r="J253" s="211"/>
      <c r="K253" s="211"/>
      <c r="L253" s="211"/>
      <c r="M253" s="211"/>
      <c r="N253" s="211"/>
      <c r="O253" s="211"/>
      <c r="P253" s="211"/>
      <c r="Q253" s="211"/>
      <c r="R253" s="211"/>
      <c r="S253" s="211"/>
      <c r="T253" s="211"/>
      <c r="U253" s="211"/>
      <c r="V253" s="211"/>
      <c r="W253" s="211"/>
      <c r="X253" s="211"/>
      <c r="Y253" s="211"/>
      <c r="Z253" s="211"/>
      <c r="AA253" s="192"/>
      <c r="AB253" s="192"/>
      <c r="AC253" s="192"/>
    </row>
    <row r="254" spans="1:68" ht="27" customHeight="1" x14ac:dyDescent="0.25">
      <c r="A254" s="54" t="s">
        <v>333</v>
      </c>
      <c r="B254" s="54" t="s">
        <v>334</v>
      </c>
      <c r="C254" s="31">
        <v>4301132080</v>
      </c>
      <c r="D254" s="206">
        <v>4640242180397</v>
      </c>
      <c r="E254" s="207"/>
      <c r="F254" s="198">
        <v>1</v>
      </c>
      <c r="G254" s="32">
        <v>6</v>
      </c>
      <c r="H254" s="198">
        <v>6</v>
      </c>
      <c r="I254" s="198">
        <v>6.26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347" t="s">
        <v>335</v>
      </c>
      <c r="Q254" s="204"/>
      <c r="R254" s="204"/>
      <c r="S254" s="204"/>
      <c r="T254" s="205"/>
      <c r="U254" s="34"/>
      <c r="V254" s="34"/>
      <c r="W254" s="35" t="s">
        <v>69</v>
      </c>
      <c r="X254" s="199">
        <v>72</v>
      </c>
      <c r="Y254" s="200">
        <f>IFERROR(IF(X254="","",X254),"")</f>
        <v>72</v>
      </c>
      <c r="Z254" s="36">
        <f>IFERROR(IF(X254="","",X254*0.0155),"")</f>
        <v>1.1160000000000001</v>
      </c>
      <c r="AA254" s="56"/>
      <c r="AB254" s="57"/>
      <c r="AC254" s="68"/>
      <c r="AG254" s="67"/>
      <c r="AJ254" s="69" t="s">
        <v>70</v>
      </c>
      <c r="AK254" s="69">
        <v>1</v>
      </c>
      <c r="BB254" s="165" t="s">
        <v>79</v>
      </c>
      <c r="BM254" s="67">
        <f>IFERROR(X254*I254,"0")</f>
        <v>450.71999999999997</v>
      </c>
      <c r="BN254" s="67">
        <f>IFERROR(Y254*I254,"0")</f>
        <v>450.71999999999997</v>
      </c>
      <c r="BO254" s="67">
        <f>IFERROR(X254/J254,"0")</f>
        <v>0.8571428571428571</v>
      </c>
      <c r="BP254" s="67">
        <f>IFERROR(Y254/J254,"0")</f>
        <v>0.8571428571428571</v>
      </c>
    </row>
    <row r="255" spans="1:68" ht="27" customHeight="1" x14ac:dyDescent="0.25">
      <c r="A255" s="54" t="s">
        <v>336</v>
      </c>
      <c r="B255" s="54" t="s">
        <v>337</v>
      </c>
      <c r="C255" s="31">
        <v>4301132104</v>
      </c>
      <c r="D255" s="206">
        <v>4640242181219</v>
      </c>
      <c r="E255" s="207"/>
      <c r="F255" s="198">
        <v>0.3</v>
      </c>
      <c r="G255" s="32">
        <v>9</v>
      </c>
      <c r="H255" s="198">
        <v>2.7</v>
      </c>
      <c r="I255" s="198">
        <v>2.8450000000000002</v>
      </c>
      <c r="J255" s="32">
        <v>234</v>
      </c>
      <c r="K255" s="32" t="s">
        <v>134</v>
      </c>
      <c r="L255" s="32" t="s">
        <v>67</v>
      </c>
      <c r="M255" s="33" t="s">
        <v>68</v>
      </c>
      <c r="N255" s="33"/>
      <c r="O255" s="32">
        <v>180</v>
      </c>
      <c r="P255" s="268" t="s">
        <v>338</v>
      </c>
      <c r="Q255" s="204"/>
      <c r="R255" s="204"/>
      <c r="S255" s="204"/>
      <c r="T255" s="205"/>
      <c r="U255" s="34"/>
      <c r="V255" s="34"/>
      <c r="W255" s="35" t="s">
        <v>69</v>
      </c>
      <c r="X255" s="199">
        <v>0</v>
      </c>
      <c r="Y255" s="200">
        <f>IFERROR(IF(X255="","",X255),"")</f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6" t="s">
        <v>79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10"/>
      <c r="B256" s="211"/>
      <c r="C256" s="211"/>
      <c r="D256" s="211"/>
      <c r="E256" s="211"/>
      <c r="F256" s="211"/>
      <c r="G256" s="211"/>
      <c r="H256" s="211"/>
      <c r="I256" s="211"/>
      <c r="J256" s="211"/>
      <c r="K256" s="211"/>
      <c r="L256" s="211"/>
      <c r="M256" s="211"/>
      <c r="N256" s="211"/>
      <c r="O256" s="212"/>
      <c r="P256" s="218" t="s">
        <v>71</v>
      </c>
      <c r="Q256" s="219"/>
      <c r="R256" s="219"/>
      <c r="S256" s="219"/>
      <c r="T256" s="219"/>
      <c r="U256" s="219"/>
      <c r="V256" s="220"/>
      <c r="W256" s="37" t="s">
        <v>69</v>
      </c>
      <c r="X256" s="201">
        <f>IFERROR(SUM(X254:X255),"0")</f>
        <v>72</v>
      </c>
      <c r="Y256" s="201">
        <f>IFERROR(SUM(Y254:Y255),"0")</f>
        <v>72</v>
      </c>
      <c r="Z256" s="201">
        <f>IFERROR(IF(Z254="",0,Z254),"0")+IFERROR(IF(Z255="",0,Z255),"0")</f>
        <v>1.1160000000000001</v>
      </c>
      <c r="AA256" s="202"/>
      <c r="AB256" s="202"/>
      <c r="AC256" s="202"/>
    </row>
    <row r="257" spans="1:68" x14ac:dyDescent="0.2">
      <c r="A257" s="211"/>
      <c r="B257" s="211"/>
      <c r="C257" s="211"/>
      <c r="D257" s="211"/>
      <c r="E257" s="211"/>
      <c r="F257" s="211"/>
      <c r="G257" s="211"/>
      <c r="H257" s="211"/>
      <c r="I257" s="211"/>
      <c r="J257" s="211"/>
      <c r="K257" s="211"/>
      <c r="L257" s="211"/>
      <c r="M257" s="211"/>
      <c r="N257" s="211"/>
      <c r="O257" s="212"/>
      <c r="P257" s="218" t="s">
        <v>71</v>
      </c>
      <c r="Q257" s="219"/>
      <c r="R257" s="219"/>
      <c r="S257" s="219"/>
      <c r="T257" s="219"/>
      <c r="U257" s="219"/>
      <c r="V257" s="220"/>
      <c r="W257" s="37" t="s">
        <v>72</v>
      </c>
      <c r="X257" s="201">
        <f>IFERROR(SUMPRODUCT(X254:X255*H254:H255),"0")</f>
        <v>432</v>
      </c>
      <c r="Y257" s="201">
        <f>IFERROR(SUMPRODUCT(Y254:Y255*H254:H255),"0")</f>
        <v>432</v>
      </c>
      <c r="Z257" s="37"/>
      <c r="AA257" s="202"/>
      <c r="AB257" s="202"/>
      <c r="AC257" s="202"/>
    </row>
    <row r="258" spans="1:68" ht="14.25" customHeight="1" x14ac:dyDescent="0.25">
      <c r="A258" s="215" t="s">
        <v>161</v>
      </c>
      <c r="B258" s="211"/>
      <c r="C258" s="211"/>
      <c r="D258" s="211"/>
      <c r="E258" s="211"/>
      <c r="F258" s="211"/>
      <c r="G258" s="211"/>
      <c r="H258" s="211"/>
      <c r="I258" s="211"/>
      <c r="J258" s="211"/>
      <c r="K258" s="211"/>
      <c r="L258" s="211"/>
      <c r="M258" s="211"/>
      <c r="N258" s="211"/>
      <c r="O258" s="211"/>
      <c r="P258" s="211"/>
      <c r="Q258" s="211"/>
      <c r="R258" s="211"/>
      <c r="S258" s="211"/>
      <c r="T258" s="211"/>
      <c r="U258" s="211"/>
      <c r="V258" s="211"/>
      <c r="W258" s="211"/>
      <c r="X258" s="211"/>
      <c r="Y258" s="211"/>
      <c r="Z258" s="211"/>
      <c r="AA258" s="192"/>
      <c r="AB258" s="192"/>
      <c r="AC258" s="192"/>
    </row>
    <row r="259" spans="1:68" ht="27" customHeight="1" x14ac:dyDescent="0.25">
      <c r="A259" s="54" t="s">
        <v>339</v>
      </c>
      <c r="B259" s="54" t="s">
        <v>340</v>
      </c>
      <c r="C259" s="31">
        <v>4301136028</v>
      </c>
      <c r="D259" s="206">
        <v>4640242180304</v>
      </c>
      <c r="E259" s="207"/>
      <c r="F259" s="198">
        <v>2.7</v>
      </c>
      <c r="G259" s="32">
        <v>1</v>
      </c>
      <c r="H259" s="198">
        <v>2.7</v>
      </c>
      <c r="I259" s="198">
        <v>2.8906000000000001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62" t="s">
        <v>341</v>
      </c>
      <c r="Q259" s="204"/>
      <c r="R259" s="204"/>
      <c r="S259" s="204"/>
      <c r="T259" s="205"/>
      <c r="U259" s="34"/>
      <c r="V259" s="34"/>
      <c r="W259" s="35" t="s">
        <v>69</v>
      </c>
      <c r="X259" s="199">
        <v>0</v>
      </c>
      <c r="Y259" s="200">
        <f>IFERROR(IF(X259="","",X259),"")</f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67" t="s">
        <v>79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342</v>
      </c>
      <c r="B260" s="54" t="s">
        <v>343</v>
      </c>
      <c r="C260" s="31">
        <v>4301136026</v>
      </c>
      <c r="D260" s="206">
        <v>4640242180236</v>
      </c>
      <c r="E260" s="207"/>
      <c r="F260" s="198">
        <v>5</v>
      </c>
      <c r="G260" s="32">
        <v>1</v>
      </c>
      <c r="H260" s="198">
        <v>5</v>
      </c>
      <c r="I260" s="198">
        <v>5.2350000000000003</v>
      </c>
      <c r="J260" s="32">
        <v>84</v>
      </c>
      <c r="K260" s="32" t="s">
        <v>66</v>
      </c>
      <c r="L260" s="32" t="s">
        <v>181</v>
      </c>
      <c r="M260" s="33" t="s">
        <v>68</v>
      </c>
      <c r="N260" s="33"/>
      <c r="O260" s="32">
        <v>180</v>
      </c>
      <c r="P260" s="326" t="s">
        <v>344</v>
      </c>
      <c r="Q260" s="204"/>
      <c r="R260" s="204"/>
      <c r="S260" s="204"/>
      <c r="T260" s="205"/>
      <c r="U260" s="34"/>
      <c r="V260" s="34"/>
      <c r="W260" s="35" t="s">
        <v>69</v>
      </c>
      <c r="X260" s="199">
        <v>96</v>
      </c>
      <c r="Y260" s="200">
        <f>IFERROR(IF(X260="","",X260),"")</f>
        <v>96</v>
      </c>
      <c r="Z260" s="36">
        <f>IFERROR(IF(X260="","",X260*0.0155),"")</f>
        <v>1.488</v>
      </c>
      <c r="AA260" s="56"/>
      <c r="AB260" s="57"/>
      <c r="AC260" s="68"/>
      <c r="AG260" s="67"/>
      <c r="AJ260" s="69" t="s">
        <v>182</v>
      </c>
      <c r="AK260" s="69">
        <v>12</v>
      </c>
      <c r="BB260" s="168" t="s">
        <v>79</v>
      </c>
      <c r="BM260" s="67">
        <f>IFERROR(X260*I260,"0")</f>
        <v>502.56000000000006</v>
      </c>
      <c r="BN260" s="67">
        <f>IFERROR(Y260*I260,"0")</f>
        <v>502.56000000000006</v>
      </c>
      <c r="BO260" s="67">
        <f>IFERROR(X260/J260,"0")</f>
        <v>1.1428571428571428</v>
      </c>
      <c r="BP260" s="67">
        <f>IFERROR(Y260/J260,"0")</f>
        <v>1.1428571428571428</v>
      </c>
    </row>
    <row r="261" spans="1:68" ht="27" customHeight="1" x14ac:dyDescent="0.25">
      <c r="A261" s="54" t="s">
        <v>345</v>
      </c>
      <c r="B261" s="54" t="s">
        <v>346</v>
      </c>
      <c r="C261" s="31">
        <v>4301136029</v>
      </c>
      <c r="D261" s="206">
        <v>4640242180410</v>
      </c>
      <c r="E261" s="207"/>
      <c r="F261" s="198">
        <v>2.2400000000000002</v>
      </c>
      <c r="G261" s="32">
        <v>1</v>
      </c>
      <c r="H261" s="198">
        <v>2.2400000000000002</v>
      </c>
      <c r="I261" s="198">
        <v>2.4319999999999999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4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204"/>
      <c r="R261" s="204"/>
      <c r="S261" s="204"/>
      <c r="T261" s="205"/>
      <c r="U261" s="34"/>
      <c r="V261" s="34"/>
      <c r="W261" s="35" t="s">
        <v>69</v>
      </c>
      <c r="X261" s="199">
        <v>56</v>
      </c>
      <c r="Y261" s="200">
        <f>IFERROR(IF(X261="","",X261),"")</f>
        <v>56</v>
      </c>
      <c r="Z261" s="36">
        <f>IFERROR(IF(X261="","",X261*0.00936),"")</f>
        <v>0.52415999999999996</v>
      </c>
      <c r="AA261" s="56"/>
      <c r="AB261" s="57"/>
      <c r="AC261" s="68"/>
      <c r="AG261" s="67"/>
      <c r="AJ261" s="69" t="s">
        <v>70</v>
      </c>
      <c r="AK261" s="69">
        <v>1</v>
      </c>
      <c r="BB261" s="169" t="s">
        <v>79</v>
      </c>
      <c r="BM261" s="67">
        <f>IFERROR(X261*I261,"0")</f>
        <v>136.19200000000001</v>
      </c>
      <c r="BN261" s="67">
        <f>IFERROR(Y261*I261,"0")</f>
        <v>136.19200000000001</v>
      </c>
      <c r="BO261" s="67">
        <f>IFERROR(X261/J261,"0")</f>
        <v>0.44444444444444442</v>
      </c>
      <c r="BP261" s="67">
        <f>IFERROR(Y261/J261,"0")</f>
        <v>0.44444444444444442</v>
      </c>
    </row>
    <row r="262" spans="1:68" x14ac:dyDescent="0.2">
      <c r="A262" s="210"/>
      <c r="B262" s="211"/>
      <c r="C262" s="211"/>
      <c r="D262" s="211"/>
      <c r="E262" s="211"/>
      <c r="F262" s="211"/>
      <c r="G262" s="211"/>
      <c r="H262" s="211"/>
      <c r="I262" s="211"/>
      <c r="J262" s="211"/>
      <c r="K262" s="211"/>
      <c r="L262" s="211"/>
      <c r="M262" s="211"/>
      <c r="N262" s="211"/>
      <c r="O262" s="212"/>
      <c r="P262" s="218" t="s">
        <v>71</v>
      </c>
      <c r="Q262" s="219"/>
      <c r="R262" s="219"/>
      <c r="S262" s="219"/>
      <c r="T262" s="219"/>
      <c r="U262" s="219"/>
      <c r="V262" s="220"/>
      <c r="W262" s="37" t="s">
        <v>69</v>
      </c>
      <c r="X262" s="201">
        <f>IFERROR(SUM(X259:X261),"0")</f>
        <v>152</v>
      </c>
      <c r="Y262" s="201">
        <f>IFERROR(SUM(Y259:Y261),"0")</f>
        <v>152</v>
      </c>
      <c r="Z262" s="201">
        <f>IFERROR(IF(Z259="",0,Z259),"0")+IFERROR(IF(Z260="",0,Z260),"0")+IFERROR(IF(Z261="",0,Z261),"0")</f>
        <v>2.0121599999999997</v>
      </c>
      <c r="AA262" s="202"/>
      <c r="AB262" s="202"/>
      <c r="AC262" s="202"/>
    </row>
    <row r="263" spans="1:68" x14ac:dyDescent="0.2">
      <c r="A263" s="211"/>
      <c r="B263" s="211"/>
      <c r="C263" s="211"/>
      <c r="D263" s="211"/>
      <c r="E263" s="211"/>
      <c r="F263" s="211"/>
      <c r="G263" s="211"/>
      <c r="H263" s="211"/>
      <c r="I263" s="211"/>
      <c r="J263" s="211"/>
      <c r="K263" s="211"/>
      <c r="L263" s="211"/>
      <c r="M263" s="211"/>
      <c r="N263" s="211"/>
      <c r="O263" s="212"/>
      <c r="P263" s="218" t="s">
        <v>71</v>
      </c>
      <c r="Q263" s="219"/>
      <c r="R263" s="219"/>
      <c r="S263" s="219"/>
      <c r="T263" s="219"/>
      <c r="U263" s="219"/>
      <c r="V263" s="220"/>
      <c r="W263" s="37" t="s">
        <v>72</v>
      </c>
      <c r="X263" s="201">
        <f>IFERROR(SUMPRODUCT(X259:X261*H259:H261),"0")</f>
        <v>605.44000000000005</v>
      </c>
      <c r="Y263" s="201">
        <f>IFERROR(SUMPRODUCT(Y259:Y261*H259:H261),"0")</f>
        <v>605.44000000000005</v>
      </c>
      <c r="Z263" s="37"/>
      <c r="AA263" s="202"/>
      <c r="AB263" s="202"/>
      <c r="AC263" s="202"/>
    </row>
    <row r="264" spans="1:68" ht="14.25" customHeight="1" x14ac:dyDescent="0.25">
      <c r="A264" s="215" t="s">
        <v>138</v>
      </c>
      <c r="B264" s="211"/>
      <c r="C264" s="211"/>
      <c r="D264" s="211"/>
      <c r="E264" s="211"/>
      <c r="F264" s="211"/>
      <c r="G264" s="211"/>
      <c r="H264" s="211"/>
      <c r="I264" s="211"/>
      <c r="J264" s="211"/>
      <c r="K264" s="211"/>
      <c r="L264" s="211"/>
      <c r="M264" s="211"/>
      <c r="N264" s="211"/>
      <c r="O264" s="211"/>
      <c r="P264" s="211"/>
      <c r="Q264" s="211"/>
      <c r="R264" s="211"/>
      <c r="S264" s="211"/>
      <c r="T264" s="211"/>
      <c r="U264" s="211"/>
      <c r="V264" s="211"/>
      <c r="W264" s="211"/>
      <c r="X264" s="211"/>
      <c r="Y264" s="211"/>
      <c r="Z264" s="211"/>
      <c r="AA264" s="192"/>
      <c r="AB264" s="192"/>
      <c r="AC264" s="192"/>
    </row>
    <row r="265" spans="1:68" ht="37.5" customHeight="1" x14ac:dyDescent="0.25">
      <c r="A265" s="54" t="s">
        <v>347</v>
      </c>
      <c r="B265" s="54" t="s">
        <v>348</v>
      </c>
      <c r="C265" s="31">
        <v>4301135552</v>
      </c>
      <c r="D265" s="206">
        <v>4640242181431</v>
      </c>
      <c r="E265" s="207"/>
      <c r="F265" s="198">
        <v>3.5</v>
      </c>
      <c r="G265" s="32">
        <v>1</v>
      </c>
      <c r="H265" s="198">
        <v>3.5</v>
      </c>
      <c r="I265" s="198">
        <v>3.6920000000000002</v>
      </c>
      <c r="J265" s="32">
        <v>126</v>
      </c>
      <c r="K265" s="32" t="s">
        <v>78</v>
      </c>
      <c r="L265" s="32" t="s">
        <v>67</v>
      </c>
      <c r="M265" s="33" t="s">
        <v>68</v>
      </c>
      <c r="N265" s="33"/>
      <c r="O265" s="32">
        <v>180</v>
      </c>
      <c r="P265" s="246" t="s">
        <v>349</v>
      </c>
      <c r="Q265" s="204"/>
      <c r="R265" s="204"/>
      <c r="S265" s="204"/>
      <c r="T265" s="205"/>
      <c r="U265" s="34"/>
      <c r="V265" s="34"/>
      <c r="W265" s="35" t="s">
        <v>69</v>
      </c>
      <c r="X265" s="199">
        <v>0</v>
      </c>
      <c r="Y265" s="200">
        <f t="shared" ref="Y265:Y284" si="24">IFERROR(IF(X265="","",X265),"")</f>
        <v>0</v>
      </c>
      <c r="Z265" s="36">
        <f>IFERROR(IF(X265="","",X265*0.00936),"")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0" t="s">
        <v>79</v>
      </c>
      <c r="BM265" s="67">
        <f t="shared" ref="BM265:BM284" si="25">IFERROR(X265*I265,"0")</f>
        <v>0</v>
      </c>
      <c r="BN265" s="67">
        <f t="shared" ref="BN265:BN284" si="26">IFERROR(Y265*I265,"0")</f>
        <v>0</v>
      </c>
      <c r="BO265" s="67">
        <f t="shared" ref="BO265:BO284" si="27">IFERROR(X265/J265,"0")</f>
        <v>0</v>
      </c>
      <c r="BP265" s="67">
        <f t="shared" ref="BP265:BP284" si="28">IFERROR(Y265/J265,"0")</f>
        <v>0</v>
      </c>
    </row>
    <row r="266" spans="1:68" ht="27" customHeight="1" x14ac:dyDescent="0.25">
      <c r="A266" s="54" t="s">
        <v>350</v>
      </c>
      <c r="B266" s="54" t="s">
        <v>351</v>
      </c>
      <c r="C266" s="31">
        <v>4301135504</v>
      </c>
      <c r="D266" s="206">
        <v>4640242181554</v>
      </c>
      <c r="E266" s="207"/>
      <c r="F266" s="198">
        <v>3</v>
      </c>
      <c r="G266" s="32">
        <v>1</v>
      </c>
      <c r="H266" s="198">
        <v>3</v>
      </c>
      <c r="I266" s="198">
        <v>3.1920000000000002</v>
      </c>
      <c r="J266" s="32">
        <v>126</v>
      </c>
      <c r="K266" s="32" t="s">
        <v>78</v>
      </c>
      <c r="L266" s="32" t="s">
        <v>67</v>
      </c>
      <c r="M266" s="33" t="s">
        <v>68</v>
      </c>
      <c r="N266" s="33"/>
      <c r="O266" s="32">
        <v>180</v>
      </c>
      <c r="P266" s="256" t="s">
        <v>352</v>
      </c>
      <c r="Q266" s="204"/>
      <c r="R266" s="204"/>
      <c r="S266" s="204"/>
      <c r="T266" s="205"/>
      <c r="U266" s="34"/>
      <c r="V266" s="34"/>
      <c r="W266" s="35" t="s">
        <v>69</v>
      </c>
      <c r="X266" s="199">
        <v>0</v>
      </c>
      <c r="Y266" s="200">
        <f t="shared" si="24"/>
        <v>0</v>
      </c>
      <c r="Z266" s="36">
        <f>IFERROR(IF(X266="","",X266*0.00936),"")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1" t="s">
        <v>79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353</v>
      </c>
      <c r="B267" s="54" t="s">
        <v>354</v>
      </c>
      <c r="C267" s="31">
        <v>4301135394</v>
      </c>
      <c r="D267" s="206">
        <v>4640242181561</v>
      </c>
      <c r="E267" s="207"/>
      <c r="F267" s="198">
        <v>3.7</v>
      </c>
      <c r="G267" s="32">
        <v>1</v>
      </c>
      <c r="H267" s="198">
        <v>3.7</v>
      </c>
      <c r="I267" s="198">
        <v>3.8919999999999999</v>
      </c>
      <c r="J267" s="32">
        <v>126</v>
      </c>
      <c r="K267" s="32" t="s">
        <v>78</v>
      </c>
      <c r="L267" s="32" t="s">
        <v>67</v>
      </c>
      <c r="M267" s="33" t="s">
        <v>68</v>
      </c>
      <c r="N267" s="33"/>
      <c r="O267" s="32">
        <v>180</v>
      </c>
      <c r="P267" s="317" t="s">
        <v>355</v>
      </c>
      <c r="Q267" s="204"/>
      <c r="R267" s="204"/>
      <c r="S267" s="204"/>
      <c r="T267" s="205"/>
      <c r="U267" s="34"/>
      <c r="V267" s="34"/>
      <c r="W267" s="35" t="s">
        <v>69</v>
      </c>
      <c r="X267" s="199">
        <v>28</v>
      </c>
      <c r="Y267" s="200">
        <f t="shared" si="24"/>
        <v>28</v>
      </c>
      <c r="Z267" s="36">
        <f>IFERROR(IF(X267="","",X267*0.00936),"")</f>
        <v>0.26207999999999998</v>
      </c>
      <c r="AA267" s="56"/>
      <c r="AB267" s="57"/>
      <c r="AC267" s="68"/>
      <c r="AG267" s="67"/>
      <c r="AJ267" s="69" t="s">
        <v>70</v>
      </c>
      <c r="AK267" s="69">
        <v>1</v>
      </c>
      <c r="BB267" s="172" t="s">
        <v>79</v>
      </c>
      <c r="BM267" s="67">
        <f t="shared" si="25"/>
        <v>108.976</v>
      </c>
      <c r="BN267" s="67">
        <f t="shared" si="26"/>
        <v>108.976</v>
      </c>
      <c r="BO267" s="67">
        <f t="shared" si="27"/>
        <v>0.22222222222222221</v>
      </c>
      <c r="BP267" s="67">
        <f t="shared" si="28"/>
        <v>0.22222222222222221</v>
      </c>
    </row>
    <row r="268" spans="1:68" ht="27" customHeight="1" x14ac:dyDescent="0.25">
      <c r="A268" s="54" t="s">
        <v>356</v>
      </c>
      <c r="B268" s="54" t="s">
        <v>357</v>
      </c>
      <c r="C268" s="31">
        <v>4301135374</v>
      </c>
      <c r="D268" s="206">
        <v>4640242181424</v>
      </c>
      <c r="E268" s="207"/>
      <c r="F268" s="198">
        <v>5.5</v>
      </c>
      <c r="G268" s="32">
        <v>1</v>
      </c>
      <c r="H268" s="198">
        <v>5.5</v>
      </c>
      <c r="I268" s="198">
        <v>5.7350000000000003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7" t="s">
        <v>358</v>
      </c>
      <c r="Q268" s="204"/>
      <c r="R268" s="204"/>
      <c r="S268" s="204"/>
      <c r="T268" s="205"/>
      <c r="U268" s="34"/>
      <c r="V268" s="34"/>
      <c r="W268" s="35" t="s">
        <v>69</v>
      </c>
      <c r="X268" s="199">
        <v>24</v>
      </c>
      <c r="Y268" s="200">
        <f t="shared" si="24"/>
        <v>24</v>
      </c>
      <c r="Z268" s="36">
        <f>IFERROR(IF(X268="","",X268*0.0155),"")</f>
        <v>0.372</v>
      </c>
      <c r="AA268" s="56"/>
      <c r="AB268" s="57"/>
      <c r="AC268" s="68"/>
      <c r="AG268" s="67"/>
      <c r="AJ268" s="69" t="s">
        <v>70</v>
      </c>
      <c r="AK268" s="69">
        <v>1</v>
      </c>
      <c r="BB268" s="173" t="s">
        <v>79</v>
      </c>
      <c r="BM268" s="67">
        <f t="shared" si="25"/>
        <v>137.64000000000001</v>
      </c>
      <c r="BN268" s="67">
        <f t="shared" si="26"/>
        <v>137.64000000000001</v>
      </c>
      <c r="BO268" s="67">
        <f t="shared" si="27"/>
        <v>0.2857142857142857</v>
      </c>
      <c r="BP268" s="67">
        <f t="shared" si="28"/>
        <v>0.2857142857142857</v>
      </c>
    </row>
    <row r="269" spans="1:68" ht="27" customHeight="1" x14ac:dyDescent="0.25">
      <c r="A269" s="54" t="s">
        <v>359</v>
      </c>
      <c r="B269" s="54" t="s">
        <v>360</v>
      </c>
      <c r="C269" s="31">
        <v>4301135320</v>
      </c>
      <c r="D269" s="206">
        <v>4640242181592</v>
      </c>
      <c r="E269" s="207"/>
      <c r="F269" s="198">
        <v>3.5</v>
      </c>
      <c r="G269" s="32">
        <v>1</v>
      </c>
      <c r="H269" s="198">
        <v>3.5</v>
      </c>
      <c r="I269" s="198">
        <v>3.6850000000000001</v>
      </c>
      <c r="J269" s="32">
        <v>126</v>
      </c>
      <c r="K269" s="32" t="s">
        <v>78</v>
      </c>
      <c r="L269" s="32" t="s">
        <v>67</v>
      </c>
      <c r="M269" s="33" t="s">
        <v>68</v>
      </c>
      <c r="N269" s="33"/>
      <c r="O269" s="32">
        <v>180</v>
      </c>
      <c r="P269" s="366" t="s">
        <v>361</v>
      </c>
      <c r="Q269" s="204"/>
      <c r="R269" s="204"/>
      <c r="S269" s="204"/>
      <c r="T269" s="205"/>
      <c r="U269" s="34"/>
      <c r="V269" s="34"/>
      <c r="W269" s="35" t="s">
        <v>69</v>
      </c>
      <c r="X269" s="199">
        <v>0</v>
      </c>
      <c r="Y269" s="200">
        <f t="shared" si="24"/>
        <v>0</v>
      </c>
      <c r="Z269" s="36">
        <f t="shared" ref="Z269:Z276" si="29">IFERROR(IF(X269="","",X269*0.00936),"")</f>
        <v>0</v>
      </c>
      <c r="AA269" s="56"/>
      <c r="AB269" s="57"/>
      <c r="AC269" s="68"/>
      <c r="AG269" s="67"/>
      <c r="AJ269" s="69" t="s">
        <v>70</v>
      </c>
      <c r="AK269" s="69">
        <v>1</v>
      </c>
      <c r="BB269" s="174" t="s">
        <v>79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362</v>
      </c>
      <c r="B270" s="54" t="s">
        <v>363</v>
      </c>
      <c r="C270" s="31">
        <v>4301135405</v>
      </c>
      <c r="D270" s="206">
        <v>4640242181523</v>
      </c>
      <c r="E270" s="207"/>
      <c r="F270" s="198">
        <v>3</v>
      </c>
      <c r="G270" s="32">
        <v>1</v>
      </c>
      <c r="H270" s="198">
        <v>3</v>
      </c>
      <c r="I270" s="198">
        <v>3.1920000000000002</v>
      </c>
      <c r="J270" s="32">
        <v>126</v>
      </c>
      <c r="K270" s="32" t="s">
        <v>78</v>
      </c>
      <c r="L270" s="32" t="s">
        <v>67</v>
      </c>
      <c r="M270" s="33" t="s">
        <v>68</v>
      </c>
      <c r="N270" s="33"/>
      <c r="O270" s="32">
        <v>180</v>
      </c>
      <c r="P270" s="378" t="s">
        <v>364</v>
      </c>
      <c r="Q270" s="204"/>
      <c r="R270" s="204"/>
      <c r="S270" s="204"/>
      <c r="T270" s="205"/>
      <c r="U270" s="34"/>
      <c r="V270" s="34"/>
      <c r="W270" s="35" t="s">
        <v>69</v>
      </c>
      <c r="X270" s="199">
        <v>28</v>
      </c>
      <c r="Y270" s="200">
        <f t="shared" si="24"/>
        <v>28</v>
      </c>
      <c r="Z270" s="36">
        <f t="shared" si="29"/>
        <v>0.26207999999999998</v>
      </c>
      <c r="AA270" s="56"/>
      <c r="AB270" s="57"/>
      <c r="AC270" s="68"/>
      <c r="AG270" s="67"/>
      <c r="AJ270" s="69" t="s">
        <v>70</v>
      </c>
      <c r="AK270" s="69">
        <v>1</v>
      </c>
      <c r="BB270" s="175" t="s">
        <v>79</v>
      </c>
      <c r="BM270" s="67">
        <f t="shared" si="25"/>
        <v>89.376000000000005</v>
      </c>
      <c r="BN270" s="67">
        <f t="shared" si="26"/>
        <v>89.376000000000005</v>
      </c>
      <c r="BO270" s="67">
        <f t="shared" si="27"/>
        <v>0.22222222222222221</v>
      </c>
      <c r="BP270" s="67">
        <f t="shared" si="28"/>
        <v>0.22222222222222221</v>
      </c>
    </row>
    <row r="271" spans="1:68" ht="27" customHeight="1" x14ac:dyDescent="0.25">
      <c r="A271" s="54" t="s">
        <v>365</v>
      </c>
      <c r="B271" s="54" t="s">
        <v>366</v>
      </c>
      <c r="C271" s="31">
        <v>4301135404</v>
      </c>
      <c r="D271" s="206">
        <v>4640242181516</v>
      </c>
      <c r="E271" s="207"/>
      <c r="F271" s="198">
        <v>3.7</v>
      </c>
      <c r="G271" s="32">
        <v>1</v>
      </c>
      <c r="H271" s="198">
        <v>3.7</v>
      </c>
      <c r="I271" s="198">
        <v>3.8919999999999999</v>
      </c>
      <c r="J271" s="32">
        <v>126</v>
      </c>
      <c r="K271" s="32" t="s">
        <v>78</v>
      </c>
      <c r="L271" s="32" t="s">
        <v>67</v>
      </c>
      <c r="M271" s="33" t="s">
        <v>68</v>
      </c>
      <c r="N271" s="33"/>
      <c r="O271" s="32">
        <v>180</v>
      </c>
      <c r="P271" s="244" t="s">
        <v>367</v>
      </c>
      <c r="Q271" s="204"/>
      <c r="R271" s="204"/>
      <c r="S271" s="204"/>
      <c r="T271" s="205"/>
      <c r="U271" s="34"/>
      <c r="V271" s="34"/>
      <c r="W271" s="35" t="s">
        <v>69</v>
      </c>
      <c r="X271" s="199">
        <v>0</v>
      </c>
      <c r="Y271" s="200">
        <f t="shared" si="24"/>
        <v>0</v>
      </c>
      <c r="Z271" s="36">
        <f t="shared" si="29"/>
        <v>0</v>
      </c>
      <c r="AA271" s="56"/>
      <c r="AB271" s="57"/>
      <c r="AC271" s="68"/>
      <c r="AG271" s="67"/>
      <c r="AJ271" s="69" t="s">
        <v>70</v>
      </c>
      <c r="AK271" s="69">
        <v>1</v>
      </c>
      <c r="BB271" s="176" t="s">
        <v>79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37.5" customHeight="1" x14ac:dyDescent="0.25">
      <c r="A272" s="54" t="s">
        <v>368</v>
      </c>
      <c r="B272" s="54" t="s">
        <v>369</v>
      </c>
      <c r="C272" s="31">
        <v>4301135402</v>
      </c>
      <c r="D272" s="206">
        <v>4640242181493</v>
      </c>
      <c r="E272" s="207"/>
      <c r="F272" s="198">
        <v>3.7</v>
      </c>
      <c r="G272" s="32">
        <v>1</v>
      </c>
      <c r="H272" s="198">
        <v>3.7</v>
      </c>
      <c r="I272" s="198">
        <v>3.8919999999999999</v>
      </c>
      <c r="J272" s="32">
        <v>126</v>
      </c>
      <c r="K272" s="32" t="s">
        <v>78</v>
      </c>
      <c r="L272" s="32" t="s">
        <v>67</v>
      </c>
      <c r="M272" s="33" t="s">
        <v>68</v>
      </c>
      <c r="N272" s="33"/>
      <c r="O272" s="32">
        <v>180</v>
      </c>
      <c r="P272" s="306" t="s">
        <v>370</v>
      </c>
      <c r="Q272" s="204"/>
      <c r="R272" s="204"/>
      <c r="S272" s="204"/>
      <c r="T272" s="205"/>
      <c r="U272" s="34"/>
      <c r="V272" s="34"/>
      <c r="W272" s="35" t="s">
        <v>69</v>
      </c>
      <c r="X272" s="199">
        <v>0</v>
      </c>
      <c r="Y272" s="200">
        <f t="shared" si="24"/>
        <v>0</v>
      </c>
      <c r="Z272" s="36">
        <f t="shared" si="29"/>
        <v>0</v>
      </c>
      <c r="AA272" s="56"/>
      <c r="AB272" s="57"/>
      <c r="AC272" s="68"/>
      <c r="AG272" s="67"/>
      <c r="AJ272" s="69" t="s">
        <v>70</v>
      </c>
      <c r="AK272" s="69">
        <v>1</v>
      </c>
      <c r="BB272" s="177" t="s">
        <v>79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371</v>
      </c>
      <c r="B273" s="54" t="s">
        <v>372</v>
      </c>
      <c r="C273" s="31">
        <v>4301135375</v>
      </c>
      <c r="D273" s="206">
        <v>4640242181486</v>
      </c>
      <c r="E273" s="207"/>
      <c r="F273" s="198">
        <v>3.7</v>
      </c>
      <c r="G273" s="32">
        <v>1</v>
      </c>
      <c r="H273" s="198">
        <v>3.7</v>
      </c>
      <c r="I273" s="198">
        <v>3.8919999999999999</v>
      </c>
      <c r="J273" s="32">
        <v>126</v>
      </c>
      <c r="K273" s="32" t="s">
        <v>78</v>
      </c>
      <c r="L273" s="32" t="s">
        <v>67</v>
      </c>
      <c r="M273" s="33" t="s">
        <v>68</v>
      </c>
      <c r="N273" s="33"/>
      <c r="O273" s="32">
        <v>180</v>
      </c>
      <c r="P273" s="265" t="s">
        <v>373</v>
      </c>
      <c r="Q273" s="204"/>
      <c r="R273" s="204"/>
      <c r="S273" s="204"/>
      <c r="T273" s="205"/>
      <c r="U273" s="34"/>
      <c r="V273" s="34"/>
      <c r="W273" s="35" t="s">
        <v>69</v>
      </c>
      <c r="X273" s="199">
        <v>0</v>
      </c>
      <c r="Y273" s="200">
        <f t="shared" si="24"/>
        <v>0</v>
      </c>
      <c r="Z273" s="36">
        <f t="shared" si="29"/>
        <v>0</v>
      </c>
      <c r="AA273" s="56"/>
      <c r="AB273" s="57"/>
      <c r="AC273" s="68"/>
      <c r="AG273" s="67"/>
      <c r="AJ273" s="69" t="s">
        <v>70</v>
      </c>
      <c r="AK273" s="69">
        <v>1</v>
      </c>
      <c r="BB273" s="178" t="s">
        <v>79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374</v>
      </c>
      <c r="B274" s="54" t="s">
        <v>375</v>
      </c>
      <c r="C274" s="31">
        <v>4301135403</v>
      </c>
      <c r="D274" s="206">
        <v>4640242181509</v>
      </c>
      <c r="E274" s="207"/>
      <c r="F274" s="198">
        <v>3.7</v>
      </c>
      <c r="G274" s="32">
        <v>1</v>
      </c>
      <c r="H274" s="198">
        <v>3.7</v>
      </c>
      <c r="I274" s="198">
        <v>3.8919999999999999</v>
      </c>
      <c r="J274" s="32">
        <v>126</v>
      </c>
      <c r="K274" s="32" t="s">
        <v>78</v>
      </c>
      <c r="L274" s="32" t="s">
        <v>67</v>
      </c>
      <c r="M274" s="33" t="s">
        <v>68</v>
      </c>
      <c r="N274" s="33"/>
      <c r="O274" s="32">
        <v>180</v>
      </c>
      <c r="P274" s="356" t="s">
        <v>376</v>
      </c>
      <c r="Q274" s="204"/>
      <c r="R274" s="204"/>
      <c r="S274" s="204"/>
      <c r="T274" s="205"/>
      <c r="U274" s="34"/>
      <c r="V274" s="34"/>
      <c r="W274" s="35" t="s">
        <v>69</v>
      </c>
      <c r="X274" s="199">
        <v>0</v>
      </c>
      <c r="Y274" s="200">
        <f t="shared" si="24"/>
        <v>0</v>
      </c>
      <c r="Z274" s="36">
        <f t="shared" si="29"/>
        <v>0</v>
      </c>
      <c r="AA274" s="56"/>
      <c r="AB274" s="57"/>
      <c r="AC274" s="68"/>
      <c r="AG274" s="67"/>
      <c r="AJ274" s="69" t="s">
        <v>70</v>
      </c>
      <c r="AK274" s="69">
        <v>1</v>
      </c>
      <c r="BB274" s="179" t="s">
        <v>79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4301135304</v>
      </c>
      <c r="D275" s="206">
        <v>4640242181240</v>
      </c>
      <c r="E275" s="207"/>
      <c r="F275" s="198">
        <v>0.3</v>
      </c>
      <c r="G275" s="32">
        <v>9</v>
      </c>
      <c r="H275" s="198">
        <v>2.7</v>
      </c>
      <c r="I275" s="198">
        <v>2.88</v>
      </c>
      <c r="J275" s="32">
        <v>126</v>
      </c>
      <c r="K275" s="32" t="s">
        <v>78</v>
      </c>
      <c r="L275" s="32" t="s">
        <v>67</v>
      </c>
      <c r="M275" s="33" t="s">
        <v>68</v>
      </c>
      <c r="N275" s="33"/>
      <c r="O275" s="32">
        <v>180</v>
      </c>
      <c r="P275" s="232" t="s">
        <v>379</v>
      </c>
      <c r="Q275" s="204"/>
      <c r="R275" s="204"/>
      <c r="S275" s="204"/>
      <c r="T275" s="205"/>
      <c r="U275" s="34"/>
      <c r="V275" s="34"/>
      <c r="W275" s="35" t="s">
        <v>69</v>
      </c>
      <c r="X275" s="199">
        <v>0</v>
      </c>
      <c r="Y275" s="200">
        <f t="shared" si="24"/>
        <v>0</v>
      </c>
      <c r="Z275" s="36">
        <f t="shared" si="29"/>
        <v>0</v>
      </c>
      <c r="AA275" s="56"/>
      <c r="AB275" s="57"/>
      <c r="AC275" s="68"/>
      <c r="AG275" s="67"/>
      <c r="AJ275" s="69" t="s">
        <v>70</v>
      </c>
      <c r="AK275" s="69">
        <v>1</v>
      </c>
      <c r="BB275" s="180" t="s">
        <v>79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380</v>
      </c>
      <c r="B276" s="54" t="s">
        <v>381</v>
      </c>
      <c r="C276" s="31">
        <v>4301135310</v>
      </c>
      <c r="D276" s="206">
        <v>4640242181318</v>
      </c>
      <c r="E276" s="207"/>
      <c r="F276" s="198">
        <v>0.3</v>
      </c>
      <c r="G276" s="32">
        <v>9</v>
      </c>
      <c r="H276" s="198">
        <v>2.7</v>
      </c>
      <c r="I276" s="198">
        <v>2.988</v>
      </c>
      <c r="J276" s="32">
        <v>126</v>
      </c>
      <c r="K276" s="32" t="s">
        <v>78</v>
      </c>
      <c r="L276" s="32" t="s">
        <v>67</v>
      </c>
      <c r="M276" s="33" t="s">
        <v>68</v>
      </c>
      <c r="N276" s="33"/>
      <c r="O276" s="32">
        <v>180</v>
      </c>
      <c r="P276" s="377" t="s">
        <v>382</v>
      </c>
      <c r="Q276" s="204"/>
      <c r="R276" s="204"/>
      <c r="S276" s="204"/>
      <c r="T276" s="205"/>
      <c r="U276" s="34"/>
      <c r="V276" s="34"/>
      <c r="W276" s="35" t="s">
        <v>69</v>
      </c>
      <c r="X276" s="199">
        <v>0</v>
      </c>
      <c r="Y276" s="200">
        <f t="shared" si="24"/>
        <v>0</v>
      </c>
      <c r="Z276" s="36">
        <f t="shared" si="29"/>
        <v>0</v>
      </c>
      <c r="AA276" s="56"/>
      <c r="AB276" s="57"/>
      <c r="AC276" s="68"/>
      <c r="AG276" s="67"/>
      <c r="AJ276" s="69" t="s">
        <v>70</v>
      </c>
      <c r="AK276" s="69">
        <v>1</v>
      </c>
      <c r="BB276" s="181" t="s">
        <v>79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383</v>
      </c>
      <c r="B277" s="54" t="s">
        <v>384</v>
      </c>
      <c r="C277" s="31">
        <v>4301135306</v>
      </c>
      <c r="D277" s="206">
        <v>4640242181578</v>
      </c>
      <c r="E277" s="207"/>
      <c r="F277" s="198">
        <v>0.3</v>
      </c>
      <c r="G277" s="32">
        <v>9</v>
      </c>
      <c r="H277" s="198">
        <v>2.7</v>
      </c>
      <c r="I277" s="198">
        <v>2.8450000000000002</v>
      </c>
      <c r="J277" s="32">
        <v>234</v>
      </c>
      <c r="K277" s="32" t="s">
        <v>134</v>
      </c>
      <c r="L277" s="32" t="s">
        <v>67</v>
      </c>
      <c r="M277" s="33" t="s">
        <v>68</v>
      </c>
      <c r="N277" s="33"/>
      <c r="O277" s="32">
        <v>180</v>
      </c>
      <c r="P277" s="308" t="s">
        <v>385</v>
      </c>
      <c r="Q277" s="204"/>
      <c r="R277" s="204"/>
      <c r="S277" s="204"/>
      <c r="T277" s="205"/>
      <c r="U277" s="34"/>
      <c r="V277" s="34"/>
      <c r="W277" s="35" t="s">
        <v>69</v>
      </c>
      <c r="X277" s="199">
        <v>0</v>
      </c>
      <c r="Y277" s="200">
        <f t="shared" si="24"/>
        <v>0</v>
      </c>
      <c r="Z277" s="36">
        <f>IFERROR(IF(X277="","",X277*0.00502),"")</f>
        <v>0</v>
      </c>
      <c r="AA277" s="56"/>
      <c r="AB277" s="57"/>
      <c r="AC277" s="68"/>
      <c r="AG277" s="67"/>
      <c r="AJ277" s="69" t="s">
        <v>70</v>
      </c>
      <c r="AK277" s="69">
        <v>1</v>
      </c>
      <c r="BB277" s="182" t="s">
        <v>79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386</v>
      </c>
      <c r="B278" s="54" t="s">
        <v>387</v>
      </c>
      <c r="C278" s="31">
        <v>4301135305</v>
      </c>
      <c r="D278" s="206">
        <v>4640242181394</v>
      </c>
      <c r="E278" s="207"/>
      <c r="F278" s="198">
        <v>0.3</v>
      </c>
      <c r="G278" s="32">
        <v>9</v>
      </c>
      <c r="H278" s="198">
        <v>2.7</v>
      </c>
      <c r="I278" s="198">
        <v>2.8450000000000002</v>
      </c>
      <c r="J278" s="32">
        <v>234</v>
      </c>
      <c r="K278" s="32" t="s">
        <v>134</v>
      </c>
      <c r="L278" s="32" t="s">
        <v>67</v>
      </c>
      <c r="M278" s="33" t="s">
        <v>68</v>
      </c>
      <c r="N278" s="33"/>
      <c r="O278" s="32">
        <v>180</v>
      </c>
      <c r="P278" s="381" t="s">
        <v>388</v>
      </c>
      <c r="Q278" s="204"/>
      <c r="R278" s="204"/>
      <c r="S278" s="204"/>
      <c r="T278" s="205"/>
      <c r="U278" s="34"/>
      <c r="V278" s="34"/>
      <c r="W278" s="35" t="s">
        <v>69</v>
      </c>
      <c r="X278" s="199">
        <v>18</v>
      </c>
      <c r="Y278" s="200">
        <f t="shared" si="24"/>
        <v>18</v>
      </c>
      <c r="Z278" s="36">
        <f>IFERROR(IF(X278="","",X278*0.00502),"")</f>
        <v>9.0359999999999996E-2</v>
      </c>
      <c r="AA278" s="56"/>
      <c r="AB278" s="57"/>
      <c r="AC278" s="68"/>
      <c r="AG278" s="67"/>
      <c r="AJ278" s="69" t="s">
        <v>70</v>
      </c>
      <c r="AK278" s="69">
        <v>1</v>
      </c>
      <c r="BB278" s="183" t="s">
        <v>79</v>
      </c>
      <c r="BM278" s="67">
        <f t="shared" si="25"/>
        <v>51.21</v>
      </c>
      <c r="BN278" s="67">
        <f t="shared" si="26"/>
        <v>51.21</v>
      </c>
      <c r="BO278" s="67">
        <f t="shared" si="27"/>
        <v>7.6923076923076927E-2</v>
      </c>
      <c r="BP278" s="67">
        <f t="shared" si="28"/>
        <v>7.6923076923076927E-2</v>
      </c>
    </row>
    <row r="279" spans="1:68" ht="27" customHeight="1" x14ac:dyDescent="0.25">
      <c r="A279" s="54" t="s">
        <v>389</v>
      </c>
      <c r="B279" s="54" t="s">
        <v>390</v>
      </c>
      <c r="C279" s="31">
        <v>4301135309</v>
      </c>
      <c r="D279" s="206">
        <v>4640242181332</v>
      </c>
      <c r="E279" s="207"/>
      <c r="F279" s="198">
        <v>0.3</v>
      </c>
      <c r="G279" s="32">
        <v>9</v>
      </c>
      <c r="H279" s="198">
        <v>2.7</v>
      </c>
      <c r="I279" s="198">
        <v>2.9079999999999999</v>
      </c>
      <c r="J279" s="32">
        <v>234</v>
      </c>
      <c r="K279" s="32" t="s">
        <v>134</v>
      </c>
      <c r="L279" s="32" t="s">
        <v>67</v>
      </c>
      <c r="M279" s="33" t="s">
        <v>68</v>
      </c>
      <c r="N279" s="33"/>
      <c r="O279" s="32">
        <v>180</v>
      </c>
      <c r="P279" s="346" t="s">
        <v>391</v>
      </c>
      <c r="Q279" s="204"/>
      <c r="R279" s="204"/>
      <c r="S279" s="204"/>
      <c r="T279" s="205"/>
      <c r="U279" s="34"/>
      <c r="V279" s="34"/>
      <c r="W279" s="35" t="s">
        <v>69</v>
      </c>
      <c r="X279" s="199">
        <v>0</v>
      </c>
      <c r="Y279" s="200">
        <f t="shared" si="24"/>
        <v>0</v>
      </c>
      <c r="Z279" s="36">
        <f>IFERROR(IF(X279="","",X279*0.00502),"")</f>
        <v>0</v>
      </c>
      <c r="AA279" s="56"/>
      <c r="AB279" s="57"/>
      <c r="AC279" s="68"/>
      <c r="AG279" s="67"/>
      <c r="AJ279" s="69" t="s">
        <v>70</v>
      </c>
      <c r="AK279" s="69">
        <v>1</v>
      </c>
      <c r="BB279" s="184" t="s">
        <v>79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392</v>
      </c>
      <c r="B280" s="54" t="s">
        <v>393</v>
      </c>
      <c r="C280" s="31">
        <v>4301135308</v>
      </c>
      <c r="D280" s="206">
        <v>4640242181349</v>
      </c>
      <c r="E280" s="207"/>
      <c r="F280" s="198">
        <v>0.3</v>
      </c>
      <c r="G280" s="32">
        <v>9</v>
      </c>
      <c r="H280" s="198">
        <v>2.7</v>
      </c>
      <c r="I280" s="198">
        <v>2.9079999999999999</v>
      </c>
      <c r="J280" s="32">
        <v>234</v>
      </c>
      <c r="K280" s="32" t="s">
        <v>134</v>
      </c>
      <c r="L280" s="32" t="s">
        <v>67</v>
      </c>
      <c r="M280" s="33" t="s">
        <v>68</v>
      </c>
      <c r="N280" s="33"/>
      <c r="O280" s="32">
        <v>180</v>
      </c>
      <c r="P280" s="293" t="s">
        <v>394</v>
      </c>
      <c r="Q280" s="204"/>
      <c r="R280" s="204"/>
      <c r="S280" s="204"/>
      <c r="T280" s="205"/>
      <c r="U280" s="34"/>
      <c r="V280" s="34"/>
      <c r="W280" s="35" t="s">
        <v>69</v>
      </c>
      <c r="X280" s="199">
        <v>0</v>
      </c>
      <c r="Y280" s="200">
        <f t="shared" si="24"/>
        <v>0</v>
      </c>
      <c r="Z280" s="36">
        <f>IFERROR(IF(X280="","",X280*0.00502),"")</f>
        <v>0</v>
      </c>
      <c r="AA280" s="56"/>
      <c r="AB280" s="57"/>
      <c r="AC280" s="68"/>
      <c r="AG280" s="67"/>
      <c r="AJ280" s="69" t="s">
        <v>70</v>
      </c>
      <c r="AK280" s="69">
        <v>1</v>
      </c>
      <c r="BB280" s="185" t="s">
        <v>79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395</v>
      </c>
      <c r="B281" s="54" t="s">
        <v>396</v>
      </c>
      <c r="C281" s="31">
        <v>4301135307</v>
      </c>
      <c r="D281" s="206">
        <v>4640242181370</v>
      </c>
      <c r="E281" s="207"/>
      <c r="F281" s="198">
        <v>0.3</v>
      </c>
      <c r="G281" s="32">
        <v>9</v>
      </c>
      <c r="H281" s="198">
        <v>2.7</v>
      </c>
      <c r="I281" s="198">
        <v>2.9079999999999999</v>
      </c>
      <c r="J281" s="32">
        <v>234</v>
      </c>
      <c r="K281" s="32" t="s">
        <v>134</v>
      </c>
      <c r="L281" s="32" t="s">
        <v>67</v>
      </c>
      <c r="M281" s="33" t="s">
        <v>68</v>
      </c>
      <c r="N281" s="33"/>
      <c r="O281" s="32">
        <v>180</v>
      </c>
      <c r="P281" s="280" t="s">
        <v>397</v>
      </c>
      <c r="Q281" s="204"/>
      <c r="R281" s="204"/>
      <c r="S281" s="204"/>
      <c r="T281" s="205"/>
      <c r="U281" s="34"/>
      <c r="V281" s="34"/>
      <c r="W281" s="35" t="s">
        <v>69</v>
      </c>
      <c r="X281" s="199">
        <v>0</v>
      </c>
      <c r="Y281" s="200">
        <f t="shared" si="24"/>
        <v>0</v>
      </c>
      <c r="Z281" s="36">
        <f>IFERROR(IF(X281="","",X281*0.00502),"")</f>
        <v>0</v>
      </c>
      <c r="AA281" s="56"/>
      <c r="AB281" s="57"/>
      <c r="AC281" s="68"/>
      <c r="AG281" s="67"/>
      <c r="AJ281" s="69" t="s">
        <v>70</v>
      </c>
      <c r="AK281" s="69">
        <v>1</v>
      </c>
      <c r="BB281" s="186" t="s">
        <v>79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398</v>
      </c>
      <c r="B282" s="54" t="s">
        <v>399</v>
      </c>
      <c r="C282" s="31">
        <v>4301135318</v>
      </c>
      <c r="D282" s="206">
        <v>4607111037480</v>
      </c>
      <c r="E282" s="207"/>
      <c r="F282" s="198">
        <v>1</v>
      </c>
      <c r="G282" s="32">
        <v>4</v>
      </c>
      <c r="H282" s="198">
        <v>4</v>
      </c>
      <c r="I282" s="198">
        <v>4.2724000000000002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371" t="s">
        <v>400</v>
      </c>
      <c r="Q282" s="204"/>
      <c r="R282" s="204"/>
      <c r="S282" s="204"/>
      <c r="T282" s="205"/>
      <c r="U282" s="34"/>
      <c r="V282" s="34"/>
      <c r="W282" s="35" t="s">
        <v>69</v>
      </c>
      <c r="X282" s="199">
        <v>0</v>
      </c>
      <c r="Y282" s="200">
        <f t="shared" si="24"/>
        <v>0</v>
      </c>
      <c r="Z282" s="36">
        <f>IFERROR(IF(X282="","",X282*0.0155),"")</f>
        <v>0</v>
      </c>
      <c r="AA282" s="56"/>
      <c r="AB282" s="57"/>
      <c r="AC282" s="68"/>
      <c r="AG282" s="67"/>
      <c r="AJ282" s="69" t="s">
        <v>70</v>
      </c>
      <c r="AK282" s="69">
        <v>1</v>
      </c>
      <c r="BB282" s="187" t="s">
        <v>79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401</v>
      </c>
      <c r="B283" s="54" t="s">
        <v>402</v>
      </c>
      <c r="C283" s="31">
        <v>4301135319</v>
      </c>
      <c r="D283" s="206">
        <v>4607111037473</v>
      </c>
      <c r="E283" s="207"/>
      <c r="F283" s="198">
        <v>1</v>
      </c>
      <c r="G283" s="32">
        <v>4</v>
      </c>
      <c r="H283" s="198">
        <v>4</v>
      </c>
      <c r="I283" s="198">
        <v>4.2300000000000004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07" t="s">
        <v>403</v>
      </c>
      <c r="Q283" s="204"/>
      <c r="R283" s="204"/>
      <c r="S283" s="204"/>
      <c r="T283" s="205"/>
      <c r="U283" s="34"/>
      <c r="V283" s="34"/>
      <c r="W283" s="35" t="s">
        <v>69</v>
      </c>
      <c r="X283" s="199">
        <v>0</v>
      </c>
      <c r="Y283" s="200">
        <f t="shared" si="24"/>
        <v>0</v>
      </c>
      <c r="Z283" s="36">
        <f>IFERROR(IF(X283="","",X283*0.0155),"")</f>
        <v>0</v>
      </c>
      <c r="AA283" s="56"/>
      <c r="AB283" s="57"/>
      <c r="AC283" s="68"/>
      <c r="AG283" s="67"/>
      <c r="AJ283" s="69" t="s">
        <v>70</v>
      </c>
      <c r="AK283" s="69">
        <v>1</v>
      </c>
      <c r="BB283" s="188" t="s">
        <v>79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404</v>
      </c>
      <c r="B284" s="54" t="s">
        <v>405</v>
      </c>
      <c r="C284" s="31">
        <v>4301135198</v>
      </c>
      <c r="D284" s="206">
        <v>4640242180663</v>
      </c>
      <c r="E284" s="207"/>
      <c r="F284" s="198">
        <v>0.9</v>
      </c>
      <c r="G284" s="32">
        <v>4</v>
      </c>
      <c r="H284" s="198">
        <v>3.6</v>
      </c>
      <c r="I284" s="198">
        <v>3.83</v>
      </c>
      <c r="J284" s="32">
        <v>84</v>
      </c>
      <c r="K284" s="32" t="s">
        <v>66</v>
      </c>
      <c r="L284" s="32" t="s">
        <v>67</v>
      </c>
      <c r="M284" s="33" t="s">
        <v>68</v>
      </c>
      <c r="N284" s="33"/>
      <c r="O284" s="32">
        <v>180</v>
      </c>
      <c r="P284" s="269" t="s">
        <v>406</v>
      </c>
      <c r="Q284" s="204"/>
      <c r="R284" s="204"/>
      <c r="S284" s="204"/>
      <c r="T284" s="205"/>
      <c r="U284" s="34"/>
      <c r="V284" s="34"/>
      <c r="W284" s="35" t="s">
        <v>69</v>
      </c>
      <c r="X284" s="199">
        <v>0</v>
      </c>
      <c r="Y284" s="200">
        <f t="shared" si="24"/>
        <v>0</v>
      </c>
      <c r="Z284" s="36">
        <f>IFERROR(IF(X284="","",X284*0.0155),"")</f>
        <v>0</v>
      </c>
      <c r="AA284" s="56"/>
      <c r="AB284" s="57"/>
      <c r="AC284" s="68"/>
      <c r="AG284" s="67"/>
      <c r="AJ284" s="69" t="s">
        <v>70</v>
      </c>
      <c r="AK284" s="69">
        <v>1</v>
      </c>
      <c r="BB284" s="189" t="s">
        <v>79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x14ac:dyDescent="0.2">
      <c r="A285" s="210"/>
      <c r="B285" s="211"/>
      <c r="C285" s="211"/>
      <c r="D285" s="211"/>
      <c r="E285" s="211"/>
      <c r="F285" s="211"/>
      <c r="G285" s="211"/>
      <c r="H285" s="211"/>
      <c r="I285" s="211"/>
      <c r="J285" s="211"/>
      <c r="K285" s="211"/>
      <c r="L285" s="211"/>
      <c r="M285" s="211"/>
      <c r="N285" s="211"/>
      <c r="O285" s="212"/>
      <c r="P285" s="218" t="s">
        <v>71</v>
      </c>
      <c r="Q285" s="219"/>
      <c r="R285" s="219"/>
      <c r="S285" s="219"/>
      <c r="T285" s="219"/>
      <c r="U285" s="219"/>
      <c r="V285" s="220"/>
      <c r="W285" s="37" t="s">
        <v>69</v>
      </c>
      <c r="X285" s="201">
        <f>IFERROR(SUM(X265:X284),"0")</f>
        <v>98</v>
      </c>
      <c r="Y285" s="201">
        <f>IFERROR(SUM(Y265:Y284),"0")</f>
        <v>98</v>
      </c>
      <c r="Z285" s="201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0.98651999999999995</v>
      </c>
      <c r="AA285" s="202"/>
      <c r="AB285" s="202"/>
      <c r="AC285" s="202"/>
    </row>
    <row r="286" spans="1:68" x14ac:dyDescent="0.2">
      <c r="A286" s="211"/>
      <c r="B286" s="211"/>
      <c r="C286" s="211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211"/>
      <c r="O286" s="212"/>
      <c r="P286" s="218" t="s">
        <v>71</v>
      </c>
      <c r="Q286" s="219"/>
      <c r="R286" s="219"/>
      <c r="S286" s="219"/>
      <c r="T286" s="219"/>
      <c r="U286" s="219"/>
      <c r="V286" s="220"/>
      <c r="W286" s="37" t="s">
        <v>72</v>
      </c>
      <c r="X286" s="201">
        <f>IFERROR(SUMPRODUCT(X265:X284*H265:H284),"0")</f>
        <v>368.20000000000005</v>
      </c>
      <c r="Y286" s="201">
        <f>IFERROR(SUMPRODUCT(Y265:Y284*H265:H284),"0")</f>
        <v>368.20000000000005</v>
      </c>
      <c r="Z286" s="37"/>
      <c r="AA286" s="202"/>
      <c r="AB286" s="202"/>
      <c r="AC286" s="202"/>
    </row>
    <row r="287" spans="1:68" ht="15" customHeight="1" x14ac:dyDescent="0.2">
      <c r="A287" s="332"/>
      <c r="B287" s="211"/>
      <c r="C287" s="211"/>
      <c r="D287" s="211"/>
      <c r="E287" s="211"/>
      <c r="F287" s="211"/>
      <c r="G287" s="211"/>
      <c r="H287" s="211"/>
      <c r="I287" s="211"/>
      <c r="J287" s="211"/>
      <c r="K287" s="211"/>
      <c r="L287" s="211"/>
      <c r="M287" s="211"/>
      <c r="N287" s="211"/>
      <c r="O287" s="314"/>
      <c r="P287" s="309" t="s">
        <v>407</v>
      </c>
      <c r="Q287" s="288"/>
      <c r="R287" s="288"/>
      <c r="S287" s="288"/>
      <c r="T287" s="288"/>
      <c r="U287" s="288"/>
      <c r="V287" s="289"/>
      <c r="W287" s="37" t="s">
        <v>72</v>
      </c>
      <c r="X287" s="201">
        <f>IFERROR(X24+X33+X40+X48+X64+X70+X75+X81+X91+X98+X111+X117+X123+X130+X136+X142+X147+X153+X161+X166+X174+X179+X184+X192+X202+X210+X215+X221+X227+X234+X240+X248+X252+X257+X263+X286,"0")</f>
        <v>8009.1199999999981</v>
      </c>
      <c r="Y287" s="201">
        <f>IFERROR(Y24+Y33+Y40+Y48+Y64+Y70+Y75+Y81+Y91+Y98+Y111+Y117+Y123+Y130+Y136+Y142+Y147+Y153+Y161+Y166+Y174+Y179+Y184+Y192+Y202+Y210+Y215+Y221+Y227+Y234+Y240+Y248+Y252+Y257+Y263+Y286,"0")</f>
        <v>8009.1199999999981</v>
      </c>
      <c r="Z287" s="37"/>
      <c r="AA287" s="202"/>
      <c r="AB287" s="202"/>
      <c r="AC287" s="202"/>
    </row>
    <row r="288" spans="1:68" x14ac:dyDescent="0.2">
      <c r="A288" s="211"/>
      <c r="B288" s="211"/>
      <c r="C288" s="211"/>
      <c r="D288" s="211"/>
      <c r="E288" s="211"/>
      <c r="F288" s="211"/>
      <c r="G288" s="211"/>
      <c r="H288" s="211"/>
      <c r="I288" s="211"/>
      <c r="J288" s="211"/>
      <c r="K288" s="211"/>
      <c r="L288" s="211"/>
      <c r="M288" s="211"/>
      <c r="N288" s="211"/>
      <c r="O288" s="314"/>
      <c r="P288" s="309" t="s">
        <v>408</v>
      </c>
      <c r="Q288" s="288"/>
      <c r="R288" s="288"/>
      <c r="S288" s="288"/>
      <c r="T288" s="288"/>
      <c r="U288" s="288"/>
      <c r="V288" s="289"/>
      <c r="W288" s="37" t="s">
        <v>72</v>
      </c>
      <c r="X288" s="201">
        <f>IFERROR(SUM(BM22:BM284),"0")</f>
        <v>8712.9812000000002</v>
      </c>
      <c r="Y288" s="201">
        <f>IFERROR(SUM(BN22:BN284),"0")</f>
        <v>8712.9812000000002</v>
      </c>
      <c r="Z288" s="37"/>
      <c r="AA288" s="202"/>
      <c r="AB288" s="202"/>
      <c r="AC288" s="202"/>
    </row>
    <row r="289" spans="1:33" x14ac:dyDescent="0.2">
      <c r="A289" s="211"/>
      <c r="B289" s="211"/>
      <c r="C289" s="211"/>
      <c r="D289" s="211"/>
      <c r="E289" s="211"/>
      <c r="F289" s="211"/>
      <c r="G289" s="211"/>
      <c r="H289" s="211"/>
      <c r="I289" s="211"/>
      <c r="J289" s="211"/>
      <c r="K289" s="211"/>
      <c r="L289" s="211"/>
      <c r="M289" s="211"/>
      <c r="N289" s="211"/>
      <c r="O289" s="314"/>
      <c r="P289" s="309" t="s">
        <v>409</v>
      </c>
      <c r="Q289" s="288"/>
      <c r="R289" s="288"/>
      <c r="S289" s="288"/>
      <c r="T289" s="288"/>
      <c r="U289" s="288"/>
      <c r="V289" s="289"/>
      <c r="W289" s="37" t="s">
        <v>410</v>
      </c>
      <c r="X289" s="38">
        <f>ROUNDUP(SUM(BO22:BO284),0)</f>
        <v>21</v>
      </c>
      <c r="Y289" s="38">
        <f>ROUNDUP(SUM(BP22:BP284),0)</f>
        <v>21</v>
      </c>
      <c r="Z289" s="37"/>
      <c r="AA289" s="202"/>
      <c r="AB289" s="202"/>
      <c r="AC289" s="202"/>
    </row>
    <row r="290" spans="1:33" x14ac:dyDescent="0.2">
      <c r="A290" s="211"/>
      <c r="B290" s="211"/>
      <c r="C290" s="211"/>
      <c r="D290" s="211"/>
      <c r="E290" s="211"/>
      <c r="F290" s="211"/>
      <c r="G290" s="211"/>
      <c r="H290" s="211"/>
      <c r="I290" s="211"/>
      <c r="J290" s="211"/>
      <c r="K290" s="211"/>
      <c r="L290" s="211"/>
      <c r="M290" s="211"/>
      <c r="N290" s="211"/>
      <c r="O290" s="314"/>
      <c r="P290" s="309" t="s">
        <v>411</v>
      </c>
      <c r="Q290" s="288"/>
      <c r="R290" s="288"/>
      <c r="S290" s="288"/>
      <c r="T290" s="288"/>
      <c r="U290" s="288"/>
      <c r="V290" s="289"/>
      <c r="W290" s="37" t="s">
        <v>72</v>
      </c>
      <c r="X290" s="201">
        <f>GrossWeightTotal+PalletQtyTotal*25</f>
        <v>9237.9812000000002</v>
      </c>
      <c r="Y290" s="201">
        <f>GrossWeightTotalR+PalletQtyTotalR*25</f>
        <v>9237.9812000000002</v>
      </c>
      <c r="Z290" s="37"/>
      <c r="AA290" s="202"/>
      <c r="AB290" s="202"/>
      <c r="AC290" s="202"/>
    </row>
    <row r="291" spans="1:33" x14ac:dyDescent="0.2">
      <c r="A291" s="211"/>
      <c r="B291" s="211"/>
      <c r="C291" s="211"/>
      <c r="D291" s="211"/>
      <c r="E291" s="211"/>
      <c r="F291" s="211"/>
      <c r="G291" s="211"/>
      <c r="H291" s="211"/>
      <c r="I291" s="211"/>
      <c r="J291" s="211"/>
      <c r="K291" s="211"/>
      <c r="L291" s="211"/>
      <c r="M291" s="211"/>
      <c r="N291" s="211"/>
      <c r="O291" s="314"/>
      <c r="P291" s="309" t="s">
        <v>412</v>
      </c>
      <c r="Q291" s="288"/>
      <c r="R291" s="288"/>
      <c r="S291" s="288"/>
      <c r="T291" s="288"/>
      <c r="U291" s="288"/>
      <c r="V291" s="289"/>
      <c r="W291" s="37" t="s">
        <v>410</v>
      </c>
      <c r="X291" s="201">
        <f>IFERROR(X23+X32+X39+X47+X63+X69+X74+X80+X90+X97+X110+X116+X122+X129+X135+X141+X146+X152+X160+X165+X173+X178+X183+X191+X201+X209+X214+X220+X226+X233+X239+X247+X251+X256+X262+X285,"0")</f>
        <v>1874</v>
      </c>
      <c r="Y291" s="201">
        <f>IFERROR(Y23+Y32+Y39+Y47+Y63+Y69+Y74+Y80+Y90+Y97+Y110+Y116+Y122+Y129+Y135+Y141+Y146+Y152+Y160+Y165+Y173+Y178+Y183+Y191+Y201+Y209+Y214+Y220+Y226+Y233+Y239+Y247+Y251+Y256+Y262+Y285,"0")</f>
        <v>1874</v>
      </c>
      <c r="Z291" s="37"/>
      <c r="AA291" s="202"/>
      <c r="AB291" s="202"/>
      <c r="AC291" s="202"/>
    </row>
    <row r="292" spans="1:33" ht="14.25" customHeight="1" x14ac:dyDescent="0.2">
      <c r="A292" s="211"/>
      <c r="B292" s="211"/>
      <c r="C292" s="211"/>
      <c r="D292" s="211"/>
      <c r="E292" s="211"/>
      <c r="F292" s="211"/>
      <c r="G292" s="211"/>
      <c r="H292" s="211"/>
      <c r="I292" s="211"/>
      <c r="J292" s="211"/>
      <c r="K292" s="211"/>
      <c r="L292" s="211"/>
      <c r="M292" s="211"/>
      <c r="N292" s="211"/>
      <c r="O292" s="314"/>
      <c r="P292" s="309" t="s">
        <v>413</v>
      </c>
      <c r="Q292" s="288"/>
      <c r="R292" s="288"/>
      <c r="S292" s="288"/>
      <c r="T292" s="288"/>
      <c r="U292" s="288"/>
      <c r="V292" s="289"/>
      <c r="W292" s="39" t="s">
        <v>414</v>
      </c>
      <c r="X292" s="37"/>
      <c r="Y292" s="37"/>
      <c r="Z292" s="37">
        <f>IFERROR(Z23+Z32+Z39+Z47+Z63+Z69+Z74+Z80+Z90+Z97+Z110+Z116+Z122+Z129+Z135+Z141+Z146+Z152+Z160+Z165+Z173+Z178+Z183+Z191+Z201+Z209+Z214+Z220+Z226+Z233+Z239+Z247+Z251+Z256+Z262+Z285,"0")</f>
        <v>26.523079999999993</v>
      </c>
      <c r="AA292" s="202"/>
      <c r="AB292" s="202"/>
      <c r="AC292" s="202"/>
    </row>
    <row r="293" spans="1:33" ht="13.5" customHeight="1" thickBot="1" x14ac:dyDescent="0.25"/>
    <row r="294" spans="1:33" ht="27" customHeight="1" thickTop="1" thickBot="1" x14ac:dyDescent="0.25">
      <c r="A294" s="40" t="s">
        <v>415</v>
      </c>
      <c r="B294" s="190" t="s">
        <v>62</v>
      </c>
      <c r="C294" s="221" t="s">
        <v>73</v>
      </c>
      <c r="D294" s="263"/>
      <c r="E294" s="263"/>
      <c r="F294" s="263"/>
      <c r="G294" s="263"/>
      <c r="H294" s="263"/>
      <c r="I294" s="263"/>
      <c r="J294" s="263"/>
      <c r="K294" s="263"/>
      <c r="L294" s="263"/>
      <c r="M294" s="263"/>
      <c r="N294" s="263"/>
      <c r="O294" s="263"/>
      <c r="P294" s="263"/>
      <c r="Q294" s="263"/>
      <c r="R294" s="263"/>
      <c r="S294" s="264"/>
      <c r="T294" s="221" t="s">
        <v>225</v>
      </c>
      <c r="U294" s="264"/>
      <c r="V294" s="221" t="s">
        <v>248</v>
      </c>
      <c r="W294" s="263"/>
      <c r="X294" s="264"/>
      <c r="Y294" s="221" t="s">
        <v>266</v>
      </c>
      <c r="Z294" s="263"/>
      <c r="AA294" s="263"/>
      <c r="AB294" s="263"/>
      <c r="AC294" s="264"/>
      <c r="AD294" s="190" t="s">
        <v>305</v>
      </c>
      <c r="AE294" s="190" t="s">
        <v>310</v>
      </c>
      <c r="AF294" s="190" t="s">
        <v>316</v>
      </c>
      <c r="AG294" s="190" t="s">
        <v>226</v>
      </c>
    </row>
    <row r="295" spans="1:33" ht="14.25" customHeight="1" thickTop="1" x14ac:dyDescent="0.2">
      <c r="A295" s="322" t="s">
        <v>416</v>
      </c>
      <c r="B295" s="221" t="s">
        <v>62</v>
      </c>
      <c r="C295" s="221" t="s">
        <v>74</v>
      </c>
      <c r="D295" s="221" t="s">
        <v>86</v>
      </c>
      <c r="E295" s="221" t="s">
        <v>94</v>
      </c>
      <c r="F295" s="221" t="s">
        <v>105</v>
      </c>
      <c r="G295" s="221" t="s">
        <v>131</v>
      </c>
      <c r="H295" s="221" t="s">
        <v>137</v>
      </c>
      <c r="I295" s="221" t="s">
        <v>141</v>
      </c>
      <c r="J295" s="221" t="s">
        <v>147</v>
      </c>
      <c r="K295" s="221" t="s">
        <v>160</v>
      </c>
      <c r="L295" s="221" t="s">
        <v>168</v>
      </c>
      <c r="M295" s="221" t="s">
        <v>191</v>
      </c>
      <c r="N295" s="191"/>
      <c r="O295" s="221" t="s">
        <v>196</v>
      </c>
      <c r="P295" s="221" t="s">
        <v>201</v>
      </c>
      <c r="Q295" s="221" t="s">
        <v>208</v>
      </c>
      <c r="R295" s="221" t="s">
        <v>214</v>
      </c>
      <c r="S295" s="221" t="s">
        <v>222</v>
      </c>
      <c r="T295" s="221" t="s">
        <v>226</v>
      </c>
      <c r="U295" s="221" t="s">
        <v>230</v>
      </c>
      <c r="V295" s="221" t="s">
        <v>249</v>
      </c>
      <c r="W295" s="221" t="s">
        <v>248</v>
      </c>
      <c r="X295" s="221" t="s">
        <v>263</v>
      </c>
      <c r="Y295" s="221" t="s">
        <v>267</v>
      </c>
      <c r="Z295" s="221" t="s">
        <v>274</v>
      </c>
      <c r="AA295" s="221" t="s">
        <v>287</v>
      </c>
      <c r="AB295" s="221" t="s">
        <v>296</v>
      </c>
      <c r="AC295" s="221" t="s">
        <v>299</v>
      </c>
      <c r="AD295" s="221" t="s">
        <v>306</v>
      </c>
      <c r="AE295" s="221" t="s">
        <v>311</v>
      </c>
      <c r="AF295" s="221" t="s">
        <v>317</v>
      </c>
      <c r="AG295" s="221" t="s">
        <v>226</v>
      </c>
    </row>
    <row r="296" spans="1:33" ht="13.5" customHeight="1" thickBot="1" x14ac:dyDescent="0.25">
      <c r="A296" s="323"/>
      <c r="B296" s="222"/>
      <c r="C296" s="222"/>
      <c r="D296" s="222"/>
      <c r="E296" s="222"/>
      <c r="F296" s="222"/>
      <c r="G296" s="222"/>
      <c r="H296" s="222"/>
      <c r="I296" s="222"/>
      <c r="J296" s="222"/>
      <c r="K296" s="222"/>
      <c r="L296" s="222"/>
      <c r="M296" s="222"/>
      <c r="N296" s="191"/>
      <c r="O296" s="222"/>
      <c r="P296" s="222"/>
      <c r="Q296" s="222"/>
      <c r="R296" s="222"/>
      <c r="S296" s="222"/>
      <c r="T296" s="222"/>
      <c r="U296" s="222"/>
      <c r="V296" s="222"/>
      <c r="W296" s="222"/>
      <c r="X296" s="222"/>
      <c r="Y296" s="222"/>
      <c r="Z296" s="222"/>
      <c r="AA296" s="222"/>
      <c r="AB296" s="222"/>
      <c r="AC296" s="222"/>
      <c r="AD296" s="222"/>
      <c r="AE296" s="222"/>
      <c r="AF296" s="222"/>
      <c r="AG296" s="222"/>
    </row>
    <row r="297" spans="1:33" ht="18" customHeight="1" thickTop="1" thickBot="1" x14ac:dyDescent="0.25">
      <c r="A297" s="40" t="s">
        <v>417</v>
      </c>
      <c r="B297" s="46">
        <f>IFERROR(X22*H22,"0")</f>
        <v>0</v>
      </c>
      <c r="C297" s="46">
        <f>IFERROR(X28*H28,"0")+IFERROR(X29*H29,"0")+IFERROR(X30*H30,"0")+IFERROR(X31*H31,"0")</f>
        <v>210</v>
      </c>
      <c r="D297" s="46">
        <f>IFERROR(X36*H36,"0")+IFERROR(X37*H37,"0")+IFERROR(X38*H38,"0")</f>
        <v>0</v>
      </c>
      <c r="E297" s="46">
        <f>IFERROR(X43*H43,"0")+IFERROR(X44*H44,"0")+IFERROR(X45*H45,"0")+IFERROR(X46*H46,"0")</f>
        <v>24</v>
      </c>
      <c r="F297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514.56000000000006</v>
      </c>
      <c r="G297" s="46">
        <f>IFERROR(X67*H67,"0")+IFERROR(X68*H68,"0")</f>
        <v>963</v>
      </c>
      <c r="H297" s="46">
        <f>IFERROR(X73*H73,"0")</f>
        <v>0</v>
      </c>
      <c r="I297" s="46">
        <f>IFERROR(X78*H78,"0")+IFERROR(X79*H79,"0")</f>
        <v>100.8</v>
      </c>
      <c r="J297" s="46">
        <f>IFERROR(X84*H84,"0")+IFERROR(X85*H85,"0")+IFERROR(X86*H86,"0")+IFERROR(X87*H87,"0")+IFERROR(X88*H88,"0")+IFERROR(X89*H89,"0")</f>
        <v>504</v>
      </c>
      <c r="K297" s="46">
        <f>IFERROR(X94*H94,"0")+IFERROR(X95*H95,"0")+IFERROR(X96*H96,"0")</f>
        <v>0</v>
      </c>
      <c r="L297" s="46">
        <f>IFERROR(X101*H101,"0")+IFERROR(X102*H102,"0")+IFERROR(X103*H103,"0")+IFERROR(X104*H104,"0")+IFERROR(X105*H105,"0")+IFERROR(X106*H106,"0")+IFERROR(X107*H107,"0")+IFERROR(X108*H108,"0")+IFERROR(X109*H109,"0")</f>
        <v>1787.52</v>
      </c>
      <c r="M297" s="46">
        <f>IFERROR(X114*H114,"0")+IFERROR(X115*H115,"0")</f>
        <v>546</v>
      </c>
      <c r="N297" s="191"/>
      <c r="O297" s="46">
        <f>IFERROR(X120*H120,"0")+IFERROR(X121*H121,"0")</f>
        <v>210</v>
      </c>
      <c r="P297" s="46">
        <f>IFERROR(X126*H126,"0")+IFERROR(X127*H127,"0")+IFERROR(X128*H128,"0")</f>
        <v>126</v>
      </c>
      <c r="Q297" s="46">
        <f>IFERROR(X133*H133,"0")+IFERROR(X134*H134,"0")</f>
        <v>0</v>
      </c>
      <c r="R297" s="46">
        <f>IFERROR(X139*H139,"0")+IFERROR(X140*H140,"0")</f>
        <v>0</v>
      </c>
      <c r="S297" s="46">
        <f>IFERROR(X145*H145,"0")</f>
        <v>0</v>
      </c>
      <c r="T297" s="46">
        <f>IFERROR(X151*H151,"0")</f>
        <v>0</v>
      </c>
      <c r="U297" s="46">
        <f>IFERROR(X156*H156,"0")+IFERROR(X157*H157,"0")+IFERROR(X158*H158,"0")+IFERROR(X159*H159,"0")+IFERROR(X163*H163,"0")+IFERROR(X164*H164,"0")</f>
        <v>180</v>
      </c>
      <c r="V297" s="46">
        <f>IFERROR(X170*H170,"0")+IFERROR(X171*H171,"0")+IFERROR(X172*H172,"0")</f>
        <v>504</v>
      </c>
      <c r="W297" s="46">
        <f>IFERROR(X177*H177,"0")</f>
        <v>0</v>
      </c>
      <c r="X297" s="46">
        <f>IFERROR(X182*H182,"0")</f>
        <v>0</v>
      </c>
      <c r="Y297" s="46">
        <f>IFERROR(X188*H188,"0")+IFERROR(X189*H189,"0")+IFERROR(X190*H190,"0")</f>
        <v>335.99999999999994</v>
      </c>
      <c r="Z297" s="46">
        <f>IFERROR(X195*H195,"0")+IFERROR(X196*H196,"0")+IFERROR(X197*H197,"0")+IFERROR(X198*H198,"0")+IFERROR(X199*H199,"0")+IFERROR(X200*H200,"0")</f>
        <v>134.39999999999998</v>
      </c>
      <c r="AA297" s="46">
        <f>IFERROR(X205*H205,"0")+IFERROR(X206*H206,"0")+IFERROR(X207*H207,"0")+IFERROR(X208*H208,"0")</f>
        <v>86.4</v>
      </c>
      <c r="AB297" s="46">
        <f>IFERROR(X213*H213,"0")</f>
        <v>0</v>
      </c>
      <c r="AC297" s="46">
        <f>IFERROR(X218*H218,"0")+IFERROR(X219*H219,"0")</f>
        <v>76.800000000000011</v>
      </c>
      <c r="AD297" s="46">
        <f>IFERROR(X225*H225,"0")</f>
        <v>0</v>
      </c>
      <c r="AE297" s="46">
        <f>IFERROR(X231*H231,"0")+IFERROR(X232*H232,"0")</f>
        <v>300</v>
      </c>
      <c r="AF297" s="46">
        <f>IFERROR(X238*H238,"0")</f>
        <v>0</v>
      </c>
      <c r="AG297" s="46">
        <f>IFERROR(X244*H244,"0")+IFERROR(X245*H245,"0")+IFERROR(X246*H246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1405.6399999999999</v>
      </c>
    </row>
    <row r="298" spans="1:33" ht="13.5" customHeight="1" thickTop="1" x14ac:dyDescent="0.2">
      <c r="C298" s="191"/>
    </row>
    <row r="299" spans="1:33" ht="19.5" customHeight="1" x14ac:dyDescent="0.2">
      <c r="A299" s="58" t="s">
        <v>418</v>
      </c>
      <c r="B299" s="58" t="s">
        <v>419</v>
      </c>
      <c r="C299" s="58" t="s">
        <v>420</v>
      </c>
    </row>
    <row r="300" spans="1:33" x14ac:dyDescent="0.2">
      <c r="A300" s="59">
        <f>SUMPRODUCT(--(BB:BB="ЗПФ"),--(W:W="кор"),H:H,Y:Y)+SUMPRODUCT(--(BB:BB="ЗПФ"),--(W:W="кг"),Y:Y)</f>
        <v>4378.6799999999994</v>
      </c>
      <c r="B300" s="60">
        <f>SUMPRODUCT(--(BB:BB="ПГП"),--(W:W="кор"),H:H,Y:Y)+SUMPRODUCT(--(BB:BB="ПГП"),--(W:W="кг"),Y:Y)</f>
        <v>3630.44</v>
      </c>
      <c r="C300" s="60">
        <f>SUMPRODUCT(--(BB:BB="КИЗ"),--(W:W="кор"),H:H,Y:Y)+SUMPRODUCT(--(BB:BB="КИЗ"),--(W:W="кг"),Y:Y)</f>
        <v>0</v>
      </c>
    </row>
  </sheetData>
  <sheetProtection algorithmName="SHA-512" hashValue="klLsBXbOQqoaBruMwm6yvqxVfo6UHxCjd09hAmU6rqfqAQLAFIO6cQ+/hSkOm4u14AOqPHO0dq1ZNsrhLEUKbA==" saltValue="3D88RLZgi1GumZd4sXu6z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35">
    <mergeCell ref="AF295:AF296"/>
    <mergeCell ref="U17:V17"/>
    <mergeCell ref="Y17:Y18"/>
    <mergeCell ref="D57:E57"/>
    <mergeCell ref="A8:C8"/>
    <mergeCell ref="D268:E268"/>
    <mergeCell ref="P151:T151"/>
    <mergeCell ref="W295:W296"/>
    <mergeCell ref="O295:O296"/>
    <mergeCell ref="A10:C10"/>
    <mergeCell ref="P126:T126"/>
    <mergeCell ref="Q295:Q296"/>
    <mergeCell ref="A217:Z217"/>
    <mergeCell ref="P218:T218"/>
    <mergeCell ref="P69:V69"/>
    <mergeCell ref="A21:Z21"/>
    <mergeCell ref="D121:E121"/>
    <mergeCell ref="A194:Z194"/>
    <mergeCell ref="A181:Z181"/>
    <mergeCell ref="D17:E18"/>
    <mergeCell ref="A131:Z131"/>
    <mergeCell ref="X17:X18"/>
    <mergeCell ref="P58:T58"/>
    <mergeCell ref="D250:E250"/>
    <mergeCell ref="V294:X294"/>
    <mergeCell ref="P81:V81"/>
    <mergeCell ref="A204:Z204"/>
    <mergeCell ref="D196:E196"/>
    <mergeCell ref="P23:V23"/>
    <mergeCell ref="D133:E133"/>
    <mergeCell ref="P210:V210"/>
    <mergeCell ref="A35:Z35"/>
    <mergeCell ref="D54:E54"/>
    <mergeCell ref="P160:V160"/>
    <mergeCell ref="D271:E271"/>
    <mergeCell ref="P122:V122"/>
    <mergeCell ref="P285:V285"/>
    <mergeCell ref="P85:T85"/>
    <mergeCell ref="P60:T60"/>
    <mergeCell ref="D95:E95"/>
    <mergeCell ref="D266:E266"/>
    <mergeCell ref="P74:V74"/>
    <mergeCell ref="D44:E44"/>
    <mergeCell ref="V295:V296"/>
    <mergeCell ref="X295:X296"/>
    <mergeCell ref="Z295:Z296"/>
    <mergeCell ref="D279:E279"/>
    <mergeCell ref="P121:T121"/>
    <mergeCell ref="D29:E29"/>
    <mergeCell ref="D265:E265"/>
    <mergeCell ref="A20:Z20"/>
    <mergeCell ref="A125:Z125"/>
    <mergeCell ref="A112:Z112"/>
    <mergeCell ref="D218:E218"/>
    <mergeCell ref="A249:Z249"/>
    <mergeCell ref="A176:Z176"/>
    <mergeCell ref="P289:V289"/>
    <mergeCell ref="P239:V239"/>
    <mergeCell ref="D105:E105"/>
    <mergeCell ref="D276:E276"/>
    <mergeCell ref="D170:E170"/>
    <mergeCell ref="D120:E120"/>
    <mergeCell ref="P199:T199"/>
    <mergeCell ref="P290:V290"/>
    <mergeCell ref="D107:E107"/>
    <mergeCell ref="D163:E163"/>
    <mergeCell ref="D278:E278"/>
    <mergeCell ref="P287:V287"/>
    <mergeCell ref="D164:E164"/>
    <mergeCell ref="P62:T62"/>
    <mergeCell ref="P2:W3"/>
    <mergeCell ref="P133:T133"/>
    <mergeCell ref="P127:T127"/>
    <mergeCell ref="P198:T198"/>
    <mergeCell ref="P54:T54"/>
    <mergeCell ref="D10:E10"/>
    <mergeCell ref="A23:O24"/>
    <mergeCell ref="F10:G10"/>
    <mergeCell ref="D270:E270"/>
    <mergeCell ref="P128:T128"/>
    <mergeCell ref="A39:O40"/>
    <mergeCell ref="D101:E101"/>
    <mergeCell ref="P142:V142"/>
    <mergeCell ref="A132:Z132"/>
    <mergeCell ref="P117:V117"/>
    <mergeCell ref="F5:G5"/>
    <mergeCell ref="A25:Z25"/>
    <mergeCell ref="P67:T67"/>
    <mergeCell ref="A236:Z236"/>
    <mergeCell ref="A223:Z223"/>
    <mergeCell ref="V11:W11"/>
    <mergeCell ref="P286:V286"/>
    <mergeCell ref="M17:M18"/>
    <mergeCell ref="O17:O18"/>
    <mergeCell ref="P174:V174"/>
    <mergeCell ref="A175:Z175"/>
    <mergeCell ref="A235:Z235"/>
    <mergeCell ref="P102:T102"/>
    <mergeCell ref="A185:Z185"/>
    <mergeCell ref="P196:T196"/>
    <mergeCell ref="D177:E177"/>
    <mergeCell ref="P57:T57"/>
    <mergeCell ref="N17:N18"/>
    <mergeCell ref="F17:F18"/>
    <mergeCell ref="D244:E244"/>
    <mergeCell ref="D171:E171"/>
    <mergeCell ref="P200:T200"/>
    <mergeCell ref="P134:T134"/>
    <mergeCell ref="A251:O252"/>
    <mergeCell ref="D102:E102"/>
    <mergeCell ref="Y295:Y296"/>
    <mergeCell ref="P139:T139"/>
    <mergeCell ref="P47:V47"/>
    <mergeCell ref="P114:T114"/>
    <mergeCell ref="D84:E84"/>
    <mergeCell ref="D22:E22"/>
    <mergeCell ref="F295:F296"/>
    <mergeCell ref="A222:Z222"/>
    <mergeCell ref="H295:H296"/>
    <mergeCell ref="P105:T105"/>
    <mergeCell ref="P276:T276"/>
    <mergeCell ref="D86:E86"/>
    <mergeCell ref="P270:T270"/>
    <mergeCell ref="D213:E213"/>
    <mergeCell ref="D151:E151"/>
    <mergeCell ref="P192:V192"/>
    <mergeCell ref="A191:O192"/>
    <mergeCell ref="A110:O111"/>
    <mergeCell ref="P36:T36"/>
    <mergeCell ref="P107:T107"/>
    <mergeCell ref="P278:T278"/>
    <mergeCell ref="P129:V129"/>
    <mergeCell ref="P63:V63"/>
    <mergeCell ref="P101:T101"/>
    <mergeCell ref="AD295:AD296"/>
    <mergeCell ref="A230:Z230"/>
    <mergeCell ref="P295:P296"/>
    <mergeCell ref="G17:G18"/>
    <mergeCell ref="A152:O153"/>
    <mergeCell ref="P184:V184"/>
    <mergeCell ref="A143:Z143"/>
    <mergeCell ref="A167:Z167"/>
    <mergeCell ref="D159:E159"/>
    <mergeCell ref="P188:T188"/>
    <mergeCell ref="A169:Z169"/>
    <mergeCell ref="P59:T59"/>
    <mergeCell ref="P123:V123"/>
    <mergeCell ref="P190:T190"/>
    <mergeCell ref="P46:T46"/>
    <mergeCell ref="P240:V240"/>
    <mergeCell ref="P282:T282"/>
    <mergeCell ref="D225:E225"/>
    <mergeCell ref="P61:T61"/>
    <mergeCell ref="D200:E200"/>
    <mergeCell ref="A178:O179"/>
    <mergeCell ref="P262:V262"/>
    <mergeCell ref="D58:E58"/>
    <mergeCell ref="D231:E231"/>
    <mergeCell ref="H5:M5"/>
    <mergeCell ref="A27:Z27"/>
    <mergeCell ref="A154:Z154"/>
    <mergeCell ref="P225:T225"/>
    <mergeCell ref="D6:M6"/>
    <mergeCell ref="P106:T106"/>
    <mergeCell ref="P177:T177"/>
    <mergeCell ref="D85:E85"/>
    <mergeCell ref="P164:T164"/>
    <mergeCell ref="D207:E207"/>
    <mergeCell ref="A9:C9"/>
    <mergeCell ref="P39:V39"/>
    <mergeCell ref="P70:V70"/>
    <mergeCell ref="P116:V116"/>
    <mergeCell ref="P32:V32"/>
    <mergeCell ref="Q13:R13"/>
    <mergeCell ref="P97:V97"/>
    <mergeCell ref="A93:Z93"/>
    <mergeCell ref="A155:Z155"/>
    <mergeCell ref="Q5:R5"/>
    <mergeCell ref="Q6:R6"/>
    <mergeCell ref="V12:W12"/>
    <mergeCell ref="P279:T279"/>
    <mergeCell ref="D89:E89"/>
    <mergeCell ref="A224:Z224"/>
    <mergeCell ref="P209:V209"/>
    <mergeCell ref="A72:Z72"/>
    <mergeCell ref="P147:V147"/>
    <mergeCell ref="P254:T254"/>
    <mergeCell ref="P45:T45"/>
    <mergeCell ref="V6:W9"/>
    <mergeCell ref="D128:E128"/>
    <mergeCell ref="D199:E199"/>
    <mergeCell ref="P38:T38"/>
    <mergeCell ref="P109:T109"/>
    <mergeCell ref="P234:V234"/>
    <mergeCell ref="P274:T274"/>
    <mergeCell ref="A226:O227"/>
    <mergeCell ref="P84:T84"/>
    <mergeCell ref="P22:T22"/>
    <mergeCell ref="Z17:Z18"/>
    <mergeCell ref="P173:V173"/>
    <mergeCell ref="A41:Z41"/>
    <mergeCell ref="A212:Z212"/>
    <mergeCell ref="P269:T269"/>
    <mergeCell ref="BD17:BD18"/>
    <mergeCell ref="P232:T232"/>
    <mergeCell ref="P152:V152"/>
    <mergeCell ref="A82:Z82"/>
    <mergeCell ref="P159:T159"/>
    <mergeCell ref="D140:E140"/>
    <mergeCell ref="D267:E267"/>
    <mergeCell ref="P96:T96"/>
    <mergeCell ref="H17:H18"/>
    <mergeCell ref="A220:O221"/>
    <mergeCell ref="P261:T261"/>
    <mergeCell ref="D198:E198"/>
    <mergeCell ref="D206:E206"/>
    <mergeCell ref="P247:V247"/>
    <mergeCell ref="A66:Z66"/>
    <mergeCell ref="P156:T156"/>
    <mergeCell ref="P252:V252"/>
    <mergeCell ref="A80:O81"/>
    <mergeCell ref="AA17:AA18"/>
    <mergeCell ref="AC17:AC18"/>
    <mergeCell ref="P108:T108"/>
    <mergeCell ref="AB17:AB18"/>
    <mergeCell ref="AD17:AF18"/>
    <mergeCell ref="AB295:AB296"/>
    <mergeCell ref="A13:M13"/>
    <mergeCell ref="A119:Z119"/>
    <mergeCell ref="D61:E61"/>
    <mergeCell ref="P115:T115"/>
    <mergeCell ref="D254:E254"/>
    <mergeCell ref="A15:M15"/>
    <mergeCell ref="P238:T238"/>
    <mergeCell ref="A193:Z193"/>
    <mergeCell ref="A264:Z264"/>
    <mergeCell ref="D283:E283"/>
    <mergeCell ref="A90:O91"/>
    <mergeCell ref="A287:O292"/>
    <mergeCell ref="D62:E62"/>
    <mergeCell ref="D56:E56"/>
    <mergeCell ref="D127:E127"/>
    <mergeCell ref="P206:T206"/>
    <mergeCell ref="P37:T37"/>
    <mergeCell ref="D114:E114"/>
    <mergeCell ref="P220:V220"/>
    <mergeCell ref="A129:O130"/>
    <mergeCell ref="D51:E51"/>
    <mergeCell ref="P207:T207"/>
    <mergeCell ref="P221:V221"/>
    <mergeCell ref="G295:G296"/>
    <mergeCell ref="I295:I296"/>
    <mergeCell ref="P80:V80"/>
    <mergeCell ref="P87:T87"/>
    <mergeCell ref="A295:A296"/>
    <mergeCell ref="D68:E68"/>
    <mergeCell ref="A203:Z203"/>
    <mergeCell ref="P245:T245"/>
    <mergeCell ref="D188:E188"/>
    <mergeCell ref="A285:O286"/>
    <mergeCell ref="P89:T89"/>
    <mergeCell ref="P260:T260"/>
    <mergeCell ref="A141:O142"/>
    <mergeCell ref="P88:T88"/>
    <mergeCell ref="D172:E172"/>
    <mergeCell ref="A92:Z92"/>
    <mergeCell ref="P227:V227"/>
    <mergeCell ref="A138:Z138"/>
    <mergeCell ref="P202:V202"/>
    <mergeCell ref="P215:V215"/>
    <mergeCell ref="A211:Z211"/>
    <mergeCell ref="P165:V165"/>
    <mergeCell ref="A186:Z186"/>
    <mergeCell ref="D269:E269"/>
    <mergeCell ref="T5:U5"/>
    <mergeCell ref="V5:W5"/>
    <mergeCell ref="D190:E190"/>
    <mergeCell ref="D46:E46"/>
    <mergeCell ref="D246:E246"/>
    <mergeCell ref="D282:E282"/>
    <mergeCell ref="C294:S294"/>
    <mergeCell ref="Q8:R8"/>
    <mergeCell ref="P140:T140"/>
    <mergeCell ref="P267:T267"/>
    <mergeCell ref="D219:E219"/>
    <mergeCell ref="D104:E104"/>
    <mergeCell ref="D275:E275"/>
    <mergeCell ref="T6:U9"/>
    <mergeCell ref="Q10:R10"/>
    <mergeCell ref="D277:E277"/>
    <mergeCell ref="P256:V256"/>
    <mergeCell ref="A137:Z137"/>
    <mergeCell ref="D43:E43"/>
    <mergeCell ref="D59:E59"/>
    <mergeCell ref="P51:T51"/>
    <mergeCell ref="D36:E36"/>
    <mergeCell ref="J9:M9"/>
    <mergeCell ref="D273:E273"/>
    <mergeCell ref="AA295:AA296"/>
    <mergeCell ref="A69:O70"/>
    <mergeCell ref="D156:E156"/>
    <mergeCell ref="P272:T272"/>
    <mergeCell ref="AC295:AC296"/>
    <mergeCell ref="D106:E106"/>
    <mergeCell ref="A146:O147"/>
    <mergeCell ref="P283:T283"/>
    <mergeCell ref="P277:T277"/>
    <mergeCell ref="L295:L296"/>
    <mergeCell ref="P291:V291"/>
    <mergeCell ref="P288:V288"/>
    <mergeCell ref="D157:E157"/>
    <mergeCell ref="P136:V136"/>
    <mergeCell ref="A135:O136"/>
    <mergeCell ref="P263:V263"/>
    <mergeCell ref="A253:Z253"/>
    <mergeCell ref="A180:Z180"/>
    <mergeCell ref="D182:E182"/>
    <mergeCell ref="P292:V292"/>
    <mergeCell ref="D109:E109"/>
    <mergeCell ref="A160:O161"/>
    <mergeCell ref="P163:T163"/>
    <mergeCell ref="D280:E280"/>
    <mergeCell ref="A247:O248"/>
    <mergeCell ref="D38:E38"/>
    <mergeCell ref="A262:O263"/>
    <mergeCell ref="A122:O123"/>
    <mergeCell ref="P75:V75"/>
    <mergeCell ref="P146:V146"/>
    <mergeCell ref="D96:E96"/>
    <mergeCell ref="A201:O202"/>
    <mergeCell ref="D52:E52"/>
    <mergeCell ref="P110:V110"/>
    <mergeCell ref="A162:Z162"/>
    <mergeCell ref="P208:T208"/>
    <mergeCell ref="P219:T219"/>
    <mergeCell ref="A42:Z42"/>
    <mergeCell ref="P43:T43"/>
    <mergeCell ref="A17:A18"/>
    <mergeCell ref="K17:K18"/>
    <mergeCell ref="A118:Z118"/>
    <mergeCell ref="C17:C18"/>
    <mergeCell ref="P195:T195"/>
    <mergeCell ref="D103:E103"/>
    <mergeCell ref="D37:E37"/>
    <mergeCell ref="D9:E9"/>
    <mergeCell ref="P197:T197"/>
    <mergeCell ref="F9:G9"/>
    <mergeCell ref="P53:T53"/>
    <mergeCell ref="A183:O184"/>
    <mergeCell ref="P68:T68"/>
    <mergeCell ref="P15:T16"/>
    <mergeCell ref="A12:M12"/>
    <mergeCell ref="A19:Z19"/>
    <mergeCell ref="A14:M14"/>
    <mergeCell ref="H10:M10"/>
    <mergeCell ref="AG17:AG18"/>
    <mergeCell ref="A168:Z168"/>
    <mergeCell ref="P201:V201"/>
    <mergeCell ref="I17:I18"/>
    <mergeCell ref="P189:T189"/>
    <mergeCell ref="P281:T281"/>
    <mergeCell ref="P178:V178"/>
    <mergeCell ref="P214:V214"/>
    <mergeCell ref="Q9:R9"/>
    <mergeCell ref="D255:E255"/>
    <mergeCell ref="A113:Z113"/>
    <mergeCell ref="P78:T78"/>
    <mergeCell ref="Q11:R11"/>
    <mergeCell ref="P205:T205"/>
    <mergeCell ref="D260:E260"/>
    <mergeCell ref="D88:E88"/>
    <mergeCell ref="P55:T55"/>
    <mergeCell ref="D115:E115"/>
    <mergeCell ref="P182:T182"/>
    <mergeCell ref="Q12:R12"/>
    <mergeCell ref="P280:T280"/>
    <mergeCell ref="D261:E261"/>
    <mergeCell ref="P183:V183"/>
    <mergeCell ref="P246:T246"/>
    <mergeCell ref="D1:F1"/>
    <mergeCell ref="A71:Z71"/>
    <mergeCell ref="A242:Z242"/>
    <mergeCell ref="P111:V111"/>
    <mergeCell ref="J17:J18"/>
    <mergeCell ref="L17:L18"/>
    <mergeCell ref="P48:V48"/>
    <mergeCell ref="P255:T255"/>
    <mergeCell ref="A100:Z100"/>
    <mergeCell ref="A116:O117"/>
    <mergeCell ref="P17:T18"/>
    <mergeCell ref="A229:Z229"/>
    <mergeCell ref="A77:Z77"/>
    <mergeCell ref="A148:Z148"/>
    <mergeCell ref="P250:T250"/>
    <mergeCell ref="D31:E31"/>
    <mergeCell ref="D158:E158"/>
    <mergeCell ref="D108:E108"/>
    <mergeCell ref="P52:T52"/>
    <mergeCell ref="A6:C6"/>
    <mergeCell ref="A5:C5"/>
    <mergeCell ref="A237:Z237"/>
    <mergeCell ref="P64:V64"/>
    <mergeCell ref="P135:V135"/>
    <mergeCell ref="R295:R296"/>
    <mergeCell ref="P33:V33"/>
    <mergeCell ref="T295:T296"/>
    <mergeCell ref="P226:V226"/>
    <mergeCell ref="A216:Z216"/>
    <mergeCell ref="Y294:AC294"/>
    <mergeCell ref="D145:E145"/>
    <mergeCell ref="P273:T273"/>
    <mergeCell ref="D272:E272"/>
    <mergeCell ref="D87:E87"/>
    <mergeCell ref="D274:E274"/>
    <mergeCell ref="D245:E245"/>
    <mergeCell ref="A233:O234"/>
    <mergeCell ref="P103:T103"/>
    <mergeCell ref="P268:T268"/>
    <mergeCell ref="P130:V130"/>
    <mergeCell ref="B295:B296"/>
    <mergeCell ref="D295:D296"/>
    <mergeCell ref="P284:T284"/>
    <mergeCell ref="T294:U294"/>
    <mergeCell ref="S295:S296"/>
    <mergeCell ref="K295:K296"/>
    <mergeCell ref="U295:U296"/>
    <mergeCell ref="M295:M296"/>
    <mergeCell ref="P266:T266"/>
    <mergeCell ref="H1:Q1"/>
    <mergeCell ref="A243:Z243"/>
    <mergeCell ref="A99:Z99"/>
    <mergeCell ref="D284:E284"/>
    <mergeCell ref="P120:T120"/>
    <mergeCell ref="D259:E259"/>
    <mergeCell ref="P40:V40"/>
    <mergeCell ref="D28:E28"/>
    <mergeCell ref="P257:V257"/>
    <mergeCell ref="A76:Z76"/>
    <mergeCell ref="P171:T171"/>
    <mergeCell ref="D55:E55"/>
    <mergeCell ref="D30:E30"/>
    <mergeCell ref="A239:O240"/>
    <mergeCell ref="D67:E67"/>
    <mergeCell ref="A214:O215"/>
    <mergeCell ref="D5:E5"/>
    <mergeCell ref="A32:O33"/>
    <mergeCell ref="D94:E94"/>
    <mergeCell ref="P98:V98"/>
    <mergeCell ref="P259:T259"/>
    <mergeCell ref="A47:O48"/>
    <mergeCell ref="A26:Z26"/>
    <mergeCell ref="AE295:AE296"/>
    <mergeCell ref="AG295:AG296"/>
    <mergeCell ref="P233:V233"/>
    <mergeCell ref="A258:Z258"/>
    <mergeCell ref="A63:O64"/>
    <mergeCell ref="P104:T104"/>
    <mergeCell ref="P275:T275"/>
    <mergeCell ref="B17:B18"/>
    <mergeCell ref="P248:V248"/>
    <mergeCell ref="P56:T56"/>
    <mergeCell ref="D195:E195"/>
    <mergeCell ref="D189:E189"/>
    <mergeCell ref="A124:Z124"/>
    <mergeCell ref="A173:O174"/>
    <mergeCell ref="P170:T170"/>
    <mergeCell ref="P145:T145"/>
    <mergeCell ref="D126:E126"/>
    <mergeCell ref="D197:E197"/>
    <mergeCell ref="D53:E53"/>
    <mergeCell ref="A149:Z149"/>
    <mergeCell ref="W17:W18"/>
    <mergeCell ref="A50:Z50"/>
    <mergeCell ref="P90:V90"/>
    <mergeCell ref="P161:V161"/>
    <mergeCell ref="R1:T1"/>
    <mergeCell ref="P172:T172"/>
    <mergeCell ref="P28:T28"/>
    <mergeCell ref="A74:O75"/>
    <mergeCell ref="P30:T30"/>
    <mergeCell ref="D73:E73"/>
    <mergeCell ref="P179:V179"/>
    <mergeCell ref="P166:V166"/>
    <mergeCell ref="P141:V141"/>
    <mergeCell ref="V10:W10"/>
    <mergeCell ref="A150:Z150"/>
    <mergeCell ref="A144:Z144"/>
    <mergeCell ref="D7:M7"/>
    <mergeCell ref="P91:V91"/>
    <mergeCell ref="D79:E79"/>
    <mergeCell ref="P29:T29"/>
    <mergeCell ref="A97:O98"/>
    <mergeCell ref="P94:T94"/>
    <mergeCell ref="D8:M8"/>
    <mergeCell ref="P44:T44"/>
    <mergeCell ref="P31:T31"/>
    <mergeCell ref="P158:T158"/>
    <mergeCell ref="D139:E139"/>
    <mergeCell ref="P95:T95"/>
    <mergeCell ref="H9:I9"/>
    <mergeCell ref="A49:Z49"/>
    <mergeCell ref="P24:V24"/>
    <mergeCell ref="D281:E281"/>
    <mergeCell ref="A256:O257"/>
    <mergeCell ref="P153:V153"/>
    <mergeCell ref="A65:Z65"/>
    <mergeCell ref="J295:J296"/>
    <mergeCell ref="D238:E238"/>
    <mergeCell ref="P86:T86"/>
    <mergeCell ref="D78:E78"/>
    <mergeCell ref="D134:E134"/>
    <mergeCell ref="P157:T157"/>
    <mergeCell ref="D205:E205"/>
    <mergeCell ref="P213:T213"/>
    <mergeCell ref="A209:O210"/>
    <mergeCell ref="P271:T271"/>
    <mergeCell ref="P265:T265"/>
    <mergeCell ref="D208:E208"/>
    <mergeCell ref="C295:C296"/>
    <mergeCell ref="P251:V251"/>
    <mergeCell ref="E295:E296"/>
    <mergeCell ref="A241:Z241"/>
    <mergeCell ref="A228:Z228"/>
    <mergeCell ref="P79:T79"/>
    <mergeCell ref="D60:E60"/>
    <mergeCell ref="P73:T73"/>
    <mergeCell ref="P244:T244"/>
    <mergeCell ref="A165:O166"/>
    <mergeCell ref="P231:T231"/>
    <mergeCell ref="A34:Z34"/>
    <mergeCell ref="A83:Z83"/>
    <mergeCell ref="D45:E45"/>
    <mergeCell ref="P191:V191"/>
    <mergeCell ref="A187:Z187"/>
    <mergeCell ref="D232:E23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5:X284 X261 X259 X254:X255 X250 X244:X246 X238 X231:X232 X225 X218:X219 X213 X205:X208 X195:X200 X188:X190 X182 X177 X170:X172 X163:X164 X156:X159 X151 X145 X139:X140 X133:X134 X126:X128 X120:X121 X114:X115 X108:X109 X106 X104 X102 X94:X96 X84:X89 X78:X79 X73 X67:X68 X51:X62 X43:X46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260 X107 X105 X103" xr:uid="{00000000-0002-0000-0000-000037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421</v>
      </c>
      <c r="H1" s="52"/>
    </row>
    <row r="3" spans="2:8" x14ac:dyDescent="0.2">
      <c r="B3" s="47" t="s">
        <v>422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423</v>
      </c>
      <c r="D6" s="47" t="s">
        <v>424</v>
      </c>
      <c r="E6" s="47"/>
    </row>
    <row r="8" spans="2:8" x14ac:dyDescent="0.2">
      <c r="B8" s="47" t="s">
        <v>18</v>
      </c>
      <c r="C8" s="47" t="s">
        <v>423</v>
      </c>
      <c r="D8" s="47"/>
      <c r="E8" s="47"/>
    </row>
    <row r="10" spans="2:8" x14ac:dyDescent="0.2">
      <c r="B10" s="47" t="s">
        <v>425</v>
      </c>
      <c r="C10" s="47"/>
      <c r="D10" s="47"/>
      <c r="E10" s="47"/>
    </row>
    <row r="11" spans="2:8" x14ac:dyDescent="0.2">
      <c r="B11" s="47" t="s">
        <v>426</v>
      </c>
      <c r="C11" s="47"/>
      <c r="D11" s="47"/>
      <c r="E11" s="47"/>
    </row>
    <row r="12" spans="2:8" x14ac:dyDescent="0.2">
      <c r="B12" s="47" t="s">
        <v>427</v>
      </c>
      <c r="C12" s="47"/>
      <c r="D12" s="47"/>
      <c r="E12" s="47"/>
    </row>
    <row r="13" spans="2:8" x14ac:dyDescent="0.2">
      <c r="B13" s="47" t="s">
        <v>428</v>
      </c>
      <c r="C13" s="47"/>
      <c r="D13" s="47"/>
      <c r="E13" s="47"/>
    </row>
    <row r="14" spans="2:8" x14ac:dyDescent="0.2">
      <c r="B14" s="47" t="s">
        <v>429</v>
      </c>
      <c r="C14" s="47"/>
      <c r="D14" s="47"/>
      <c r="E14" s="47"/>
    </row>
    <row r="15" spans="2:8" x14ac:dyDescent="0.2">
      <c r="B15" s="47" t="s">
        <v>430</v>
      </c>
      <c r="C15" s="47"/>
      <c r="D15" s="47"/>
      <c r="E15" s="47"/>
    </row>
    <row r="16" spans="2:8" x14ac:dyDescent="0.2">
      <c r="B16" s="47" t="s">
        <v>431</v>
      </c>
      <c r="C16" s="47"/>
      <c r="D16" s="47"/>
      <c r="E16" s="47"/>
    </row>
    <row r="17" spans="2:5" x14ac:dyDescent="0.2">
      <c r="B17" s="47" t="s">
        <v>432</v>
      </c>
      <c r="C17" s="47"/>
      <c r="D17" s="47"/>
      <c r="E17" s="47"/>
    </row>
    <row r="18" spans="2:5" x14ac:dyDescent="0.2">
      <c r="B18" s="47" t="s">
        <v>433</v>
      </c>
      <c r="C18" s="47"/>
      <c r="D18" s="47"/>
      <c r="E18" s="47"/>
    </row>
    <row r="19" spans="2:5" x14ac:dyDescent="0.2">
      <c r="B19" s="47" t="s">
        <v>434</v>
      </c>
      <c r="C19" s="47"/>
      <c r="D19" s="47"/>
      <c r="E19" s="47"/>
    </row>
    <row r="20" spans="2:5" x14ac:dyDescent="0.2">
      <c r="B20" s="47" t="s">
        <v>435</v>
      </c>
      <c r="C20" s="47"/>
      <c r="D20" s="47"/>
      <c r="E20" s="47"/>
    </row>
  </sheetData>
  <sheetProtection algorithmName="SHA-512" hashValue="EqWv6xSOTnP6cxy07VOSMgadpsw9YhdCc5bIqlRbrhj/fPAJ8lZiLY4WLCMNRpa+/ojmpAVfG2BS9xJdfNYxXQ==" saltValue="zJ0NnFrKTzcofuGiS/fz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2024-10-03T08:13:56Z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