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79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657" fillId="0" borderId="52" applyAlignment="1" pivotButton="0" quotePrefix="0" xfId="0">
      <alignment horizontal="left" vertical="center" wrapText="1"/>
    </xf>
    <xf numFmtId="0" fontId="659" fillId="0" borderId="52" applyAlignment="1" pivotButton="0" quotePrefix="0" xfId="0">
      <alignment horizontal="left" vertical="center" wrapText="1"/>
    </xf>
    <xf numFmtId="0" fontId="661" fillId="0" borderId="52" applyAlignment="1" pivotButton="0" quotePrefix="0" xfId="0">
      <alignment horizontal="left" vertical="center" wrapText="1"/>
    </xf>
    <xf numFmtId="0" fontId="663" fillId="0" borderId="52" applyAlignment="1" pivotButton="0" quotePrefix="0" xfId="0">
      <alignment horizontal="left" vertical="center" wrapText="1"/>
    </xf>
    <xf numFmtId="0" fontId="665" fillId="0" borderId="52" applyAlignment="1" pivotButton="0" quotePrefix="0" xfId="0">
      <alignment horizontal="left" vertical="center" wrapText="1"/>
    </xf>
    <xf numFmtId="0" fontId="667" fillId="0" borderId="52" applyAlignment="1" pivotButton="0" quotePrefix="0" xfId="0">
      <alignment horizontal="left" vertical="center" wrapText="1"/>
    </xf>
    <xf numFmtId="0" fontId="669" fillId="0" borderId="52" applyAlignment="1" pivotButton="0" quotePrefix="0" xfId="0">
      <alignment horizontal="left" vertical="center" wrapText="1"/>
    </xf>
    <xf numFmtId="0" fontId="671" fillId="0" borderId="52" applyAlignment="1" pivotButton="0" quotePrefix="0" xfId="0">
      <alignment horizontal="left" vertical="center" wrapText="1"/>
    </xf>
    <xf numFmtId="0" fontId="673" fillId="0" borderId="52" applyAlignment="1" pivotButton="0" quotePrefix="0" xfId="0">
      <alignment horizontal="left" vertical="center" wrapText="1"/>
    </xf>
    <xf numFmtId="0" fontId="675" fillId="0" borderId="52" applyAlignment="1" pivotButton="0" quotePrefix="0" xfId="0">
      <alignment horizontal="left" vertical="center" wrapText="1"/>
    </xf>
    <xf numFmtId="0" fontId="677" fillId="0" borderId="52" applyAlignment="1" pivotButton="0" quotePrefix="0" xfId="0">
      <alignment horizontal="left" vertical="center" wrapText="1"/>
    </xf>
    <xf numFmtId="0" fontId="679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9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78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83" min="18" max="18"/>
    <col width="6.140625" customWidth="1" style="78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83" min="24" max="24"/>
    <col width="11" customWidth="1" style="783" min="25" max="25"/>
    <col width="10" customWidth="1" style="783" min="26" max="26"/>
    <col width="11.5703125" customWidth="1" style="783" min="27" max="27"/>
    <col width="10.42578125" customWidth="1" style="783" min="28" max="28"/>
    <col width="30" customWidth="1" style="783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83" min="33" max="33"/>
    <col width="9.140625" customWidth="1" style="783" min="34" max="16384"/>
  </cols>
  <sheetData>
    <row r="1" ht="45" customFormat="1" customHeight="1" s="435">
      <c r="A1" s="48" t="n"/>
      <c r="B1" s="48" t="n"/>
      <c r="C1" s="48" t="n"/>
      <c r="D1" s="395" t="inlineStr">
        <is>
          <t xml:space="preserve">  БЛАНК ЗАКАЗА </t>
        </is>
      </c>
      <c r="G1" s="14" t="inlineStr">
        <is>
          <t>КИ</t>
        </is>
      </c>
      <c r="H1" s="395" t="inlineStr">
        <is>
          <t>на отгрузку продукции с ООО Трейд-Сервис с</t>
        </is>
      </c>
      <c r="R1" s="396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35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3" t="n"/>
      <c r="R2" s="783" t="n"/>
      <c r="S2" s="783" t="n"/>
      <c r="T2" s="783" t="n"/>
      <c r="U2" s="783" t="n"/>
      <c r="V2" s="783" t="n"/>
      <c r="W2" s="783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3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3" t="n"/>
      <c r="Q3" s="783" t="n"/>
      <c r="R3" s="783" t="n"/>
      <c r="S3" s="783" t="n"/>
      <c r="T3" s="783" t="n"/>
      <c r="U3" s="783" t="n"/>
      <c r="V3" s="783" t="n"/>
      <c r="W3" s="783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3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35">
      <c r="A5" s="399" t="inlineStr">
        <is>
          <t xml:space="preserve">Ваш контактный телефон и имя: </t>
        </is>
      </c>
      <c r="B5" s="786" t="n"/>
      <c r="C5" s="787" t="n"/>
      <c r="D5" s="400" t="n"/>
      <c r="E5" s="788" t="n"/>
      <c r="F5" s="401" t="inlineStr">
        <is>
          <t>Комментарий к заказу:</t>
        </is>
      </c>
      <c r="G5" s="787" t="n"/>
      <c r="H5" s="400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>
        <v>45562</v>
      </c>
      <c r="R5" s="791" t="n"/>
      <c r="T5" s="404" t="inlineStr">
        <is>
          <t>Способ доставки (доставка/самовывоз)</t>
        </is>
      </c>
      <c r="U5" s="792" t="n"/>
      <c r="V5" s="793" t="inlineStr">
        <is>
          <t>Самовывоз</t>
        </is>
      </c>
      <c r="W5" s="791" t="n"/>
      <c r="AB5" s="60" t="n"/>
      <c r="AC5" s="60" t="n"/>
      <c r="AD5" s="60" t="n"/>
      <c r="AE5" s="60" t="n"/>
    </row>
    <row r="6" ht="24" customFormat="1" customHeight="1" s="435">
      <c r="A6" s="399" t="inlineStr">
        <is>
          <t>Адрес доставки:</t>
        </is>
      </c>
      <c r="B6" s="786" t="n"/>
      <c r="C6" s="787" t="n"/>
      <c r="D6" s="407" t="inlineStr">
        <is>
          <t>КСК ТРЕЙД, ООО, Крым Респ, Симферополь г, Генерала Васильева ул, д. 44В, литера Ж, пом 5,</t>
        </is>
      </c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408">
        <f>IF(Q5=0," ",CHOOSE(WEEKDAY(Q5,2),"Понедельник","Вторник","Среда","Четверг","Пятница","Суббота","Воскресенье"))</f>
        <v/>
      </c>
      <c r="R6" s="795" t="n"/>
      <c r="T6" s="410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"КСК ТРЕЙД"</t>
        </is>
      </c>
      <c r="W6" s="797" t="n"/>
      <c r="AB6" s="60" t="n"/>
      <c r="AC6" s="60" t="n"/>
      <c r="AD6" s="60" t="n"/>
      <c r="AE6" s="60" t="n"/>
    </row>
    <row r="7" hidden="1" ht="21.75" customFormat="1" customHeight="1" s="435">
      <c r="A7" s="65" t="n"/>
      <c r="B7" s="65" t="n"/>
      <c r="C7" s="65" t="n"/>
      <c r="D7" s="798">
        <f>IFERROR(VLOOKUP(DeliveryAddress,Table,3,0),1)</f>
        <v/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783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435">
      <c r="A8" s="420" t="inlineStr">
        <is>
          <t>Адрес сдачи груза:</t>
        </is>
      </c>
      <c r="B8" s="803" t="n"/>
      <c r="C8" s="804" t="n"/>
      <c r="D8" s="421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422" t="n">
        <v>0.375</v>
      </c>
      <c r="R8" s="800" t="n"/>
      <c r="T8" s="783" t="n"/>
      <c r="U8" s="792" t="n"/>
      <c r="V8" s="801" t="n"/>
      <c r="W8" s="802" t="n"/>
      <c r="AB8" s="60" t="n"/>
      <c r="AC8" s="60" t="n"/>
      <c r="AD8" s="60" t="n"/>
      <c r="AE8" s="60" t="n"/>
    </row>
    <row r="9" ht="39.95" customFormat="1" customHeight="1" s="435">
      <c r="A9" s="4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 t="n"/>
      <c r="C9" s="783" t="n"/>
      <c r="D9" s="424" t="inlineStr"/>
      <c r="E9" s="3" t="n"/>
      <c r="F9" s="4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 t="n"/>
      <c r="H9" s="4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26" t="n"/>
      <c r="P9" s="31" t="inlineStr">
        <is>
          <t>Дата доставки</t>
        </is>
      </c>
      <c r="Q9" s="807" t="n"/>
      <c r="R9" s="808" t="n"/>
      <c r="T9" s="783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35">
      <c r="A10" s="4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 t="n"/>
      <c r="C10" s="783" t="n"/>
      <c r="D10" s="424" t="n"/>
      <c r="E10" s="3" t="n"/>
      <c r="F10" s="4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 t="n"/>
      <c r="H10" s="428">
        <f>IFERROR(VLOOKUP($D$10,Proxy,2,FALSE),"")</f>
        <v/>
      </c>
      <c r="I10" s="783" t="n"/>
      <c r="J10" s="783" t="n"/>
      <c r="K10" s="783" t="n"/>
      <c r="L10" s="783" t="n"/>
      <c r="M10" s="783" t="n"/>
      <c r="N10" s="428" t="n"/>
      <c r="P10" s="31" t="inlineStr">
        <is>
          <t>Время доставки</t>
        </is>
      </c>
      <c r="Q10" s="429" t="n"/>
      <c r="R10" s="811" t="n"/>
      <c r="U10" s="29" t="inlineStr">
        <is>
          <t>КОД Аксапты Клиента</t>
        </is>
      </c>
      <c r="V10" s="812" t="inlineStr">
        <is>
          <t>590943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3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32" t="n"/>
      <c r="R11" s="791" t="n"/>
      <c r="U11" s="29" t="inlineStr">
        <is>
          <t>Тип заказа</t>
        </is>
      </c>
      <c r="V11" s="433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35">
      <c r="A12" s="434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422" t="n"/>
      <c r="R12" s="800" t="n"/>
      <c r="S12" s="28" t="n"/>
      <c r="U12" s="29" t="inlineStr"/>
      <c r="V12" s="435" t="n"/>
      <c r="W12" s="783" t="n"/>
      <c r="AB12" s="60" t="n"/>
      <c r="AC12" s="60" t="n"/>
      <c r="AD12" s="60" t="n"/>
      <c r="AE12" s="60" t="n"/>
    </row>
    <row r="13" ht="23.25" customFormat="1" customHeight="1" s="435">
      <c r="A13" s="434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433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35">
      <c r="A14" s="434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35">
      <c r="A15" s="436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438" t="inlineStr">
        <is>
          <t>Кликните на продукт, чтобы просмотреть изображение</t>
        </is>
      </c>
      <c r="X15" s="435" t="n"/>
      <c r="Y15" s="435" t="n"/>
      <c r="Z15" s="435" t="n"/>
      <c r="AA15" s="43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40" t="inlineStr">
        <is>
          <t>Код единицы продаж</t>
        </is>
      </c>
      <c r="B17" s="440" t="inlineStr">
        <is>
          <t>Код продукта</t>
        </is>
      </c>
      <c r="C17" s="441" t="inlineStr">
        <is>
          <t>Номер варианта</t>
        </is>
      </c>
      <c r="D17" s="440" t="inlineStr">
        <is>
          <t xml:space="preserve">Штрих-код </t>
        </is>
      </c>
      <c r="E17" s="814" t="n"/>
      <c r="F17" s="440" t="inlineStr">
        <is>
          <t>Вес нетто штуки, кг</t>
        </is>
      </c>
      <c r="G17" s="440" t="inlineStr">
        <is>
          <t>Кол-во штук в коробе, шт</t>
        </is>
      </c>
      <c r="H17" s="440" t="inlineStr">
        <is>
          <t>Вес нетто короба, кг</t>
        </is>
      </c>
      <c r="I17" s="440" t="inlineStr">
        <is>
          <t>Вес брутто короба, кг</t>
        </is>
      </c>
      <c r="J17" s="440" t="inlineStr">
        <is>
          <t>Кол-во кор. на паллте, шт</t>
        </is>
      </c>
      <c r="K17" s="440" t="inlineStr">
        <is>
          <t>Коробок в слое</t>
        </is>
      </c>
      <c r="L17" s="440" t="inlineStr">
        <is>
          <t>Квант заказа</t>
        </is>
      </c>
      <c r="M17" s="440" t="inlineStr">
        <is>
          <t>Завод</t>
        </is>
      </c>
      <c r="N17" s="440" t="inlineStr">
        <is>
          <t>Внешний код номенклатуры</t>
        </is>
      </c>
      <c r="O17" s="440" t="inlineStr">
        <is>
          <t>Срок годности, сут.</t>
        </is>
      </c>
      <c r="P17" s="440" t="inlineStr">
        <is>
          <t>Наименование</t>
        </is>
      </c>
      <c r="Q17" s="815" t="n"/>
      <c r="R17" s="815" t="n"/>
      <c r="S17" s="815" t="n"/>
      <c r="T17" s="814" t="n"/>
      <c r="U17" s="439" t="inlineStr">
        <is>
          <t>Доступно к отгрузке</t>
        </is>
      </c>
      <c r="V17" s="787" t="n"/>
      <c r="W17" s="440" t="inlineStr">
        <is>
          <t>Ед. изм.</t>
        </is>
      </c>
      <c r="X17" s="440" t="inlineStr">
        <is>
          <t>Заказ</t>
        </is>
      </c>
      <c r="Y17" s="444" t="inlineStr">
        <is>
          <t>Заказ с округлением до короба</t>
        </is>
      </c>
      <c r="Z17" s="440" t="inlineStr">
        <is>
          <t>Объём заказа, м3</t>
        </is>
      </c>
      <c r="AA17" s="446" t="inlineStr">
        <is>
          <t>Примечание по продуктку</t>
        </is>
      </c>
      <c r="AB17" s="446" t="inlineStr">
        <is>
          <t>Признак "НОВИНКА"</t>
        </is>
      </c>
      <c r="AC17" s="446" t="inlineStr">
        <is>
          <t>Декларация/Сертификат</t>
        </is>
      </c>
      <c r="AD17" s="446" t="inlineStr">
        <is>
          <t>Для формул</t>
        </is>
      </c>
      <c r="AE17" s="816" t="n"/>
      <c r="AF17" s="817" t="n"/>
      <c r="AG17" s="455" t="n"/>
      <c r="BD17" s="45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439" t="inlineStr">
        <is>
          <t>начиная с</t>
        </is>
      </c>
      <c r="V18" s="439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783" t="n"/>
    </row>
    <row r="19" ht="27.75" customHeight="1">
      <c r="A19" s="457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t="16.5" customHeight="1">
      <c r="A20" s="458" t="inlineStr">
        <is>
          <t>Ядрена копоть</t>
        </is>
      </c>
      <c r="B20" s="783" t="n"/>
      <c r="C20" s="783" t="n"/>
      <c r="D20" s="783" t="n"/>
      <c r="E20" s="783" t="n"/>
      <c r="F20" s="783" t="n"/>
      <c r="G20" s="783" t="n"/>
      <c r="H20" s="783" t="n"/>
      <c r="I20" s="783" t="n"/>
      <c r="J20" s="783" t="n"/>
      <c r="K20" s="783" t="n"/>
      <c r="L20" s="783" t="n"/>
      <c r="M20" s="783" t="n"/>
      <c r="N20" s="783" t="n"/>
      <c r="O20" s="783" t="n"/>
      <c r="P20" s="783" t="n"/>
      <c r="Q20" s="783" t="n"/>
      <c r="R20" s="783" t="n"/>
      <c r="S20" s="783" t="n"/>
      <c r="T20" s="783" t="n"/>
      <c r="U20" s="783" t="n"/>
      <c r="V20" s="783" t="n"/>
      <c r="W20" s="783" t="n"/>
      <c r="X20" s="783" t="n"/>
      <c r="Y20" s="783" t="n"/>
      <c r="Z20" s="783" t="n"/>
      <c r="AA20" s="458" t="n"/>
      <c r="AB20" s="458" t="n"/>
      <c r="AC20" s="458" t="n"/>
    </row>
    <row r="21" ht="14.25" customHeight="1">
      <c r="A21" s="459" t="inlineStr">
        <is>
          <t>Копченые колбасы</t>
        </is>
      </c>
      <c r="B21" s="783" t="n"/>
      <c r="C21" s="783" t="n"/>
      <c r="D21" s="783" t="n"/>
      <c r="E21" s="783" t="n"/>
      <c r="F21" s="783" t="n"/>
      <c r="G21" s="783" t="n"/>
      <c r="H21" s="783" t="n"/>
      <c r="I21" s="783" t="n"/>
      <c r="J21" s="783" t="n"/>
      <c r="K21" s="783" t="n"/>
      <c r="L21" s="783" t="n"/>
      <c r="M21" s="783" t="n"/>
      <c r="N21" s="783" t="n"/>
      <c r="O21" s="783" t="n"/>
      <c r="P21" s="783" t="n"/>
      <c r="Q21" s="783" t="n"/>
      <c r="R21" s="783" t="n"/>
      <c r="S21" s="783" t="n"/>
      <c r="T21" s="783" t="n"/>
      <c r="U21" s="783" t="n"/>
      <c r="V21" s="783" t="n"/>
      <c r="W21" s="783" t="n"/>
      <c r="X21" s="783" t="n"/>
      <c r="Y21" s="783" t="n"/>
      <c r="Z21" s="783" t="n"/>
      <c r="AA21" s="459" t="n"/>
      <c r="AB21" s="459" t="n"/>
      <c r="AC21" s="45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60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68" t="n"/>
      <c r="B23" s="783" t="n"/>
      <c r="C23" s="783" t="n"/>
      <c r="D23" s="783" t="n"/>
      <c r="E23" s="783" t="n"/>
      <c r="F23" s="783" t="n"/>
      <c r="G23" s="783" t="n"/>
      <c r="H23" s="783" t="n"/>
      <c r="I23" s="783" t="n"/>
      <c r="J23" s="783" t="n"/>
      <c r="K23" s="783" t="n"/>
      <c r="L23" s="783" t="n"/>
      <c r="M23" s="783" t="n"/>
      <c r="N23" s="783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>
        <f>IFERROR(X22/H22,"0")</f>
        <v/>
      </c>
      <c r="Y23" s="837">
        <f>IFERROR(Y22/H22,"0")</f>
        <v/>
      </c>
      <c r="Z23" s="837">
        <f>IFERROR(IF(Z22="",0,Z22),"0")</f>
        <v/>
      </c>
      <c r="AA23" s="838" t="n"/>
      <c r="AB23" s="838" t="n"/>
      <c r="AC23" s="838" t="n"/>
    </row>
    <row r="24">
      <c r="A24" s="783" t="n"/>
      <c r="B24" s="783" t="n"/>
      <c r="C24" s="783" t="n"/>
      <c r="D24" s="783" t="n"/>
      <c r="E24" s="783" t="n"/>
      <c r="F24" s="783" t="n"/>
      <c r="G24" s="783" t="n"/>
      <c r="H24" s="783" t="n"/>
      <c r="I24" s="783" t="n"/>
      <c r="J24" s="783" t="n"/>
      <c r="K24" s="783" t="n"/>
      <c r="L24" s="783" t="n"/>
      <c r="M24" s="783" t="n"/>
      <c r="N24" s="783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>
        <f>IFERROR(SUM(X22:X22),"0")</f>
        <v/>
      </c>
      <c r="Y24" s="837">
        <f>IFERROR(SUM(Y22:Y22),"0")</f>
        <v/>
      </c>
      <c r="Z24" s="43" t="n"/>
      <c r="AA24" s="838" t="n"/>
      <c r="AB24" s="838" t="n"/>
      <c r="AC24" s="838" t="n"/>
    </row>
    <row r="25" ht="14.25" customHeight="1">
      <c r="A25" s="459" t="inlineStr">
        <is>
          <t>Сосиски</t>
        </is>
      </c>
      <c r="B25" s="783" t="n"/>
      <c r="C25" s="783" t="n"/>
      <c r="D25" s="783" t="n"/>
      <c r="E25" s="783" t="n"/>
      <c r="F25" s="783" t="n"/>
      <c r="G25" s="783" t="n"/>
      <c r="H25" s="783" t="n"/>
      <c r="I25" s="783" t="n"/>
      <c r="J25" s="783" t="n"/>
      <c r="K25" s="783" t="n"/>
      <c r="L25" s="783" t="n"/>
      <c r="M25" s="783" t="n"/>
      <c r="N25" s="783" t="n"/>
      <c r="O25" s="783" t="n"/>
      <c r="P25" s="783" t="n"/>
      <c r="Q25" s="783" t="n"/>
      <c r="R25" s="783" t="n"/>
      <c r="S25" s="783" t="n"/>
      <c r="T25" s="783" t="n"/>
      <c r="U25" s="783" t="n"/>
      <c r="V25" s="783" t="n"/>
      <c r="W25" s="783" t="n"/>
      <c r="X25" s="783" t="n"/>
      <c r="Y25" s="783" t="n"/>
      <c r="Z25" s="783" t="n"/>
      <c r="AA25" s="459" t="n"/>
      <c r="AB25" s="459" t="n"/>
      <c r="AC25" s="459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60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60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60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60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60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43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60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60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60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60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60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68" t="n"/>
      <c r="B36" s="783" t="n"/>
      <c r="C36" s="783" t="n"/>
      <c r="D36" s="783" t="n"/>
      <c r="E36" s="783" t="n"/>
      <c r="F36" s="783" t="n"/>
      <c r="G36" s="783" t="n"/>
      <c r="H36" s="783" t="n"/>
      <c r="I36" s="783" t="n"/>
      <c r="J36" s="783" t="n"/>
      <c r="K36" s="783" t="n"/>
      <c r="L36" s="783" t="n"/>
      <c r="M36" s="783" t="n"/>
      <c r="N36" s="783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>
        <f>IFERROR(X26/H26,"0")+IFERROR(X27/H27,"0")+IFERROR(X28/H28,"0")+IFERROR(X29/H29,"0")+IFERROR(X30/H30,"0")+IFERROR(X31/H31,"0")+IFERROR(X32/H32,"0")+IFERROR(X33/H33,"0")+IFERROR(X34/H34,"0")+IFERROR(X35/H35,"0")</f>
        <v/>
      </c>
      <c r="Y36" s="837">
        <f>IFERROR(Y26/H26,"0")+IFERROR(Y27/H27,"0")+IFERROR(Y28/H28,"0")+IFERROR(Y29/H29,"0")+IFERROR(Y30/H30,"0")+IFERROR(Y31/H31,"0")+IFERROR(Y32/H32,"0")+IFERROR(Y33/H33,"0")+IFERROR(Y34/H34,"0")+IFERROR(Y35/H35,"0")</f>
        <v/>
      </c>
      <c r="Z36" s="83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38" t="n"/>
      <c r="AB36" s="838" t="n"/>
      <c r="AC36" s="838" t="n"/>
    </row>
    <row r="37">
      <c r="A37" s="783" t="n"/>
      <c r="B37" s="783" t="n"/>
      <c r="C37" s="783" t="n"/>
      <c r="D37" s="783" t="n"/>
      <c r="E37" s="783" t="n"/>
      <c r="F37" s="783" t="n"/>
      <c r="G37" s="783" t="n"/>
      <c r="H37" s="783" t="n"/>
      <c r="I37" s="783" t="n"/>
      <c r="J37" s="783" t="n"/>
      <c r="K37" s="783" t="n"/>
      <c r="L37" s="783" t="n"/>
      <c r="M37" s="783" t="n"/>
      <c r="N37" s="783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>
        <f>IFERROR(SUM(X26:X35),"0")</f>
        <v/>
      </c>
      <c r="Y37" s="837">
        <f>IFERROR(SUM(Y26:Y35),"0")</f>
        <v/>
      </c>
      <c r="Z37" s="43" t="n"/>
      <c r="AA37" s="838" t="n"/>
      <c r="AB37" s="838" t="n"/>
      <c r="AC37" s="838" t="n"/>
    </row>
    <row r="38" ht="14.25" customHeight="1">
      <c r="A38" s="459" t="inlineStr">
        <is>
          <t>Сырокопченые колбасы</t>
        </is>
      </c>
      <c r="B38" s="783" t="n"/>
      <c r="C38" s="783" t="n"/>
      <c r="D38" s="783" t="n"/>
      <c r="E38" s="783" t="n"/>
      <c r="F38" s="783" t="n"/>
      <c r="G38" s="783" t="n"/>
      <c r="H38" s="783" t="n"/>
      <c r="I38" s="783" t="n"/>
      <c r="J38" s="783" t="n"/>
      <c r="K38" s="783" t="n"/>
      <c r="L38" s="783" t="n"/>
      <c r="M38" s="783" t="n"/>
      <c r="N38" s="783" t="n"/>
      <c r="O38" s="783" t="n"/>
      <c r="P38" s="783" t="n"/>
      <c r="Q38" s="783" t="n"/>
      <c r="R38" s="783" t="n"/>
      <c r="S38" s="783" t="n"/>
      <c r="T38" s="783" t="n"/>
      <c r="U38" s="783" t="n"/>
      <c r="V38" s="783" t="n"/>
      <c r="W38" s="783" t="n"/>
      <c r="X38" s="783" t="n"/>
      <c r="Y38" s="783" t="n"/>
      <c r="Z38" s="783" t="n"/>
      <c r="AA38" s="459" t="n"/>
      <c r="AB38" s="459" t="n"/>
      <c r="AC38" s="45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60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68" t="n"/>
      <c r="B40" s="783" t="n"/>
      <c r="C40" s="783" t="n"/>
      <c r="D40" s="783" t="n"/>
      <c r="E40" s="783" t="n"/>
      <c r="F40" s="783" t="n"/>
      <c r="G40" s="783" t="n"/>
      <c r="H40" s="783" t="n"/>
      <c r="I40" s="783" t="n"/>
      <c r="J40" s="783" t="n"/>
      <c r="K40" s="783" t="n"/>
      <c r="L40" s="783" t="n"/>
      <c r="M40" s="783" t="n"/>
      <c r="N40" s="783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>
        <f>IFERROR(X39/H39,"0")</f>
        <v/>
      </c>
      <c r="Y40" s="837">
        <f>IFERROR(Y39/H39,"0")</f>
        <v/>
      </c>
      <c r="Z40" s="837">
        <f>IFERROR(IF(Z39="",0,Z39),"0")</f>
        <v/>
      </c>
      <c r="AA40" s="838" t="n"/>
      <c r="AB40" s="838" t="n"/>
      <c r="AC40" s="838" t="n"/>
    </row>
    <row r="41">
      <c r="A41" s="783" t="n"/>
      <c r="B41" s="783" t="n"/>
      <c r="C41" s="783" t="n"/>
      <c r="D41" s="783" t="n"/>
      <c r="E41" s="783" t="n"/>
      <c r="F41" s="783" t="n"/>
      <c r="G41" s="783" t="n"/>
      <c r="H41" s="783" t="n"/>
      <c r="I41" s="783" t="n"/>
      <c r="J41" s="783" t="n"/>
      <c r="K41" s="783" t="n"/>
      <c r="L41" s="783" t="n"/>
      <c r="M41" s="783" t="n"/>
      <c r="N41" s="783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>
        <f>IFERROR(SUM(X39:X39),"0")</f>
        <v/>
      </c>
      <c r="Y41" s="837">
        <f>IFERROR(SUM(Y39:Y39),"0")</f>
        <v/>
      </c>
      <c r="Z41" s="43" t="n"/>
      <c r="AA41" s="838" t="n"/>
      <c r="AB41" s="838" t="n"/>
      <c r="AC41" s="838" t="n"/>
    </row>
    <row r="42" ht="14.25" customHeight="1">
      <c r="A42" s="459" t="inlineStr">
        <is>
          <t>Продукты из мяса птицы копчено-вареные</t>
        </is>
      </c>
      <c r="B42" s="783" t="n"/>
      <c r="C42" s="783" t="n"/>
      <c r="D42" s="783" t="n"/>
      <c r="E42" s="783" t="n"/>
      <c r="F42" s="783" t="n"/>
      <c r="G42" s="783" t="n"/>
      <c r="H42" s="783" t="n"/>
      <c r="I42" s="783" t="n"/>
      <c r="J42" s="783" t="n"/>
      <c r="K42" s="783" t="n"/>
      <c r="L42" s="783" t="n"/>
      <c r="M42" s="783" t="n"/>
      <c r="N42" s="783" t="n"/>
      <c r="O42" s="783" t="n"/>
      <c r="P42" s="783" t="n"/>
      <c r="Q42" s="783" t="n"/>
      <c r="R42" s="783" t="n"/>
      <c r="S42" s="783" t="n"/>
      <c r="T42" s="783" t="n"/>
      <c r="U42" s="783" t="n"/>
      <c r="V42" s="783" t="n"/>
      <c r="W42" s="783" t="n"/>
      <c r="X42" s="783" t="n"/>
      <c r="Y42" s="783" t="n"/>
      <c r="Z42" s="783" t="n"/>
      <c r="AA42" s="459" t="n"/>
      <c r="AB42" s="459" t="n"/>
      <c r="AC42" s="45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60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68" t="n"/>
      <c r="B44" s="783" t="n"/>
      <c r="C44" s="783" t="n"/>
      <c r="D44" s="783" t="n"/>
      <c r="E44" s="783" t="n"/>
      <c r="F44" s="783" t="n"/>
      <c r="G44" s="783" t="n"/>
      <c r="H44" s="783" t="n"/>
      <c r="I44" s="783" t="n"/>
      <c r="J44" s="783" t="n"/>
      <c r="K44" s="783" t="n"/>
      <c r="L44" s="783" t="n"/>
      <c r="M44" s="783" t="n"/>
      <c r="N44" s="783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>
        <f>IFERROR(X43/H43,"0")</f>
        <v/>
      </c>
      <c r="Y44" s="837">
        <f>IFERROR(Y43/H43,"0")</f>
        <v/>
      </c>
      <c r="Z44" s="837">
        <f>IFERROR(IF(Z43="",0,Z43),"0")</f>
        <v/>
      </c>
      <c r="AA44" s="838" t="n"/>
      <c r="AB44" s="838" t="n"/>
      <c r="AC44" s="838" t="n"/>
    </row>
    <row r="45">
      <c r="A45" s="783" t="n"/>
      <c r="B45" s="783" t="n"/>
      <c r="C45" s="783" t="n"/>
      <c r="D45" s="783" t="n"/>
      <c r="E45" s="783" t="n"/>
      <c r="F45" s="783" t="n"/>
      <c r="G45" s="783" t="n"/>
      <c r="H45" s="783" t="n"/>
      <c r="I45" s="783" t="n"/>
      <c r="J45" s="783" t="n"/>
      <c r="K45" s="783" t="n"/>
      <c r="L45" s="783" t="n"/>
      <c r="M45" s="783" t="n"/>
      <c r="N45" s="783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>
        <f>IFERROR(SUM(X43:X43),"0")</f>
        <v/>
      </c>
      <c r="Y45" s="837">
        <f>IFERROR(SUM(Y43:Y43),"0")</f>
        <v/>
      </c>
      <c r="Z45" s="43" t="n"/>
      <c r="AA45" s="838" t="n"/>
      <c r="AB45" s="838" t="n"/>
      <c r="AC45" s="838" t="n"/>
    </row>
    <row r="46" ht="14.25" customHeight="1">
      <c r="A46" s="459" t="inlineStr">
        <is>
          <t>Сыровяленые колбасы</t>
        </is>
      </c>
      <c r="B46" s="783" t="n"/>
      <c r="C46" s="783" t="n"/>
      <c r="D46" s="783" t="n"/>
      <c r="E46" s="783" t="n"/>
      <c r="F46" s="783" t="n"/>
      <c r="G46" s="783" t="n"/>
      <c r="H46" s="783" t="n"/>
      <c r="I46" s="783" t="n"/>
      <c r="J46" s="783" t="n"/>
      <c r="K46" s="783" t="n"/>
      <c r="L46" s="783" t="n"/>
      <c r="M46" s="783" t="n"/>
      <c r="N46" s="783" t="n"/>
      <c r="O46" s="783" t="n"/>
      <c r="P46" s="783" t="n"/>
      <c r="Q46" s="783" t="n"/>
      <c r="R46" s="783" t="n"/>
      <c r="S46" s="783" t="n"/>
      <c r="T46" s="783" t="n"/>
      <c r="U46" s="783" t="n"/>
      <c r="V46" s="783" t="n"/>
      <c r="W46" s="783" t="n"/>
      <c r="X46" s="783" t="n"/>
      <c r="Y46" s="783" t="n"/>
      <c r="Z46" s="783" t="n"/>
      <c r="AA46" s="459" t="n"/>
      <c r="AB46" s="459" t="n"/>
      <c r="AC46" s="45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60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68" t="n"/>
      <c r="B48" s="783" t="n"/>
      <c r="C48" s="783" t="n"/>
      <c r="D48" s="783" t="n"/>
      <c r="E48" s="783" t="n"/>
      <c r="F48" s="783" t="n"/>
      <c r="G48" s="783" t="n"/>
      <c r="H48" s="783" t="n"/>
      <c r="I48" s="783" t="n"/>
      <c r="J48" s="783" t="n"/>
      <c r="K48" s="783" t="n"/>
      <c r="L48" s="783" t="n"/>
      <c r="M48" s="783" t="n"/>
      <c r="N48" s="783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>
        <f>IFERROR(X47/H47,"0")</f>
        <v/>
      </c>
      <c r="Y48" s="837">
        <f>IFERROR(Y47/H47,"0")</f>
        <v/>
      </c>
      <c r="Z48" s="837">
        <f>IFERROR(IF(Z47="",0,Z47),"0")</f>
        <v/>
      </c>
      <c r="AA48" s="838" t="n"/>
      <c r="AB48" s="838" t="n"/>
      <c r="AC48" s="838" t="n"/>
    </row>
    <row r="49">
      <c r="A49" s="783" t="n"/>
      <c r="B49" s="783" t="n"/>
      <c r="C49" s="783" t="n"/>
      <c r="D49" s="783" t="n"/>
      <c r="E49" s="783" t="n"/>
      <c r="F49" s="783" t="n"/>
      <c r="G49" s="783" t="n"/>
      <c r="H49" s="783" t="n"/>
      <c r="I49" s="783" t="n"/>
      <c r="J49" s="783" t="n"/>
      <c r="K49" s="783" t="n"/>
      <c r="L49" s="783" t="n"/>
      <c r="M49" s="783" t="n"/>
      <c r="N49" s="783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>
        <f>IFERROR(SUM(X47:X47),"0")</f>
        <v/>
      </c>
      <c r="Y49" s="837">
        <f>IFERROR(SUM(Y47:Y47),"0")</f>
        <v/>
      </c>
      <c r="Z49" s="43" t="n"/>
      <c r="AA49" s="838" t="n"/>
      <c r="AB49" s="838" t="n"/>
      <c r="AC49" s="838" t="n"/>
    </row>
    <row r="50" ht="27.75" customHeight="1">
      <c r="A50" s="457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t="16.5" customHeight="1">
      <c r="A51" s="458" t="inlineStr">
        <is>
          <t>ГОСТ</t>
        </is>
      </c>
      <c r="B51" s="783" t="n"/>
      <c r="C51" s="783" t="n"/>
      <c r="D51" s="783" t="n"/>
      <c r="E51" s="783" t="n"/>
      <c r="F51" s="783" t="n"/>
      <c r="G51" s="783" t="n"/>
      <c r="H51" s="783" t="n"/>
      <c r="I51" s="783" t="n"/>
      <c r="J51" s="783" t="n"/>
      <c r="K51" s="783" t="n"/>
      <c r="L51" s="783" t="n"/>
      <c r="M51" s="783" t="n"/>
      <c r="N51" s="783" t="n"/>
      <c r="O51" s="783" t="n"/>
      <c r="P51" s="783" t="n"/>
      <c r="Q51" s="783" t="n"/>
      <c r="R51" s="783" t="n"/>
      <c r="S51" s="783" t="n"/>
      <c r="T51" s="783" t="n"/>
      <c r="U51" s="783" t="n"/>
      <c r="V51" s="783" t="n"/>
      <c r="W51" s="783" t="n"/>
      <c r="X51" s="783" t="n"/>
      <c r="Y51" s="783" t="n"/>
      <c r="Z51" s="783" t="n"/>
      <c r="AA51" s="458" t="n"/>
      <c r="AB51" s="458" t="n"/>
      <c r="AC51" s="458" t="n"/>
    </row>
    <row r="52" ht="14.25" customHeight="1">
      <c r="A52" s="459" t="inlineStr">
        <is>
          <t>Вареные колбасы</t>
        </is>
      </c>
      <c r="B52" s="783" t="n"/>
      <c r="C52" s="783" t="n"/>
      <c r="D52" s="783" t="n"/>
      <c r="E52" s="783" t="n"/>
      <c r="F52" s="783" t="n"/>
      <c r="G52" s="783" t="n"/>
      <c r="H52" s="783" t="n"/>
      <c r="I52" s="783" t="n"/>
      <c r="J52" s="783" t="n"/>
      <c r="K52" s="783" t="n"/>
      <c r="L52" s="783" t="n"/>
      <c r="M52" s="783" t="n"/>
      <c r="N52" s="783" t="n"/>
      <c r="O52" s="783" t="n"/>
      <c r="P52" s="783" t="n"/>
      <c r="Q52" s="783" t="n"/>
      <c r="R52" s="783" t="n"/>
      <c r="S52" s="783" t="n"/>
      <c r="T52" s="783" t="n"/>
      <c r="U52" s="783" t="n"/>
      <c r="V52" s="783" t="n"/>
      <c r="W52" s="783" t="n"/>
      <c r="X52" s="783" t="n"/>
      <c r="Y52" s="783" t="n"/>
      <c r="Z52" s="783" t="n"/>
      <c r="AA52" s="459" t="n"/>
      <c r="AB52" s="459" t="n"/>
      <c r="AC52" s="459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460" t="n">
        <v>4607091385670</v>
      </c>
      <c r="E53" s="795" t="n"/>
      <c r="F53" s="829" t="n">
        <v>1.35</v>
      </c>
      <c r="G53" s="38" t="n">
        <v>8</v>
      </c>
      <c r="H53" s="829" t="n">
        <v>10.8</v>
      </c>
      <c r="I53" s="829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5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0</v>
      </c>
      <c r="Y53" s="834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460" t="n">
        <v>4607091385670</v>
      </c>
      <c r="E54" s="795" t="n"/>
      <c r="F54" s="829" t="n">
        <v>1.4</v>
      </c>
      <c r="G54" s="38" t="n">
        <v>8</v>
      </c>
      <c r="H54" s="829" t="n">
        <v>11.2</v>
      </c>
      <c r="I54" s="829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5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0</v>
      </c>
      <c r="Y54" s="834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60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460" t="n">
        <v>4607091385687</v>
      </c>
      <c r="E56" s="795" t="n"/>
      <c r="F56" s="829" t="n">
        <v>0.4</v>
      </c>
      <c r="G56" s="38" t="n">
        <v>10</v>
      </c>
      <c r="H56" s="829" t="n">
        <v>4</v>
      </c>
      <c r="I56" s="829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0</v>
      </c>
      <c r="Y56" s="834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460" t="n">
        <v>4680115882539</v>
      </c>
      <c r="E57" s="795" t="n"/>
      <c r="F57" s="829" t="n">
        <v>0.37</v>
      </c>
      <c r="G57" s="38" t="n">
        <v>10</v>
      </c>
      <c r="H57" s="829" t="n">
        <v>3.7</v>
      </c>
      <c r="I57" s="829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60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68" t="n"/>
      <c r="B59" s="783" t="n"/>
      <c r="C59" s="783" t="n"/>
      <c r="D59" s="783" t="n"/>
      <c r="E59" s="783" t="n"/>
      <c r="F59" s="783" t="n"/>
      <c r="G59" s="783" t="n"/>
      <c r="H59" s="783" t="n"/>
      <c r="I59" s="783" t="n"/>
      <c r="J59" s="783" t="n"/>
      <c r="K59" s="783" t="n"/>
      <c r="L59" s="783" t="n"/>
      <c r="M59" s="783" t="n"/>
      <c r="N59" s="783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>
        <f>IFERROR(X53/H53,"0")+IFERROR(X54/H54,"0")+IFERROR(X55/H55,"0")+IFERROR(X56/H56,"0")+IFERROR(X57/H57,"0")+IFERROR(X58/H58,"0")</f>
        <v/>
      </c>
      <c r="Y59" s="837">
        <f>IFERROR(Y53/H53,"0")+IFERROR(Y54/H54,"0")+IFERROR(Y55/H55,"0")+IFERROR(Y56/H56,"0")+IFERROR(Y57/H57,"0")+IFERROR(Y58/H58,"0")</f>
        <v/>
      </c>
      <c r="Z59" s="837">
        <f>IFERROR(IF(Z53="",0,Z53),"0")+IFERROR(IF(Z54="",0,Z54),"0")+IFERROR(IF(Z55="",0,Z55),"0")+IFERROR(IF(Z56="",0,Z56),"0")+IFERROR(IF(Z57="",0,Z57),"0")+IFERROR(IF(Z58="",0,Z58),"0")</f>
        <v/>
      </c>
      <c r="AA59" s="838" t="n"/>
      <c r="AB59" s="838" t="n"/>
      <c r="AC59" s="838" t="n"/>
    </row>
    <row r="60">
      <c r="A60" s="783" t="n"/>
      <c r="B60" s="783" t="n"/>
      <c r="C60" s="783" t="n"/>
      <c r="D60" s="783" t="n"/>
      <c r="E60" s="783" t="n"/>
      <c r="F60" s="783" t="n"/>
      <c r="G60" s="783" t="n"/>
      <c r="H60" s="783" t="n"/>
      <c r="I60" s="783" t="n"/>
      <c r="J60" s="783" t="n"/>
      <c r="K60" s="783" t="n"/>
      <c r="L60" s="783" t="n"/>
      <c r="M60" s="783" t="n"/>
      <c r="N60" s="783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>
        <f>IFERROR(SUM(X53:X58),"0")</f>
        <v/>
      </c>
      <c r="Y60" s="837">
        <f>IFERROR(SUM(Y53:Y58),"0")</f>
        <v/>
      </c>
      <c r="Z60" s="43" t="n"/>
      <c r="AA60" s="838" t="n"/>
      <c r="AB60" s="838" t="n"/>
      <c r="AC60" s="838" t="n"/>
    </row>
    <row r="61" ht="14.25" customHeight="1">
      <c r="A61" s="459" t="inlineStr">
        <is>
          <t>Сосиски</t>
        </is>
      </c>
      <c r="B61" s="783" t="n"/>
      <c r="C61" s="783" t="n"/>
      <c r="D61" s="783" t="n"/>
      <c r="E61" s="783" t="n"/>
      <c r="F61" s="783" t="n"/>
      <c r="G61" s="783" t="n"/>
      <c r="H61" s="783" t="n"/>
      <c r="I61" s="783" t="n"/>
      <c r="J61" s="783" t="n"/>
      <c r="K61" s="783" t="n"/>
      <c r="L61" s="783" t="n"/>
      <c r="M61" s="783" t="n"/>
      <c r="N61" s="783" t="n"/>
      <c r="O61" s="783" t="n"/>
      <c r="P61" s="783" t="n"/>
      <c r="Q61" s="783" t="n"/>
      <c r="R61" s="783" t="n"/>
      <c r="S61" s="783" t="n"/>
      <c r="T61" s="783" t="n"/>
      <c r="U61" s="783" t="n"/>
      <c r="V61" s="783" t="n"/>
      <c r="W61" s="783" t="n"/>
      <c r="X61" s="783" t="n"/>
      <c r="Y61" s="783" t="n"/>
      <c r="Z61" s="783" t="n"/>
      <c r="AA61" s="459" t="n"/>
      <c r="AB61" s="459" t="n"/>
      <c r="AC61" s="459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60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>
        <f>HYPERLINK("https://abi.ru/products/Охлажденные/Вязанка/ГОСТ/Сосиски/P004556/","Сосиски «Молочные ГОСТ» ф/в 0,2 ц/о ТМ «Вязанка»")</f>
        <v/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60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>
        <f>HYPERLINK("https://abi.ru/products/Охлажденные/Вязанка/ГОСТ/Сосиски/P004551/","Сосиски «Молочные ГОСТ» ф/в 0,3 ц/о ТМ «Вязанка»")</f>
        <v/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68" t="n"/>
      <c r="B64" s="783" t="n"/>
      <c r="C64" s="783" t="n"/>
      <c r="D64" s="783" t="n"/>
      <c r="E64" s="783" t="n"/>
      <c r="F64" s="783" t="n"/>
      <c r="G64" s="783" t="n"/>
      <c r="H64" s="783" t="n"/>
      <c r="I64" s="783" t="n"/>
      <c r="J64" s="783" t="n"/>
      <c r="K64" s="783" t="n"/>
      <c r="L64" s="783" t="n"/>
      <c r="M64" s="783" t="n"/>
      <c r="N64" s="783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>
        <f>IFERROR(X62/H62,"0")+IFERROR(X63/H63,"0")</f>
        <v/>
      </c>
      <c r="Y64" s="837">
        <f>IFERROR(Y62/H62,"0")+IFERROR(Y63/H63,"0")</f>
        <v/>
      </c>
      <c r="Z64" s="837">
        <f>IFERROR(IF(Z62="",0,Z62),"0")+IFERROR(IF(Z63="",0,Z63),"0")</f>
        <v/>
      </c>
      <c r="AA64" s="838" t="n"/>
      <c r="AB64" s="838" t="n"/>
      <c r="AC64" s="838" t="n"/>
    </row>
    <row r="65">
      <c r="A65" s="783" t="n"/>
      <c r="B65" s="783" t="n"/>
      <c r="C65" s="783" t="n"/>
      <c r="D65" s="783" t="n"/>
      <c r="E65" s="783" t="n"/>
      <c r="F65" s="783" t="n"/>
      <c r="G65" s="783" t="n"/>
      <c r="H65" s="783" t="n"/>
      <c r="I65" s="783" t="n"/>
      <c r="J65" s="783" t="n"/>
      <c r="K65" s="783" t="n"/>
      <c r="L65" s="783" t="n"/>
      <c r="M65" s="783" t="n"/>
      <c r="N65" s="783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>
        <f>IFERROR(SUM(X62:X63),"0")</f>
        <v/>
      </c>
      <c r="Y65" s="837">
        <f>IFERROR(SUM(Y62:Y63),"0")</f>
        <v/>
      </c>
      <c r="Z65" s="43" t="n"/>
      <c r="AA65" s="838" t="n"/>
      <c r="AB65" s="838" t="n"/>
      <c r="AC65" s="838" t="n"/>
    </row>
    <row r="66" ht="16.5" customHeight="1">
      <c r="A66" s="458" t="inlineStr">
        <is>
          <t>Филейская</t>
        </is>
      </c>
      <c r="B66" s="783" t="n"/>
      <c r="C66" s="783" t="n"/>
      <c r="D66" s="783" t="n"/>
      <c r="E66" s="783" t="n"/>
      <c r="F66" s="783" t="n"/>
      <c r="G66" s="783" t="n"/>
      <c r="H66" s="783" t="n"/>
      <c r="I66" s="783" t="n"/>
      <c r="J66" s="783" t="n"/>
      <c r="K66" s="783" t="n"/>
      <c r="L66" s="783" t="n"/>
      <c r="M66" s="783" t="n"/>
      <c r="N66" s="783" t="n"/>
      <c r="O66" s="783" t="n"/>
      <c r="P66" s="783" t="n"/>
      <c r="Q66" s="783" t="n"/>
      <c r="R66" s="783" t="n"/>
      <c r="S66" s="783" t="n"/>
      <c r="T66" s="783" t="n"/>
      <c r="U66" s="783" t="n"/>
      <c r="V66" s="783" t="n"/>
      <c r="W66" s="783" t="n"/>
      <c r="X66" s="783" t="n"/>
      <c r="Y66" s="783" t="n"/>
      <c r="Z66" s="783" t="n"/>
      <c r="AA66" s="458" t="n"/>
      <c r="AB66" s="458" t="n"/>
      <c r="AC66" s="458" t="n"/>
    </row>
    <row r="67" ht="14.25" customHeight="1">
      <c r="A67" s="459" t="inlineStr">
        <is>
          <t>Вареные колбасы</t>
        </is>
      </c>
      <c r="B67" s="783" t="n"/>
      <c r="C67" s="783" t="n"/>
      <c r="D67" s="783" t="n"/>
      <c r="E67" s="783" t="n"/>
      <c r="F67" s="783" t="n"/>
      <c r="G67" s="783" t="n"/>
      <c r="H67" s="783" t="n"/>
      <c r="I67" s="783" t="n"/>
      <c r="J67" s="783" t="n"/>
      <c r="K67" s="783" t="n"/>
      <c r="L67" s="783" t="n"/>
      <c r="M67" s="783" t="n"/>
      <c r="N67" s="783" t="n"/>
      <c r="O67" s="783" t="n"/>
      <c r="P67" s="783" t="n"/>
      <c r="Q67" s="783" t="n"/>
      <c r="R67" s="783" t="n"/>
      <c r="S67" s="783" t="n"/>
      <c r="T67" s="783" t="n"/>
      <c r="U67" s="783" t="n"/>
      <c r="V67" s="783" t="n"/>
      <c r="W67" s="783" t="n"/>
      <c r="X67" s="783" t="n"/>
      <c r="Y67" s="783" t="n"/>
      <c r="Z67" s="783" t="n"/>
      <c r="AA67" s="459" t="n"/>
      <c r="AB67" s="459" t="n"/>
      <c r="AC67" s="459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460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100</v>
      </c>
      <c r="Y68" s="834">
        <f>IFERROR(IF(X68="",0,CEILING((X68/$H68),1)*$H68),"")</f>
        <v/>
      </c>
      <c r="Z68" s="42">
        <f>IFERROR(IF(Y68=0,"",ROUNDUP(Y68/H68,0)*0.02175),"")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60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>
        <f>IFERROR(IF(X69="",0,CEILING((X69/$H69),1)*$H69),"")</f>
        <v/>
      </c>
      <c r="Z69" s="42">
        <f>IFERROR(IF(Y69=0,"",ROUNDUP(Y69/H69,0)*0.02039),"")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60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60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460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>
        <f>IFERROR(IF(X72="",0,CEILING((X72/$H72),1)*$H72),"")</f>
        <v/>
      </c>
      <c r="Z72" s="42">
        <f>IFERROR(IF(Y72=0,"",ROUNDUP(Y72/H72,0)*0.00753),"")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460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460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225</v>
      </c>
      <c r="Y74" s="834">
        <f>IFERROR(IF(X74="",0,CEILING((X74/$H74),1)*$H74),"")</f>
        <v/>
      </c>
      <c r="Z74" s="42">
        <f>IFERROR(IF(Y74=0,"",ROUNDUP(Y74/H74,0)*0.00937),"")</f>
        <v/>
      </c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>
        <f>IFERROR(X74*I74/H74,"0")</f>
        <v/>
      </c>
      <c r="BN74" s="79">
        <f>IFERROR(Y74*I74/H74,"0")</f>
        <v/>
      </c>
      <c r="BO74" s="79">
        <f>IFERROR(1/J74*(X74/H74),"0")</f>
        <v/>
      </c>
      <c r="BP74" s="79">
        <f>IFERROR(1/J74*(Y74/H74),"0")</f>
        <v/>
      </c>
    </row>
    <row r="75">
      <c r="A75" s="468" t="n"/>
      <c r="B75" s="783" t="n"/>
      <c r="C75" s="783" t="n"/>
      <c r="D75" s="783" t="n"/>
      <c r="E75" s="783" t="n"/>
      <c r="F75" s="783" t="n"/>
      <c r="G75" s="783" t="n"/>
      <c r="H75" s="783" t="n"/>
      <c r="I75" s="783" t="n"/>
      <c r="J75" s="783" t="n"/>
      <c r="K75" s="783" t="n"/>
      <c r="L75" s="783" t="n"/>
      <c r="M75" s="783" t="n"/>
      <c r="N75" s="783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>
        <f>IFERROR(X68/H68,"0")+IFERROR(X69/H69,"0")+IFERROR(X70/H70,"0")+IFERROR(X71/H71,"0")+IFERROR(X72/H72,"0")+IFERROR(X73/H73,"0")+IFERROR(X74/H74,"0")</f>
        <v/>
      </c>
      <c r="Y75" s="837">
        <f>IFERROR(Y68/H68,"0")+IFERROR(Y69/H69,"0")+IFERROR(Y70/H70,"0")+IFERROR(Y71/H71,"0")+IFERROR(Y72/H72,"0")+IFERROR(Y73/H73,"0")+IFERROR(Y74/H74,"0")</f>
        <v/>
      </c>
      <c r="Z75" s="837">
        <f>IFERROR(IF(Z68="",0,Z68),"0")+IFERROR(IF(Z69="",0,Z69),"0")+IFERROR(IF(Z70="",0,Z70),"0")+IFERROR(IF(Z71="",0,Z71),"0")+IFERROR(IF(Z72="",0,Z72),"0")+IFERROR(IF(Z73="",0,Z73),"0")+IFERROR(IF(Z74="",0,Z74),"0")</f>
        <v/>
      </c>
      <c r="AA75" s="838" t="n"/>
      <c r="AB75" s="838" t="n"/>
      <c r="AC75" s="838" t="n"/>
    </row>
    <row r="76">
      <c r="A76" s="783" t="n"/>
      <c r="B76" s="783" t="n"/>
      <c r="C76" s="783" t="n"/>
      <c r="D76" s="783" t="n"/>
      <c r="E76" s="783" t="n"/>
      <c r="F76" s="783" t="n"/>
      <c r="G76" s="783" t="n"/>
      <c r="H76" s="783" t="n"/>
      <c r="I76" s="783" t="n"/>
      <c r="J76" s="783" t="n"/>
      <c r="K76" s="783" t="n"/>
      <c r="L76" s="783" t="n"/>
      <c r="M76" s="783" t="n"/>
      <c r="N76" s="783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>
        <f>IFERROR(SUM(X68:X74),"0")</f>
        <v/>
      </c>
      <c r="Y76" s="837">
        <f>IFERROR(SUM(Y68:Y74),"0")</f>
        <v/>
      </c>
      <c r="Z76" s="43" t="n"/>
      <c r="AA76" s="838" t="n"/>
      <c r="AB76" s="838" t="n"/>
      <c r="AC76" s="838" t="n"/>
    </row>
    <row r="77" ht="14.25" customHeight="1">
      <c r="A77" s="459" t="inlineStr">
        <is>
          <t>Ветчины</t>
        </is>
      </c>
      <c r="B77" s="783" t="n"/>
      <c r="C77" s="783" t="n"/>
      <c r="D77" s="783" t="n"/>
      <c r="E77" s="783" t="n"/>
      <c r="F77" s="783" t="n"/>
      <c r="G77" s="783" t="n"/>
      <c r="H77" s="783" t="n"/>
      <c r="I77" s="783" t="n"/>
      <c r="J77" s="783" t="n"/>
      <c r="K77" s="783" t="n"/>
      <c r="L77" s="783" t="n"/>
      <c r="M77" s="783" t="n"/>
      <c r="N77" s="783" t="n"/>
      <c r="O77" s="783" t="n"/>
      <c r="P77" s="783" t="n"/>
      <c r="Q77" s="783" t="n"/>
      <c r="R77" s="783" t="n"/>
      <c r="S77" s="783" t="n"/>
      <c r="T77" s="783" t="n"/>
      <c r="U77" s="783" t="n"/>
      <c r="V77" s="783" t="n"/>
      <c r="W77" s="783" t="n"/>
      <c r="X77" s="783" t="n"/>
      <c r="Y77" s="783" t="n"/>
      <c r="Z77" s="783" t="n"/>
      <c r="AA77" s="459" t="n"/>
      <c r="AB77" s="459" t="n"/>
      <c r="AC77" s="459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460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>
        <f>HYPERLINK("https://abi.ru/products/Охлажденные/Вязанка/Столичная/Ветчины/P003234/","Ветчины «Филейская» Весовые Вектор ТМ «Вязанка»")</f>
        <v/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30</v>
      </c>
      <c r="Y78" s="834">
        <f>IFERROR(IF(X78="",0,CEILING((X78/$H78),1)*$H78),"")</f>
        <v/>
      </c>
      <c r="Z78" s="42">
        <f>IFERROR(IF(Y78=0,"",ROUNDUP(Y78/H78,0)*0.02175),"")</f>
        <v/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>
        <f>IFERROR(X78*I78/H78,"0")</f>
        <v/>
      </c>
      <c r="BN78" s="79">
        <f>IFERROR(Y78*I78/H78,"0")</f>
        <v/>
      </c>
      <c r="BO78" s="79">
        <f>IFERROR(1/J78*(X78/H78),"0")</f>
        <v/>
      </c>
      <c r="BP78" s="79">
        <f>IFERROR(1/J78*(Y78/H78),"0")</f>
        <v/>
      </c>
    </row>
    <row r="79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460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>
        <f>IFERROR(IF(X79="",0,CEILING((X79/$H79),1)*$H79),"")</f>
        <v/>
      </c>
      <c r="Z79" s="42">
        <f>IFERROR(IF(Y79=0,"",ROUNDUP(Y79/H79,0)*0.00753),"")</f>
        <v/>
      </c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>
        <f>IFERROR(X79*I79/H79,"0")</f>
        <v/>
      </c>
      <c r="BN79" s="79">
        <f>IFERROR(Y79*I79/H79,"0")</f>
        <v/>
      </c>
      <c r="BO79" s="79">
        <f>IFERROR(1/J79*(X79/H79),"0")</f>
        <v/>
      </c>
      <c r="BP79" s="79">
        <f>IFERROR(1/J79*(Y79/H79),"0")</f>
        <v/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460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>
        <f>HYPERLINK("https://abi.ru/products/Охлажденные/Вязанка/Столичная/Ветчины/P003226/","Ветчины «Филейская» Фикс.вес 0,45 Вектор ТМ «Вязанка»")</f>
        <v/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90</v>
      </c>
      <c r="Y80" s="834">
        <f>IFERROR(IF(X80="",0,CEILING((X80/$H80),1)*$H80),"")</f>
        <v/>
      </c>
      <c r="Z80" s="42">
        <f>IFERROR(IF(Y80=0,"",ROUNDUP(Y80/H80,0)*0.00753),"")</f>
        <v/>
      </c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>
      <c r="A81" s="468" t="n"/>
      <c r="B81" s="783" t="n"/>
      <c r="C81" s="783" t="n"/>
      <c r="D81" s="783" t="n"/>
      <c r="E81" s="783" t="n"/>
      <c r="F81" s="783" t="n"/>
      <c r="G81" s="783" t="n"/>
      <c r="H81" s="783" t="n"/>
      <c r="I81" s="783" t="n"/>
      <c r="J81" s="783" t="n"/>
      <c r="K81" s="783" t="n"/>
      <c r="L81" s="783" t="n"/>
      <c r="M81" s="783" t="n"/>
      <c r="N81" s="783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>
        <f>IFERROR(X78/H78,"0")+IFERROR(X79/H79,"0")+IFERROR(X80/H80,"0")</f>
        <v/>
      </c>
      <c r="Y81" s="837">
        <f>IFERROR(Y78/H78,"0")+IFERROR(Y79/H79,"0")+IFERROR(Y80/H80,"0")</f>
        <v/>
      </c>
      <c r="Z81" s="837">
        <f>IFERROR(IF(Z78="",0,Z78),"0")+IFERROR(IF(Z79="",0,Z79),"0")+IFERROR(IF(Z80="",0,Z80),"0")</f>
        <v/>
      </c>
      <c r="AA81" s="838" t="n"/>
      <c r="AB81" s="838" t="n"/>
      <c r="AC81" s="838" t="n"/>
    </row>
    <row r="82">
      <c r="A82" s="783" t="n"/>
      <c r="B82" s="783" t="n"/>
      <c r="C82" s="783" t="n"/>
      <c r="D82" s="783" t="n"/>
      <c r="E82" s="783" t="n"/>
      <c r="F82" s="783" t="n"/>
      <c r="G82" s="783" t="n"/>
      <c r="H82" s="783" t="n"/>
      <c r="I82" s="783" t="n"/>
      <c r="J82" s="783" t="n"/>
      <c r="K82" s="783" t="n"/>
      <c r="L82" s="783" t="n"/>
      <c r="M82" s="783" t="n"/>
      <c r="N82" s="783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>
        <f>IFERROR(SUM(X78:X80),"0")</f>
        <v/>
      </c>
      <c r="Y82" s="837">
        <f>IFERROR(SUM(Y78:Y80),"0")</f>
        <v/>
      </c>
      <c r="Z82" s="43" t="n"/>
      <c r="AA82" s="838" t="n"/>
      <c r="AB82" s="838" t="n"/>
      <c r="AC82" s="838" t="n"/>
    </row>
    <row r="83" ht="14.25" customHeight="1">
      <c r="A83" s="459" t="inlineStr">
        <is>
          <t>Копченые колбасы</t>
        </is>
      </c>
      <c r="B83" s="783" t="n"/>
      <c r="C83" s="783" t="n"/>
      <c r="D83" s="783" t="n"/>
      <c r="E83" s="783" t="n"/>
      <c r="F83" s="783" t="n"/>
      <c r="G83" s="783" t="n"/>
      <c r="H83" s="783" t="n"/>
      <c r="I83" s="783" t="n"/>
      <c r="J83" s="783" t="n"/>
      <c r="K83" s="783" t="n"/>
      <c r="L83" s="783" t="n"/>
      <c r="M83" s="783" t="n"/>
      <c r="N83" s="783" t="n"/>
      <c r="O83" s="783" t="n"/>
      <c r="P83" s="783" t="n"/>
      <c r="Q83" s="783" t="n"/>
      <c r="R83" s="783" t="n"/>
      <c r="S83" s="783" t="n"/>
      <c r="T83" s="783" t="n"/>
      <c r="U83" s="783" t="n"/>
      <c r="V83" s="783" t="n"/>
      <c r="W83" s="783" t="n"/>
      <c r="X83" s="783" t="n"/>
      <c r="Y83" s="783" t="n"/>
      <c r="Z83" s="783" t="n"/>
      <c r="AA83" s="459" t="n"/>
      <c r="AB83" s="459" t="n"/>
      <c r="AC83" s="459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460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460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>
        <f>IFERROR(IF(X85="",0,CEILING((X85/$H85),1)*$H85),"")</f>
        <v/>
      </c>
      <c r="Z85" s="42">
        <f>IFERROR(IF(Y85=0,"",ROUNDUP(Y85/H85,0)*0.00937),"")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460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>
        <f>IFERROR(IF(X86="",0,CEILING((X86/$H86),1)*$H86),"")</f>
        <v/>
      </c>
      <c r="Z86" s="42">
        <f>IFERROR(IF(Y86=0,"",ROUNDUP(Y86/H86,0)*0.00937),"")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460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30</v>
      </c>
      <c r="Y87" s="834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460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24</v>
      </c>
      <c r="Y88" s="834">
        <f>IFERROR(IF(X88="",0,CEILING((X88/$H88),1)*$H88),"")</f>
        <v/>
      </c>
      <c r="Z88" s="42">
        <f>IFERROR(IF(Y88=0,"",ROUNDUP(Y88/H88,0)*0.00502),"")</f>
        <v/>
      </c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>
        <f>IFERROR(X88*I88/H88,"0")</f>
        <v/>
      </c>
      <c r="BN88" s="79">
        <f>IFERROR(Y88*I88/H88,"0")</f>
        <v/>
      </c>
      <c r="BO88" s="79">
        <f>IFERROR(1/J88*(X88/H88),"0")</f>
        <v/>
      </c>
      <c r="BP88" s="79">
        <f>IFERROR(1/J88*(Y88/H88),"0")</f>
        <v/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460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30</v>
      </c>
      <c r="Y89" s="834">
        <f>IFERROR(IF(X89="",0,CEILING((X89/$H89),1)*$H89),"")</f>
        <v/>
      </c>
      <c r="Z89" s="42">
        <f>IFERROR(IF(Y89=0,"",ROUNDUP(Y89/H89,0)*0.00502),"")</f>
        <v/>
      </c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>
      <c r="A90" s="468" t="n"/>
      <c r="B90" s="783" t="n"/>
      <c r="C90" s="783" t="n"/>
      <c r="D90" s="783" t="n"/>
      <c r="E90" s="783" t="n"/>
      <c r="F90" s="783" t="n"/>
      <c r="G90" s="783" t="n"/>
      <c r="H90" s="783" t="n"/>
      <c r="I90" s="783" t="n"/>
      <c r="J90" s="783" t="n"/>
      <c r="K90" s="783" t="n"/>
      <c r="L90" s="783" t="n"/>
      <c r="M90" s="783" t="n"/>
      <c r="N90" s="783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>
        <f>IFERROR(X84/H84,"0")+IFERROR(X85/H85,"0")+IFERROR(X86/H86,"0")+IFERROR(X87/H87,"0")+IFERROR(X88/H88,"0")+IFERROR(X89/H89,"0")</f>
        <v/>
      </c>
      <c r="Y90" s="837">
        <f>IFERROR(Y84/H84,"0")+IFERROR(Y85/H85,"0")+IFERROR(Y86/H86,"0")+IFERROR(Y87/H87,"0")+IFERROR(Y88/H88,"0")+IFERROR(Y89/H89,"0")</f>
        <v/>
      </c>
      <c r="Z90" s="837">
        <f>IFERROR(IF(Z84="",0,Z84),"0")+IFERROR(IF(Z85="",0,Z85),"0")+IFERROR(IF(Z86="",0,Z86),"0")+IFERROR(IF(Z87="",0,Z87),"0")+IFERROR(IF(Z88="",0,Z88),"0")+IFERROR(IF(Z89="",0,Z89),"0")</f>
        <v/>
      </c>
      <c r="AA90" s="838" t="n"/>
      <c r="AB90" s="838" t="n"/>
      <c r="AC90" s="838" t="n"/>
    </row>
    <row r="91">
      <c r="A91" s="783" t="n"/>
      <c r="B91" s="783" t="n"/>
      <c r="C91" s="783" t="n"/>
      <c r="D91" s="783" t="n"/>
      <c r="E91" s="783" t="n"/>
      <c r="F91" s="783" t="n"/>
      <c r="G91" s="783" t="n"/>
      <c r="H91" s="783" t="n"/>
      <c r="I91" s="783" t="n"/>
      <c r="J91" s="783" t="n"/>
      <c r="K91" s="783" t="n"/>
      <c r="L91" s="783" t="n"/>
      <c r="M91" s="783" t="n"/>
      <c r="N91" s="783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>
        <f>IFERROR(SUM(X84:X89),"0")</f>
        <v/>
      </c>
      <c r="Y91" s="837">
        <f>IFERROR(SUM(Y84:Y89),"0")</f>
        <v/>
      </c>
      <c r="Z91" s="43" t="n"/>
      <c r="AA91" s="838" t="n"/>
      <c r="AB91" s="838" t="n"/>
      <c r="AC91" s="838" t="n"/>
    </row>
    <row r="92" ht="14.25" customHeight="1">
      <c r="A92" s="459" t="inlineStr">
        <is>
          <t>Сосиски</t>
        </is>
      </c>
      <c r="B92" s="783" t="n"/>
      <c r="C92" s="783" t="n"/>
      <c r="D92" s="783" t="n"/>
      <c r="E92" s="783" t="n"/>
      <c r="F92" s="783" t="n"/>
      <c r="G92" s="783" t="n"/>
      <c r="H92" s="783" t="n"/>
      <c r="I92" s="783" t="n"/>
      <c r="J92" s="783" t="n"/>
      <c r="K92" s="783" t="n"/>
      <c r="L92" s="783" t="n"/>
      <c r="M92" s="783" t="n"/>
      <c r="N92" s="783" t="n"/>
      <c r="O92" s="783" t="n"/>
      <c r="P92" s="783" t="n"/>
      <c r="Q92" s="783" t="n"/>
      <c r="R92" s="783" t="n"/>
      <c r="S92" s="783" t="n"/>
      <c r="T92" s="783" t="n"/>
      <c r="U92" s="783" t="n"/>
      <c r="V92" s="783" t="n"/>
      <c r="W92" s="783" t="n"/>
      <c r="X92" s="783" t="n"/>
      <c r="Y92" s="783" t="n"/>
      <c r="Z92" s="783" t="n"/>
      <c r="AA92" s="459" t="n"/>
      <c r="AB92" s="459" t="n"/>
      <c r="AC92" s="459" t="n"/>
    </row>
    <row r="93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460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>
        <f>IFERROR(IF(X93="",0,CEILING((X93/$H93),1)*$H93),"")</f>
        <v/>
      </c>
      <c r="Z93" s="42">
        <f>IFERROR(IF(Y93=0,"",ROUNDUP(Y93/H93,0)*0.02175),"")</f>
        <v/>
      </c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>
        <f>IFERROR(X93*I93/H93,"0")</f>
        <v/>
      </c>
      <c r="BN93" s="79">
        <f>IFERROR(Y93*I93/H93,"0")</f>
        <v/>
      </c>
      <c r="BO93" s="79">
        <f>IFERROR(1/J93*(X93/H93),"0")</f>
        <v/>
      </c>
      <c r="BP93" s="79">
        <f>IFERROR(1/J93*(Y93/H93),"0")</f>
        <v/>
      </c>
    </row>
    <row r="94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460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460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460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>
        <f>HYPERLINK("https://abi.ru/products/Охлажденные/Вязанка/Филейская/Сосиски/P004557/","Сосиски «Филейские рубленые» ф/в 0,3 ц/о ТМ «Вязанка»")</f>
        <v/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460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>
        <f>HYPERLINK("https://abi.ru/products/Охлажденные/Вязанка/Филейская/Сосиски/P004554/","Сосиски «Филейские» Фикс.вес 0,3 ц/о мгс ТМ «Вязанка»")</f>
        <v/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>
        <f>IFERROR(IF(X97="",0,CEILING((X97/$H97),1)*$H97),"")</f>
        <v/>
      </c>
      <c r="Z97" s="42">
        <f>IFERROR(IF(Y97=0,"",ROUNDUP(Y97/H97,0)*0.00753),"")</f>
        <v/>
      </c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>
        <f>IFERROR(X97*I97/H97,"0")</f>
        <v/>
      </c>
      <c r="BN97" s="79">
        <f>IFERROR(Y97*I97/H97,"0")</f>
        <v/>
      </c>
      <c r="BO97" s="79">
        <f>IFERROR(1/J97*(X97/H97),"0")</f>
        <v/>
      </c>
      <c r="BP97" s="79">
        <f>IFERROR(1/J97*(Y97/H97),"0")</f>
        <v/>
      </c>
    </row>
    <row r="98">
      <c r="A98" s="468" t="n"/>
      <c r="B98" s="783" t="n"/>
      <c r="C98" s="783" t="n"/>
      <c r="D98" s="783" t="n"/>
      <c r="E98" s="783" t="n"/>
      <c r="F98" s="783" t="n"/>
      <c r="G98" s="783" t="n"/>
      <c r="H98" s="783" t="n"/>
      <c r="I98" s="783" t="n"/>
      <c r="J98" s="783" t="n"/>
      <c r="K98" s="783" t="n"/>
      <c r="L98" s="783" t="n"/>
      <c r="M98" s="783" t="n"/>
      <c r="N98" s="783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>
        <f>IFERROR(X93/H93,"0")+IFERROR(X94/H94,"0")+IFERROR(X95/H95,"0")+IFERROR(X96/H96,"0")+IFERROR(X97/H97,"0")</f>
        <v/>
      </c>
      <c r="Y98" s="837">
        <f>IFERROR(Y93/H93,"0")+IFERROR(Y94/H94,"0")+IFERROR(Y95/H95,"0")+IFERROR(Y96/H96,"0")+IFERROR(Y97/H97,"0")</f>
        <v/>
      </c>
      <c r="Z98" s="837">
        <f>IFERROR(IF(Z93="",0,Z93),"0")+IFERROR(IF(Z94="",0,Z94),"0")+IFERROR(IF(Z95="",0,Z95),"0")+IFERROR(IF(Z96="",0,Z96),"0")+IFERROR(IF(Z97="",0,Z97),"0")</f>
        <v/>
      </c>
      <c r="AA98" s="838" t="n"/>
      <c r="AB98" s="838" t="n"/>
      <c r="AC98" s="838" t="n"/>
    </row>
    <row r="99">
      <c r="A99" s="783" t="n"/>
      <c r="B99" s="783" t="n"/>
      <c r="C99" s="783" t="n"/>
      <c r="D99" s="783" t="n"/>
      <c r="E99" s="783" t="n"/>
      <c r="F99" s="783" t="n"/>
      <c r="G99" s="783" t="n"/>
      <c r="H99" s="783" t="n"/>
      <c r="I99" s="783" t="n"/>
      <c r="J99" s="783" t="n"/>
      <c r="K99" s="783" t="n"/>
      <c r="L99" s="783" t="n"/>
      <c r="M99" s="783" t="n"/>
      <c r="N99" s="783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>
        <f>IFERROR(SUM(X93:X97),"0")</f>
        <v/>
      </c>
      <c r="Y99" s="837">
        <f>IFERROR(SUM(Y93:Y97),"0")</f>
        <v/>
      </c>
      <c r="Z99" s="43" t="n"/>
      <c r="AA99" s="838" t="n"/>
      <c r="AB99" s="838" t="n"/>
      <c r="AC99" s="838" t="n"/>
    </row>
    <row r="100" ht="14.25" customHeight="1">
      <c r="A100" s="459" t="inlineStr">
        <is>
          <t>Сардельки</t>
        </is>
      </c>
      <c r="B100" s="783" t="n"/>
      <c r="C100" s="783" t="n"/>
      <c r="D100" s="783" t="n"/>
      <c r="E100" s="783" t="n"/>
      <c r="F100" s="783" t="n"/>
      <c r="G100" s="783" t="n"/>
      <c r="H100" s="783" t="n"/>
      <c r="I100" s="783" t="n"/>
      <c r="J100" s="783" t="n"/>
      <c r="K100" s="783" t="n"/>
      <c r="L100" s="783" t="n"/>
      <c r="M100" s="783" t="n"/>
      <c r="N100" s="783" t="n"/>
      <c r="O100" s="783" t="n"/>
      <c r="P100" s="783" t="n"/>
      <c r="Q100" s="783" t="n"/>
      <c r="R100" s="783" t="n"/>
      <c r="S100" s="783" t="n"/>
      <c r="T100" s="783" t="n"/>
      <c r="U100" s="783" t="n"/>
      <c r="V100" s="783" t="n"/>
      <c r="W100" s="783" t="n"/>
      <c r="X100" s="783" t="n"/>
      <c r="Y100" s="783" t="n"/>
      <c r="Z100" s="783" t="n"/>
      <c r="AA100" s="459" t="n"/>
      <c r="AB100" s="459" t="n"/>
      <c r="AC100" s="459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460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>
        <f>HYPERLINK("https://abi.ru/products/Охлажденные/Вязанка/Вязанка/Сардельки/P003883/","Сардельки «Филейские» Весовые н/о мгс ТМ «Вязанка»")</f>
        <v/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0</v>
      </c>
      <c r="Y101" s="834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460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>
        <f>HYPERLINK("https://abi.ru/products/Охлажденные/Вязанка/Вязанка/Сардельки/P003906/","Сардельки «Филейские» Весовые н/о мгс ТМ «Вязанка»")</f>
        <v/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50</v>
      </c>
      <c r="Y102" s="834">
        <f>IFERROR(IF(X102="",0,CEILING((X102/$H102),1)*$H102),"")</f>
        <v/>
      </c>
      <c r="Z102" s="42">
        <f>IFERROR(IF(Y102=0,"",ROUNDUP(Y102/H102,0)*0.02175),"")</f>
        <v/>
      </c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460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>
        <f>HYPERLINK("https://abi.ru/products/Охлажденные/Вязанка/Вязанка/Сардельки/P003238/","Сардельки «Филейские» Фикс.вес 0,4 NDX мгс ТМ «Вязанка»")</f>
        <v/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>
        <f>IFERROR(IF(X103="",0,CEILING((X103/$H103),1)*$H103),"")</f>
        <v/>
      </c>
      <c r="Z103" s="42">
        <f>IFERROR(IF(Y103=0,"",ROUNDUP(Y103/H103,0)*0.00753),"")</f>
        <v/>
      </c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68" t="n"/>
      <c r="B104" s="783" t="n"/>
      <c r="C104" s="783" t="n"/>
      <c r="D104" s="783" t="n"/>
      <c r="E104" s="783" t="n"/>
      <c r="F104" s="783" t="n"/>
      <c r="G104" s="783" t="n"/>
      <c r="H104" s="783" t="n"/>
      <c r="I104" s="783" t="n"/>
      <c r="J104" s="783" t="n"/>
      <c r="K104" s="783" t="n"/>
      <c r="L104" s="783" t="n"/>
      <c r="M104" s="783" t="n"/>
      <c r="N104" s="783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>
        <f>IFERROR(X101/H101,"0")+IFERROR(X102/H102,"0")+IFERROR(X103/H103,"0")</f>
        <v/>
      </c>
      <c r="Y104" s="837">
        <f>IFERROR(Y101/H101,"0")+IFERROR(Y102/H102,"0")+IFERROR(Y103/H103,"0")</f>
        <v/>
      </c>
      <c r="Z104" s="837">
        <f>IFERROR(IF(Z101="",0,Z101),"0")+IFERROR(IF(Z102="",0,Z102),"0")+IFERROR(IF(Z103="",0,Z103),"0")</f>
        <v/>
      </c>
      <c r="AA104" s="838" t="n"/>
      <c r="AB104" s="838" t="n"/>
      <c r="AC104" s="838" t="n"/>
    </row>
    <row r="105">
      <c r="A105" s="783" t="n"/>
      <c r="B105" s="783" t="n"/>
      <c r="C105" s="783" t="n"/>
      <c r="D105" s="783" t="n"/>
      <c r="E105" s="783" t="n"/>
      <c r="F105" s="783" t="n"/>
      <c r="G105" s="783" t="n"/>
      <c r="H105" s="783" t="n"/>
      <c r="I105" s="783" t="n"/>
      <c r="J105" s="783" t="n"/>
      <c r="K105" s="783" t="n"/>
      <c r="L105" s="783" t="n"/>
      <c r="M105" s="783" t="n"/>
      <c r="N105" s="783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>
        <f>IFERROR(SUM(X101:X103),"0")</f>
        <v/>
      </c>
      <c r="Y105" s="837">
        <f>IFERROR(SUM(Y101:Y103),"0")</f>
        <v/>
      </c>
      <c r="Z105" s="43" t="n"/>
      <c r="AA105" s="838" t="n"/>
      <c r="AB105" s="838" t="n"/>
      <c r="AC105" s="838" t="n"/>
    </row>
    <row r="106" ht="16.5" customHeight="1">
      <c r="A106" s="458" t="inlineStr">
        <is>
          <t>Молокуша</t>
        </is>
      </c>
      <c r="B106" s="783" t="n"/>
      <c r="C106" s="783" t="n"/>
      <c r="D106" s="783" t="n"/>
      <c r="E106" s="783" t="n"/>
      <c r="F106" s="783" t="n"/>
      <c r="G106" s="783" t="n"/>
      <c r="H106" s="783" t="n"/>
      <c r="I106" s="783" t="n"/>
      <c r="J106" s="783" t="n"/>
      <c r="K106" s="783" t="n"/>
      <c r="L106" s="783" t="n"/>
      <c r="M106" s="783" t="n"/>
      <c r="N106" s="783" t="n"/>
      <c r="O106" s="783" t="n"/>
      <c r="P106" s="783" t="n"/>
      <c r="Q106" s="783" t="n"/>
      <c r="R106" s="783" t="n"/>
      <c r="S106" s="783" t="n"/>
      <c r="T106" s="783" t="n"/>
      <c r="U106" s="783" t="n"/>
      <c r="V106" s="783" t="n"/>
      <c r="W106" s="783" t="n"/>
      <c r="X106" s="783" t="n"/>
      <c r="Y106" s="783" t="n"/>
      <c r="Z106" s="783" t="n"/>
      <c r="AA106" s="458" t="n"/>
      <c r="AB106" s="458" t="n"/>
      <c r="AC106" s="458" t="n"/>
    </row>
    <row r="107" ht="14.25" customHeight="1">
      <c r="A107" s="459" t="inlineStr">
        <is>
          <t>Вареные колбасы</t>
        </is>
      </c>
      <c r="B107" s="783" t="n"/>
      <c r="C107" s="783" t="n"/>
      <c r="D107" s="783" t="n"/>
      <c r="E107" s="783" t="n"/>
      <c r="F107" s="783" t="n"/>
      <c r="G107" s="783" t="n"/>
      <c r="H107" s="783" t="n"/>
      <c r="I107" s="783" t="n"/>
      <c r="J107" s="783" t="n"/>
      <c r="K107" s="783" t="n"/>
      <c r="L107" s="783" t="n"/>
      <c r="M107" s="783" t="n"/>
      <c r="N107" s="783" t="n"/>
      <c r="O107" s="783" t="n"/>
      <c r="P107" s="783" t="n"/>
      <c r="Q107" s="783" t="n"/>
      <c r="R107" s="783" t="n"/>
      <c r="S107" s="783" t="n"/>
      <c r="T107" s="783" t="n"/>
      <c r="U107" s="783" t="n"/>
      <c r="V107" s="783" t="n"/>
      <c r="W107" s="783" t="n"/>
      <c r="X107" s="783" t="n"/>
      <c r="Y107" s="783" t="n"/>
      <c r="Z107" s="783" t="n"/>
      <c r="AA107" s="459" t="n"/>
      <c r="AB107" s="459" t="n"/>
      <c r="AC107" s="459" t="n"/>
    </row>
    <row r="108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460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>
        <f>HYPERLINK("https://abi.ru/products/Охлажденные/Вязанка/Вязанка/Вареные колбасы/P003239/","Вареные колбасы Молокуша Вязанка Вес п/а Вязанка")</f>
        <v/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100</v>
      </c>
      <c r="Y108" s="834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460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>
        <f>IFERROR(IF(X109="",0,CEILING((X109/$H109),1)*$H109),"")</f>
        <v/>
      </c>
      <c r="Z109" s="42">
        <f>IFERROR(IF(Y109=0,"",ROUNDUP(Y109/H109,0)*0.00937),"")</f>
        <v/>
      </c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460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135</v>
      </c>
      <c r="Y110" s="834">
        <f>IFERROR(IF(X110="",0,CEILING((X110/$H110),1)*$H110),"")</f>
        <v/>
      </c>
      <c r="Z110" s="42">
        <f>IFERROR(IF(Y110=0,"",ROUNDUP(Y110/H110,0)*0.00937),"")</f>
        <v/>
      </c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>
      <c r="A111" s="468" t="n"/>
      <c r="B111" s="783" t="n"/>
      <c r="C111" s="783" t="n"/>
      <c r="D111" s="783" t="n"/>
      <c r="E111" s="783" t="n"/>
      <c r="F111" s="783" t="n"/>
      <c r="G111" s="783" t="n"/>
      <c r="H111" s="783" t="n"/>
      <c r="I111" s="783" t="n"/>
      <c r="J111" s="783" t="n"/>
      <c r="K111" s="783" t="n"/>
      <c r="L111" s="783" t="n"/>
      <c r="M111" s="783" t="n"/>
      <c r="N111" s="783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>
        <f>IFERROR(X108/H108,"0")+IFERROR(X109/H109,"0")+IFERROR(X110/H110,"0")</f>
        <v/>
      </c>
      <c r="Y111" s="837">
        <f>IFERROR(Y108/H108,"0")+IFERROR(Y109/H109,"0")+IFERROR(Y110/H110,"0")</f>
        <v/>
      </c>
      <c r="Z111" s="837">
        <f>IFERROR(IF(Z108="",0,Z108),"0")+IFERROR(IF(Z109="",0,Z109),"0")+IFERROR(IF(Z110="",0,Z110),"0")</f>
        <v/>
      </c>
      <c r="AA111" s="838" t="n"/>
      <c r="AB111" s="838" t="n"/>
      <c r="AC111" s="838" t="n"/>
    </row>
    <row r="112">
      <c r="A112" s="783" t="n"/>
      <c r="B112" s="783" t="n"/>
      <c r="C112" s="783" t="n"/>
      <c r="D112" s="783" t="n"/>
      <c r="E112" s="783" t="n"/>
      <c r="F112" s="783" t="n"/>
      <c r="G112" s="783" t="n"/>
      <c r="H112" s="783" t="n"/>
      <c r="I112" s="783" t="n"/>
      <c r="J112" s="783" t="n"/>
      <c r="K112" s="783" t="n"/>
      <c r="L112" s="783" t="n"/>
      <c r="M112" s="783" t="n"/>
      <c r="N112" s="783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>
        <f>IFERROR(SUM(X108:X110),"0")</f>
        <v/>
      </c>
      <c r="Y112" s="837">
        <f>IFERROR(SUM(Y108:Y110),"0")</f>
        <v/>
      </c>
      <c r="Z112" s="43" t="n"/>
      <c r="AA112" s="838" t="n"/>
      <c r="AB112" s="838" t="n"/>
      <c r="AC112" s="838" t="n"/>
    </row>
    <row r="113" ht="14.25" customHeight="1">
      <c r="A113" s="459" t="inlineStr">
        <is>
          <t>Сосиски</t>
        </is>
      </c>
      <c r="B113" s="783" t="n"/>
      <c r="C113" s="783" t="n"/>
      <c r="D113" s="783" t="n"/>
      <c r="E113" s="783" t="n"/>
      <c r="F113" s="783" t="n"/>
      <c r="G113" s="783" t="n"/>
      <c r="H113" s="783" t="n"/>
      <c r="I113" s="783" t="n"/>
      <c r="J113" s="783" t="n"/>
      <c r="K113" s="783" t="n"/>
      <c r="L113" s="783" t="n"/>
      <c r="M113" s="783" t="n"/>
      <c r="N113" s="783" t="n"/>
      <c r="O113" s="783" t="n"/>
      <c r="P113" s="783" t="n"/>
      <c r="Q113" s="783" t="n"/>
      <c r="R113" s="783" t="n"/>
      <c r="S113" s="783" t="n"/>
      <c r="T113" s="783" t="n"/>
      <c r="U113" s="783" t="n"/>
      <c r="V113" s="783" t="n"/>
      <c r="W113" s="783" t="n"/>
      <c r="X113" s="783" t="n"/>
      <c r="Y113" s="783" t="n"/>
      <c r="Z113" s="783" t="n"/>
      <c r="AA113" s="459" t="n"/>
      <c r="AB113" s="459" t="n"/>
      <c r="AC113" s="459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460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0</v>
      </c>
      <c r="Y114" s="834">
        <f>IFERROR(IF(X114="",0,CEILING((X114/$H114),1)*$H114),"")</f>
        <v/>
      </c>
      <c r="Z114" s="42">
        <f>IFERROR(IF(Y114=0,"",ROUNDUP(Y114/H114,0)*0.02175),"")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460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100</v>
      </c>
      <c r="Y115" s="834">
        <f>IFERROR(IF(X115="",0,CEILING((X115/$H115),1)*$H115),"")</f>
        <v/>
      </c>
      <c r="Z115" s="42">
        <f>IFERROR(IF(Y115=0,"",ROUNDUP(Y115/H115,0)*0.02175),"")</f>
        <v/>
      </c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>
        <f>IFERROR(X115*I115/H115,"0")</f>
        <v/>
      </c>
      <c r="BN115" s="79">
        <f>IFERROR(Y115*I115/H115,"0")</f>
        <v/>
      </c>
      <c r="BO115" s="79">
        <f>IFERROR(1/J115*(X115/H115),"0")</f>
        <v/>
      </c>
      <c r="BP115" s="79">
        <f>IFERROR(1/J115*(Y115/H115),"0")</f>
        <v/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460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135</v>
      </c>
      <c r="Y116" s="834">
        <f>IFERROR(IF(X116="",0,CEILING((X116/$H116),1)*$H116),"")</f>
        <v/>
      </c>
      <c r="Z116" s="42">
        <f>IFERROR(IF(Y116=0,"",ROUNDUP(Y116/H116,0)*0.00753),"")</f>
        <v/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60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>
        <f>IFERROR(IF(X117="",0,CEILING((X117/$H117),1)*$H117),"")</f>
        <v/>
      </c>
      <c r="Z117" s="42">
        <f>IFERROR(IF(Y117=0,"",ROUNDUP(Y117/H117,0)*0.00753),"")</f>
        <v/>
      </c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460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>
      <c r="A119" s="468" t="n"/>
      <c r="B119" s="783" t="n"/>
      <c r="C119" s="783" t="n"/>
      <c r="D119" s="783" t="n"/>
      <c r="E119" s="783" t="n"/>
      <c r="F119" s="783" t="n"/>
      <c r="G119" s="783" t="n"/>
      <c r="H119" s="783" t="n"/>
      <c r="I119" s="783" t="n"/>
      <c r="J119" s="783" t="n"/>
      <c r="K119" s="783" t="n"/>
      <c r="L119" s="783" t="n"/>
      <c r="M119" s="783" t="n"/>
      <c r="N119" s="783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>
        <f>IFERROR(X114/H114,"0")+IFERROR(X115/H115,"0")+IFERROR(X116/H116,"0")+IFERROR(X117/H117,"0")+IFERROR(X118/H118,"0")</f>
        <v/>
      </c>
      <c r="Y119" s="837">
        <f>IFERROR(Y114/H114,"0")+IFERROR(Y115/H115,"0")+IFERROR(Y116/H116,"0")+IFERROR(Y117/H117,"0")+IFERROR(Y118/H118,"0")</f>
        <v/>
      </c>
      <c r="Z119" s="837">
        <f>IFERROR(IF(Z114="",0,Z114),"0")+IFERROR(IF(Z115="",0,Z115),"0")+IFERROR(IF(Z116="",0,Z116),"0")+IFERROR(IF(Z117="",0,Z117),"0")+IFERROR(IF(Z118="",0,Z118),"0")</f>
        <v/>
      </c>
      <c r="AA119" s="838" t="n"/>
      <c r="AB119" s="838" t="n"/>
      <c r="AC119" s="838" t="n"/>
    </row>
    <row r="120">
      <c r="A120" s="783" t="n"/>
      <c r="B120" s="783" t="n"/>
      <c r="C120" s="783" t="n"/>
      <c r="D120" s="783" t="n"/>
      <c r="E120" s="783" t="n"/>
      <c r="F120" s="783" t="n"/>
      <c r="G120" s="783" t="n"/>
      <c r="H120" s="783" t="n"/>
      <c r="I120" s="783" t="n"/>
      <c r="J120" s="783" t="n"/>
      <c r="K120" s="783" t="n"/>
      <c r="L120" s="783" t="n"/>
      <c r="M120" s="783" t="n"/>
      <c r="N120" s="783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>
        <f>IFERROR(SUM(X114:X118),"0")</f>
        <v/>
      </c>
      <c r="Y120" s="837">
        <f>IFERROR(SUM(Y114:Y118),"0")</f>
        <v/>
      </c>
      <c r="Z120" s="43" t="n"/>
      <c r="AA120" s="838" t="n"/>
      <c r="AB120" s="838" t="n"/>
      <c r="AC120" s="838" t="n"/>
    </row>
    <row r="121" ht="16.5" customHeight="1">
      <c r="A121" s="458" t="inlineStr">
        <is>
          <t>Сливушка</t>
        </is>
      </c>
      <c r="B121" s="783" t="n"/>
      <c r="C121" s="783" t="n"/>
      <c r="D121" s="783" t="n"/>
      <c r="E121" s="783" t="n"/>
      <c r="F121" s="783" t="n"/>
      <c r="G121" s="783" t="n"/>
      <c r="H121" s="783" t="n"/>
      <c r="I121" s="783" t="n"/>
      <c r="J121" s="783" t="n"/>
      <c r="K121" s="783" t="n"/>
      <c r="L121" s="783" t="n"/>
      <c r="M121" s="783" t="n"/>
      <c r="N121" s="783" t="n"/>
      <c r="O121" s="783" t="n"/>
      <c r="P121" s="783" t="n"/>
      <c r="Q121" s="783" t="n"/>
      <c r="R121" s="783" t="n"/>
      <c r="S121" s="783" t="n"/>
      <c r="T121" s="783" t="n"/>
      <c r="U121" s="783" t="n"/>
      <c r="V121" s="783" t="n"/>
      <c r="W121" s="783" t="n"/>
      <c r="X121" s="783" t="n"/>
      <c r="Y121" s="783" t="n"/>
      <c r="Z121" s="783" t="n"/>
      <c r="AA121" s="458" t="n"/>
      <c r="AB121" s="458" t="n"/>
      <c r="AC121" s="458" t="n"/>
    </row>
    <row r="122" ht="14.25" customHeight="1">
      <c r="A122" s="459" t="inlineStr">
        <is>
          <t>Вареные колбасы</t>
        </is>
      </c>
      <c r="B122" s="783" t="n"/>
      <c r="C122" s="783" t="n"/>
      <c r="D122" s="783" t="n"/>
      <c r="E122" s="783" t="n"/>
      <c r="F122" s="783" t="n"/>
      <c r="G122" s="783" t="n"/>
      <c r="H122" s="783" t="n"/>
      <c r="I122" s="783" t="n"/>
      <c r="J122" s="783" t="n"/>
      <c r="K122" s="783" t="n"/>
      <c r="L122" s="783" t="n"/>
      <c r="M122" s="783" t="n"/>
      <c r="N122" s="783" t="n"/>
      <c r="O122" s="783" t="n"/>
      <c r="P122" s="783" t="n"/>
      <c r="Q122" s="783" t="n"/>
      <c r="R122" s="783" t="n"/>
      <c r="S122" s="783" t="n"/>
      <c r="T122" s="783" t="n"/>
      <c r="U122" s="783" t="n"/>
      <c r="V122" s="783" t="n"/>
      <c r="W122" s="783" t="n"/>
      <c r="X122" s="783" t="n"/>
      <c r="Y122" s="783" t="n"/>
      <c r="Z122" s="783" t="n"/>
      <c r="AA122" s="459" t="n"/>
      <c r="AB122" s="459" t="n"/>
      <c r="AC122" s="459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460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>
        <f>HYPERLINK("https://abi.ru/products/Охлажденные/Вязанка/Вязанка/Вареные колбасы/P003357/","Вареные колбасы «Сливушка» Вес П/а ТМ «Вязанка»")</f>
        <v/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0</v>
      </c>
      <c r="Y123" s="834">
        <f>IFERROR(IF(X123="",0,CEILING((X123/$H123),1)*$H123),"")</f>
        <v/>
      </c>
      <c r="Z123" s="42">
        <f>IFERROR(IF(Y123=0,"",ROUNDUP(Y123/H123,0)*0.02175),"")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460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>
        <f>HYPERLINK("https://abi.ru/products/Охлажденные/Вязанка/Вязанка/Вареные колбасы/P003902/","Вареные колбасы «Сливушка» Вес П/а ТМ «Вязанка»")</f>
        <v/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30</v>
      </c>
      <c r="Y124" s="834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460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>
        <f>IFERROR(IF(X125="",0,CEILING((X125/$H125),1)*$H125),"")</f>
        <v/>
      </c>
      <c r="Z125" s="42">
        <f>IFERROR(IF(Y125=0,"",ROUNDUP(Y125/H125,0)*0.00937),"")</f>
        <v/>
      </c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460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0</v>
      </c>
      <c r="Y126" s="834">
        <f>IFERROR(IF(X126="",0,CEILING((X126/$H126),1)*$H126),"")</f>
        <v/>
      </c>
      <c r="Z126" s="42">
        <f>IFERROR(IF(Y126=0,"",ROUNDUP(Y126/H126,0)*0.00937),"")</f>
        <v/>
      </c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460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>
        <f>IFERROR(IF(X127="",0,CEILING((X127/$H127),1)*$H127),"")</f>
        <v/>
      </c>
      <c r="Z127" s="42">
        <f>IFERROR(IF(Y127=0,"",ROUNDUP(Y127/H127,0)*0.00937),"")</f>
        <v/>
      </c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>
        <f>IFERROR(X127*I127/H127,"0")</f>
        <v/>
      </c>
      <c r="BN127" s="79">
        <f>IFERROR(Y127*I127/H127,"0")</f>
        <v/>
      </c>
      <c r="BO127" s="79">
        <f>IFERROR(1/J127*(X127/H127),"0")</f>
        <v/>
      </c>
      <c r="BP127" s="79">
        <f>IFERROR(1/J127*(Y127/H127),"0")</f>
        <v/>
      </c>
    </row>
    <row r="128">
      <c r="A128" s="468" t="n"/>
      <c r="B128" s="783" t="n"/>
      <c r="C128" s="783" t="n"/>
      <c r="D128" s="783" t="n"/>
      <c r="E128" s="783" t="n"/>
      <c r="F128" s="783" t="n"/>
      <c r="G128" s="783" t="n"/>
      <c r="H128" s="783" t="n"/>
      <c r="I128" s="783" t="n"/>
      <c r="J128" s="783" t="n"/>
      <c r="K128" s="783" t="n"/>
      <c r="L128" s="783" t="n"/>
      <c r="M128" s="783" t="n"/>
      <c r="N128" s="783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>
        <f>IFERROR(X123/H123,"0")+IFERROR(X124/H124,"0")+IFERROR(X125/H125,"0")+IFERROR(X126/H126,"0")+IFERROR(X127/H127,"0")</f>
        <v/>
      </c>
      <c r="Y128" s="837">
        <f>IFERROR(Y123/H123,"0")+IFERROR(Y124/H124,"0")+IFERROR(Y125/H125,"0")+IFERROR(Y126/H126,"0")+IFERROR(Y127/H127,"0")</f>
        <v/>
      </c>
      <c r="Z128" s="837">
        <f>IFERROR(IF(Z123="",0,Z123),"0")+IFERROR(IF(Z124="",0,Z124),"0")+IFERROR(IF(Z125="",0,Z125),"0")+IFERROR(IF(Z126="",0,Z126),"0")+IFERROR(IF(Z127="",0,Z127),"0")</f>
        <v/>
      </c>
      <c r="AA128" s="838" t="n"/>
      <c r="AB128" s="838" t="n"/>
      <c r="AC128" s="838" t="n"/>
    </row>
    <row r="129">
      <c r="A129" s="783" t="n"/>
      <c r="B129" s="783" t="n"/>
      <c r="C129" s="783" t="n"/>
      <c r="D129" s="783" t="n"/>
      <c r="E129" s="783" t="n"/>
      <c r="F129" s="783" t="n"/>
      <c r="G129" s="783" t="n"/>
      <c r="H129" s="783" t="n"/>
      <c r="I129" s="783" t="n"/>
      <c r="J129" s="783" t="n"/>
      <c r="K129" s="783" t="n"/>
      <c r="L129" s="783" t="n"/>
      <c r="M129" s="783" t="n"/>
      <c r="N129" s="783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>
        <f>IFERROR(SUM(X123:X127),"0")</f>
        <v/>
      </c>
      <c r="Y129" s="837">
        <f>IFERROR(SUM(Y123:Y127),"0")</f>
        <v/>
      </c>
      <c r="Z129" s="43" t="n"/>
      <c r="AA129" s="838" t="n"/>
      <c r="AB129" s="838" t="n"/>
      <c r="AC129" s="838" t="n"/>
    </row>
    <row r="130" ht="14.25" customHeight="1">
      <c r="A130" s="459" t="inlineStr">
        <is>
          <t>Ветчины</t>
        </is>
      </c>
      <c r="B130" s="783" t="n"/>
      <c r="C130" s="783" t="n"/>
      <c r="D130" s="783" t="n"/>
      <c r="E130" s="783" t="n"/>
      <c r="F130" s="783" t="n"/>
      <c r="G130" s="783" t="n"/>
      <c r="H130" s="783" t="n"/>
      <c r="I130" s="783" t="n"/>
      <c r="J130" s="783" t="n"/>
      <c r="K130" s="783" t="n"/>
      <c r="L130" s="783" t="n"/>
      <c r="M130" s="783" t="n"/>
      <c r="N130" s="783" t="n"/>
      <c r="O130" s="783" t="n"/>
      <c r="P130" s="783" t="n"/>
      <c r="Q130" s="783" t="n"/>
      <c r="R130" s="783" t="n"/>
      <c r="S130" s="783" t="n"/>
      <c r="T130" s="783" t="n"/>
      <c r="U130" s="783" t="n"/>
      <c r="V130" s="783" t="n"/>
      <c r="W130" s="783" t="n"/>
      <c r="X130" s="783" t="n"/>
      <c r="Y130" s="783" t="n"/>
      <c r="Z130" s="783" t="n"/>
      <c r="AA130" s="459" t="n"/>
      <c r="AB130" s="459" t="n"/>
      <c r="AC130" s="459" t="n"/>
    </row>
    <row r="13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460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>
        <f>HYPERLINK("https://abi.ru/products/Охлажденные/Вязанка/Вязанка/Ветчины/P003236/","Ветчины Сливушка с индейкой Вязанка вес П/а Вязанка")</f>
        <v/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460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>
        <f>IFERROR(IF(X132="",0,CEILING((X132/$H132),1)*$H132),"")</f>
        <v/>
      </c>
      <c r="Z132" s="42">
        <f>IFERROR(IF(Y132=0,"",ROUNDUP(Y132/H132,0)*0.02175),"")</f>
        <v/>
      </c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460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>
        <f>HYPERLINK("https://abi.ru/products/Охлажденные/Вязанка/Вязанка/Ветчины/P003575/","Ветчины «Сливушка с индейкой» Фикс.вес 0,3 П/а ТМ «Вязанка»")</f>
        <v/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>
        <f>IFERROR(IF(X133="",0,CEILING((X133/$H133),1)*$H133),"")</f>
        <v/>
      </c>
      <c r="Z133" s="42">
        <f>IFERROR(IF(Y133=0,"",ROUNDUP(Y133/H133,0)*0.00502),"")</f>
        <v/>
      </c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460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>
        <f>IFERROR(IF(X134="",0,CEILING((X134/$H134),1)*$H134),"")</f>
        <v/>
      </c>
      <c r="Z134" s="42">
        <f>IFERROR(IF(Y134=0,"",ROUNDUP(Y134/H134,0)*0.00502),"")</f>
        <v/>
      </c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460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>
        <f>HYPERLINK("https://abi.ru/products/Охлажденные/Вязанка/Сливушка/Ветчины/P004529/","Ветчины «Сливушка с индейкой» Фикс.вес 0,4 П/а ТМ «Вязанка»")</f>
        <v/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68" t="n"/>
      <c r="B136" s="783" t="n"/>
      <c r="C136" s="783" t="n"/>
      <c r="D136" s="783" t="n"/>
      <c r="E136" s="783" t="n"/>
      <c r="F136" s="783" t="n"/>
      <c r="G136" s="783" t="n"/>
      <c r="H136" s="783" t="n"/>
      <c r="I136" s="783" t="n"/>
      <c r="J136" s="783" t="n"/>
      <c r="K136" s="783" t="n"/>
      <c r="L136" s="783" t="n"/>
      <c r="M136" s="783" t="n"/>
      <c r="N136" s="783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>
        <f>IFERROR(X131/H131,"0")+IFERROR(X132/H132,"0")+IFERROR(X133/H133,"0")+IFERROR(X134/H134,"0")+IFERROR(X135/H135,"0")</f>
        <v/>
      </c>
      <c r="Y136" s="837">
        <f>IFERROR(Y131/H131,"0")+IFERROR(Y132/H132,"0")+IFERROR(Y133/H133,"0")+IFERROR(Y134/H134,"0")+IFERROR(Y135/H135,"0")</f>
        <v/>
      </c>
      <c r="Z136" s="837">
        <f>IFERROR(IF(Z131="",0,Z131),"0")+IFERROR(IF(Z132="",0,Z132),"0")+IFERROR(IF(Z133="",0,Z133),"0")+IFERROR(IF(Z134="",0,Z134),"0")+IFERROR(IF(Z135="",0,Z135),"0")</f>
        <v/>
      </c>
      <c r="AA136" s="838" t="n"/>
      <c r="AB136" s="838" t="n"/>
      <c r="AC136" s="838" t="n"/>
    </row>
    <row r="137">
      <c r="A137" s="783" t="n"/>
      <c r="B137" s="783" t="n"/>
      <c r="C137" s="783" t="n"/>
      <c r="D137" s="783" t="n"/>
      <c r="E137" s="783" t="n"/>
      <c r="F137" s="783" t="n"/>
      <c r="G137" s="783" t="n"/>
      <c r="H137" s="783" t="n"/>
      <c r="I137" s="783" t="n"/>
      <c r="J137" s="783" t="n"/>
      <c r="K137" s="783" t="n"/>
      <c r="L137" s="783" t="n"/>
      <c r="M137" s="783" t="n"/>
      <c r="N137" s="783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>
        <f>IFERROR(SUM(X131:X135),"0")</f>
        <v/>
      </c>
      <c r="Y137" s="837">
        <f>IFERROR(SUM(Y131:Y135),"0")</f>
        <v/>
      </c>
      <c r="Z137" s="43" t="n"/>
      <c r="AA137" s="838" t="n"/>
      <c r="AB137" s="838" t="n"/>
      <c r="AC137" s="838" t="n"/>
    </row>
    <row r="138" ht="14.25" customHeight="1">
      <c r="A138" s="459" t="inlineStr">
        <is>
          <t>Сосиски</t>
        </is>
      </c>
      <c r="B138" s="783" t="n"/>
      <c r="C138" s="783" t="n"/>
      <c r="D138" s="783" t="n"/>
      <c r="E138" s="783" t="n"/>
      <c r="F138" s="783" t="n"/>
      <c r="G138" s="783" t="n"/>
      <c r="H138" s="783" t="n"/>
      <c r="I138" s="783" t="n"/>
      <c r="J138" s="783" t="n"/>
      <c r="K138" s="783" t="n"/>
      <c r="L138" s="783" t="n"/>
      <c r="M138" s="783" t="n"/>
      <c r="N138" s="783" t="n"/>
      <c r="O138" s="783" t="n"/>
      <c r="P138" s="783" t="n"/>
      <c r="Q138" s="783" t="n"/>
      <c r="R138" s="783" t="n"/>
      <c r="S138" s="783" t="n"/>
      <c r="T138" s="783" t="n"/>
      <c r="U138" s="783" t="n"/>
      <c r="V138" s="783" t="n"/>
      <c r="W138" s="783" t="n"/>
      <c r="X138" s="783" t="n"/>
      <c r="Y138" s="783" t="n"/>
      <c r="Z138" s="783" t="n"/>
      <c r="AA138" s="459" t="n"/>
      <c r="AB138" s="459" t="n"/>
      <c r="AC138" s="459" t="n"/>
    </row>
    <row r="139" ht="16.5" customHeight="1">
      <c r="A139" s="64" t="inlineStr">
        <is>
          <t>SU001721</t>
        </is>
      </c>
      <c r="B139" s="64" t="inlineStr">
        <is>
          <t>P003161</t>
        </is>
      </c>
      <c r="C139" s="37" t="n">
        <v>4301051360</v>
      </c>
      <c r="D139" s="460" t="n">
        <v>4607091385168</v>
      </c>
      <c r="E139" s="795" t="n"/>
      <c r="F139" s="829" t="n">
        <v>1.35</v>
      </c>
      <c r="G139" s="38" t="n">
        <v>6</v>
      </c>
      <c r="H139" s="829" t="n">
        <v>8.1</v>
      </c>
      <c r="I139" s="829" t="n">
        <v>8.657999999999999</v>
      </c>
      <c r="J139" s="38" t="n">
        <v>56</v>
      </c>
      <c r="K139" s="38" t="inlineStr">
        <is>
          <t>8</t>
        </is>
      </c>
      <c r="L139" s="38" t="n"/>
      <c r="M139" s="39" t="inlineStr">
        <is>
          <t>СК3</t>
        </is>
      </c>
      <c r="N139" s="39" t="n"/>
      <c r="O139" s="38" t="n">
        <v>45</v>
      </c>
      <c r="P139" s="90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>
        <f>IFERROR(IF(X139="",0,CEILING((X139/$H139),1)*$H139),"")</f>
        <v/>
      </c>
      <c r="Z139" s="42">
        <f>IFERROR(IF(Y139=0,"",ROUNDUP(Y139/H139,0)*0.02175),"")</f>
        <v/>
      </c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SU001721</t>
        </is>
      </c>
      <c r="B140" s="64" t="inlineStr">
        <is>
          <t>P003905</t>
        </is>
      </c>
      <c r="C140" s="37" t="n">
        <v>4301051612</v>
      </c>
      <c r="D140" s="460" t="n">
        <v>4607091385168</v>
      </c>
      <c r="E140" s="795" t="n"/>
      <c r="F140" s="829" t="n">
        <v>1.4</v>
      </c>
      <c r="G140" s="38" t="n">
        <v>6</v>
      </c>
      <c r="H140" s="829" t="n">
        <v>8.4</v>
      </c>
      <c r="I140" s="829" t="n">
        <v>8.958</v>
      </c>
      <c r="J140" s="38" t="n">
        <v>56</v>
      </c>
      <c r="K140" s="38" t="inlineStr">
        <is>
          <t>8</t>
        </is>
      </c>
      <c r="L140" s="38" t="n"/>
      <c r="M140" s="39" t="inlineStr">
        <is>
          <t>СК2</t>
        </is>
      </c>
      <c r="N140" s="39" t="n"/>
      <c r="O140" s="38" t="n">
        <v>45</v>
      </c>
      <c r="P140" s="903">
        <f>HYPERLINK("https://abi.ru/products/Охлажденные/Вязанка/Сливушки/Сосиски/P003905/","Сосиски «Вязанка Сливочные» Весовые П/а мгс ТМ «Вязанка»")</f>
        <v/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0</v>
      </c>
      <c r="Y140" s="834">
        <f>IFERROR(IF(X140="",0,CEILING((X140/$H140),1)*$H140),"")</f>
        <v/>
      </c>
      <c r="Z140" s="42">
        <f>IFERROR(IF(Y140=0,"",ROUNDUP(Y140/H140,0)*0.02175),"")</f>
        <v/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460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>
        <f>IFERROR(IF(X141="",0,CEILING((X141/$H141),1)*$H141),"")</f>
        <v/>
      </c>
      <c r="Z141" s="42">
        <f>IFERROR(IF(Y141=0,"",ROUNDUP(Y141/H141,0)*0.02175),"")</f>
        <v/>
      </c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>
        <f>IFERROR(X141*I141/H141,"0")</f>
        <v/>
      </c>
      <c r="BN141" s="79">
        <f>IFERROR(Y141*I141/H141,"0")</f>
        <v/>
      </c>
      <c r="BO141" s="79">
        <f>IFERROR(1/J141*(X141/H141),"0")</f>
        <v/>
      </c>
      <c r="BP141" s="79">
        <f>IFERROR(1/J141*(Y141/H141),"0")</f>
        <v/>
      </c>
    </row>
    <row r="142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460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>
        <f>HYPERLINK("https://abi.ru/products/Охлажденные/Вязанка/Сливушки/Сосиски/P003162/","Сосиски Сливочные Сливушки Фикс.вес 0,33 П/а мгс Вязанка")</f>
        <v/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460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>
        <f>HYPERLINK("https://abi.ru/products/Охлажденные/Вязанка/Сливушки/Сосиски/P003160/","Сосиски Сливочные Сливушки Фикс.вес 0,45 П/а мгс Вязанка")</f>
        <v/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90</v>
      </c>
      <c r="Y143" s="834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460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>
        <f>HYPERLINK("https://abi.ru/products/Охлажденные/Вязанка/Сливушки/Сосиски/P004116/","Сосиски «Сливушки по-венски» ф/в 0,3 п/а ТМ «Вязанка»")</f>
        <v/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0</v>
      </c>
      <c r="Y144" s="834">
        <f>IFERROR(IF(X144="",0,CEILING((X144/$H144),1)*$H144),"")</f>
        <v/>
      </c>
      <c r="Z144" s="42">
        <f>IFERROR(IF(Y144=0,"",ROUNDUP(Y144/H144,0)*0.00753),"")</f>
        <v/>
      </c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>
        <f>IFERROR(X144*I144/H144,"0")</f>
        <v/>
      </c>
      <c r="BN144" s="79">
        <f>IFERROR(Y144*I144/H144,"0")</f>
        <v/>
      </c>
      <c r="BO144" s="79">
        <f>IFERROR(1/J144*(X144/H144),"0")</f>
        <v/>
      </c>
      <c r="BP144" s="79">
        <f>IFERROR(1/J144*(Y144/H144),"0")</f>
        <v/>
      </c>
    </row>
    <row r="145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460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>
        <f>HYPERLINK("https://abi.ru/products/Охлажденные/Вязанка/Вязанка/Сосиски/P003464/","Сосиски «Сливушки с сыром» ф/в 0,3 п/а ТМ «Вязанка»")</f>
        <v/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>
      <c r="A146" s="468" t="n"/>
      <c r="B146" s="783" t="n"/>
      <c r="C146" s="783" t="n"/>
      <c r="D146" s="783" t="n"/>
      <c r="E146" s="783" t="n"/>
      <c r="F146" s="783" t="n"/>
      <c r="G146" s="783" t="n"/>
      <c r="H146" s="783" t="n"/>
      <c r="I146" s="783" t="n"/>
      <c r="J146" s="783" t="n"/>
      <c r="K146" s="783" t="n"/>
      <c r="L146" s="783" t="n"/>
      <c r="M146" s="783" t="n"/>
      <c r="N146" s="783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>
        <f>IFERROR(X139/H139,"0")+IFERROR(X140/H140,"0")+IFERROR(X141/H141,"0")+IFERROR(X142/H142,"0")+IFERROR(X143/H143,"0")+IFERROR(X144/H144,"0")+IFERROR(X145/H145,"0")</f>
        <v/>
      </c>
      <c r="Y146" s="837">
        <f>IFERROR(Y139/H139,"0")+IFERROR(Y140/H140,"0")+IFERROR(Y141/H141,"0")+IFERROR(Y142/H142,"0")+IFERROR(Y143/H143,"0")+IFERROR(Y144/H144,"0")+IFERROR(Y145/H145,"0")</f>
        <v/>
      </c>
      <c r="Z146" s="837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838" t="n"/>
      <c r="AB146" s="838" t="n"/>
      <c r="AC146" s="838" t="n"/>
    </row>
    <row r="147">
      <c r="A147" s="783" t="n"/>
      <c r="B147" s="783" t="n"/>
      <c r="C147" s="783" t="n"/>
      <c r="D147" s="783" t="n"/>
      <c r="E147" s="783" t="n"/>
      <c r="F147" s="783" t="n"/>
      <c r="G147" s="783" t="n"/>
      <c r="H147" s="783" t="n"/>
      <c r="I147" s="783" t="n"/>
      <c r="J147" s="783" t="n"/>
      <c r="K147" s="783" t="n"/>
      <c r="L147" s="783" t="n"/>
      <c r="M147" s="783" t="n"/>
      <c r="N147" s="783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>
        <f>IFERROR(SUM(X139:X145),"0")</f>
        <v/>
      </c>
      <c r="Y147" s="837">
        <f>IFERROR(SUM(Y139:Y145),"0")</f>
        <v/>
      </c>
      <c r="Z147" s="43" t="n"/>
      <c r="AA147" s="838" t="n"/>
      <c r="AB147" s="838" t="n"/>
      <c r="AC147" s="838" t="n"/>
    </row>
    <row r="148" ht="14.25" customHeight="1">
      <c r="A148" s="459" t="inlineStr">
        <is>
          <t>Сардельки</t>
        </is>
      </c>
      <c r="B148" s="783" t="n"/>
      <c r="C148" s="783" t="n"/>
      <c r="D148" s="783" t="n"/>
      <c r="E148" s="783" t="n"/>
      <c r="F148" s="783" t="n"/>
      <c r="G148" s="783" t="n"/>
      <c r="H148" s="783" t="n"/>
      <c r="I148" s="783" t="n"/>
      <c r="J148" s="783" t="n"/>
      <c r="K148" s="783" t="n"/>
      <c r="L148" s="783" t="n"/>
      <c r="M148" s="783" t="n"/>
      <c r="N148" s="783" t="n"/>
      <c r="O148" s="783" t="n"/>
      <c r="P148" s="783" t="n"/>
      <c r="Q148" s="783" t="n"/>
      <c r="R148" s="783" t="n"/>
      <c r="S148" s="783" t="n"/>
      <c r="T148" s="783" t="n"/>
      <c r="U148" s="783" t="n"/>
      <c r="V148" s="783" t="n"/>
      <c r="W148" s="783" t="n"/>
      <c r="X148" s="783" t="n"/>
      <c r="Y148" s="783" t="n"/>
      <c r="Z148" s="783" t="n"/>
      <c r="AA148" s="459" t="n"/>
      <c r="AB148" s="459" t="n"/>
      <c r="AC148" s="459" t="n"/>
    </row>
    <row r="149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460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>
        <f>IFERROR(IF(X149="",0,CEILING((X149/$H149),1)*$H149),"")</f>
        <v/>
      </c>
      <c r="Z149" s="42">
        <f>IFERROR(IF(Y149=0,"",ROUNDUP(Y149/H149,0)*0.00753),"")</f>
        <v/>
      </c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>
        <f>IFERROR(X149*I149/H149,"0")</f>
        <v/>
      </c>
      <c r="BN149" s="79">
        <f>IFERROR(Y149*I149/H149,"0")</f>
        <v/>
      </c>
      <c r="BO149" s="79">
        <f>IFERROR(1/J149*(X149/H149),"0")</f>
        <v/>
      </c>
      <c r="BP149" s="79">
        <f>IFERROR(1/J149*(Y149/H149),"0")</f>
        <v/>
      </c>
    </row>
    <row r="150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460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>
        <f>HYPERLINK("https://abi.ru/products/Охлажденные/Вязанка/Вязанка/Сардельки/P002644/","Сардельки Сливушки фикс.вес 0,33 п/а мгс ТМ Вязанка")</f>
        <v/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0</v>
      </c>
      <c r="Y150" s="834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>
      <c r="A151" s="468" t="n"/>
      <c r="B151" s="783" t="n"/>
      <c r="C151" s="783" t="n"/>
      <c r="D151" s="783" t="n"/>
      <c r="E151" s="783" t="n"/>
      <c r="F151" s="783" t="n"/>
      <c r="G151" s="783" t="n"/>
      <c r="H151" s="783" t="n"/>
      <c r="I151" s="783" t="n"/>
      <c r="J151" s="783" t="n"/>
      <c r="K151" s="783" t="n"/>
      <c r="L151" s="783" t="n"/>
      <c r="M151" s="783" t="n"/>
      <c r="N151" s="783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>
        <f>IFERROR(X149/H149,"0")+IFERROR(X150/H150,"0")</f>
        <v/>
      </c>
      <c r="Y151" s="837">
        <f>IFERROR(Y149/H149,"0")+IFERROR(Y150/H150,"0")</f>
        <v/>
      </c>
      <c r="Z151" s="837">
        <f>IFERROR(IF(Z149="",0,Z149),"0")+IFERROR(IF(Z150="",0,Z150),"0")</f>
        <v/>
      </c>
      <c r="AA151" s="838" t="n"/>
      <c r="AB151" s="838" t="n"/>
      <c r="AC151" s="838" t="n"/>
    </row>
    <row r="152">
      <c r="A152" s="783" t="n"/>
      <c r="B152" s="783" t="n"/>
      <c r="C152" s="783" t="n"/>
      <c r="D152" s="783" t="n"/>
      <c r="E152" s="783" t="n"/>
      <c r="F152" s="783" t="n"/>
      <c r="G152" s="783" t="n"/>
      <c r="H152" s="783" t="n"/>
      <c r="I152" s="783" t="n"/>
      <c r="J152" s="783" t="n"/>
      <c r="K152" s="783" t="n"/>
      <c r="L152" s="783" t="n"/>
      <c r="M152" s="783" t="n"/>
      <c r="N152" s="783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>
        <f>IFERROR(SUM(X149:X150),"0")</f>
        <v/>
      </c>
      <c r="Y152" s="837">
        <f>IFERROR(SUM(Y149:Y150),"0")</f>
        <v/>
      </c>
      <c r="Z152" s="43" t="n"/>
      <c r="AA152" s="838" t="n"/>
      <c r="AB152" s="838" t="n"/>
      <c r="AC152" s="838" t="n"/>
    </row>
    <row r="153" ht="16.5" customHeight="1">
      <c r="A153" s="458" t="inlineStr">
        <is>
          <t>Халяль</t>
        </is>
      </c>
      <c r="B153" s="783" t="n"/>
      <c r="C153" s="783" t="n"/>
      <c r="D153" s="783" t="n"/>
      <c r="E153" s="783" t="n"/>
      <c r="F153" s="783" t="n"/>
      <c r="G153" s="783" t="n"/>
      <c r="H153" s="783" t="n"/>
      <c r="I153" s="783" t="n"/>
      <c r="J153" s="783" t="n"/>
      <c r="K153" s="783" t="n"/>
      <c r="L153" s="783" t="n"/>
      <c r="M153" s="783" t="n"/>
      <c r="N153" s="783" t="n"/>
      <c r="O153" s="783" t="n"/>
      <c r="P153" s="783" t="n"/>
      <c r="Q153" s="783" t="n"/>
      <c r="R153" s="783" t="n"/>
      <c r="S153" s="783" t="n"/>
      <c r="T153" s="783" t="n"/>
      <c r="U153" s="783" t="n"/>
      <c r="V153" s="783" t="n"/>
      <c r="W153" s="783" t="n"/>
      <c r="X153" s="783" t="n"/>
      <c r="Y153" s="783" t="n"/>
      <c r="Z153" s="783" t="n"/>
      <c r="AA153" s="458" t="n"/>
      <c r="AB153" s="458" t="n"/>
      <c r="AC153" s="458" t="n"/>
    </row>
    <row r="154" ht="14.25" customHeight="1">
      <c r="A154" s="459" t="inlineStr">
        <is>
          <t>Вареные колбасы</t>
        </is>
      </c>
      <c r="B154" s="783" t="n"/>
      <c r="C154" s="783" t="n"/>
      <c r="D154" s="783" t="n"/>
      <c r="E154" s="783" t="n"/>
      <c r="F154" s="783" t="n"/>
      <c r="G154" s="783" t="n"/>
      <c r="H154" s="783" t="n"/>
      <c r="I154" s="783" t="n"/>
      <c r="J154" s="783" t="n"/>
      <c r="K154" s="783" t="n"/>
      <c r="L154" s="783" t="n"/>
      <c r="M154" s="783" t="n"/>
      <c r="N154" s="783" t="n"/>
      <c r="O154" s="783" t="n"/>
      <c r="P154" s="783" t="n"/>
      <c r="Q154" s="783" t="n"/>
      <c r="R154" s="783" t="n"/>
      <c r="S154" s="783" t="n"/>
      <c r="T154" s="783" t="n"/>
      <c r="U154" s="783" t="n"/>
      <c r="V154" s="783" t="n"/>
      <c r="W154" s="783" t="n"/>
      <c r="X154" s="783" t="n"/>
      <c r="Y154" s="783" t="n"/>
      <c r="Z154" s="783" t="n"/>
      <c r="AA154" s="459" t="n"/>
      <c r="AB154" s="459" t="n"/>
      <c r="AC154" s="459" t="n"/>
    </row>
    <row r="155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460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60</v>
      </c>
      <c r="Y155" s="834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460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68" t="n"/>
      <c r="B157" s="783" t="n"/>
      <c r="C157" s="783" t="n"/>
      <c r="D157" s="783" t="n"/>
      <c r="E157" s="783" t="n"/>
      <c r="F157" s="783" t="n"/>
      <c r="G157" s="783" t="n"/>
      <c r="H157" s="783" t="n"/>
      <c r="I157" s="783" t="n"/>
      <c r="J157" s="783" t="n"/>
      <c r="K157" s="783" t="n"/>
      <c r="L157" s="783" t="n"/>
      <c r="M157" s="783" t="n"/>
      <c r="N157" s="783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>
        <f>IFERROR(X155/H155,"0")+IFERROR(X156/H156,"0")</f>
        <v/>
      </c>
      <c r="Y157" s="837">
        <f>IFERROR(Y155/H155,"0")+IFERROR(Y156/H156,"0")</f>
        <v/>
      </c>
      <c r="Z157" s="837">
        <f>IFERROR(IF(Z155="",0,Z155),"0")+IFERROR(IF(Z156="",0,Z156),"0")</f>
        <v/>
      </c>
      <c r="AA157" s="838" t="n"/>
      <c r="AB157" s="838" t="n"/>
      <c r="AC157" s="838" t="n"/>
    </row>
    <row r="158">
      <c r="A158" s="783" t="n"/>
      <c r="B158" s="783" t="n"/>
      <c r="C158" s="783" t="n"/>
      <c r="D158" s="783" t="n"/>
      <c r="E158" s="783" t="n"/>
      <c r="F158" s="783" t="n"/>
      <c r="G158" s="783" t="n"/>
      <c r="H158" s="783" t="n"/>
      <c r="I158" s="783" t="n"/>
      <c r="J158" s="783" t="n"/>
      <c r="K158" s="783" t="n"/>
      <c r="L158" s="783" t="n"/>
      <c r="M158" s="783" t="n"/>
      <c r="N158" s="783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>
        <f>IFERROR(SUM(X155:X156),"0")</f>
        <v/>
      </c>
      <c r="Y158" s="837">
        <f>IFERROR(SUM(Y155:Y156),"0")</f>
        <v/>
      </c>
      <c r="Z158" s="43" t="n"/>
      <c r="AA158" s="838" t="n"/>
      <c r="AB158" s="838" t="n"/>
      <c r="AC158" s="838" t="n"/>
    </row>
    <row r="159" ht="14.25" customHeight="1">
      <c r="A159" s="459" t="inlineStr">
        <is>
          <t>Копченые колбасы</t>
        </is>
      </c>
      <c r="B159" s="783" t="n"/>
      <c r="C159" s="783" t="n"/>
      <c r="D159" s="783" t="n"/>
      <c r="E159" s="783" t="n"/>
      <c r="F159" s="783" t="n"/>
      <c r="G159" s="783" t="n"/>
      <c r="H159" s="783" t="n"/>
      <c r="I159" s="783" t="n"/>
      <c r="J159" s="783" t="n"/>
      <c r="K159" s="783" t="n"/>
      <c r="L159" s="783" t="n"/>
      <c r="M159" s="783" t="n"/>
      <c r="N159" s="783" t="n"/>
      <c r="O159" s="783" t="n"/>
      <c r="P159" s="783" t="n"/>
      <c r="Q159" s="783" t="n"/>
      <c r="R159" s="783" t="n"/>
      <c r="S159" s="783" t="n"/>
      <c r="T159" s="783" t="n"/>
      <c r="U159" s="783" t="n"/>
      <c r="V159" s="783" t="n"/>
      <c r="W159" s="783" t="n"/>
      <c r="X159" s="783" t="n"/>
      <c r="Y159" s="783" t="n"/>
      <c r="Z159" s="783" t="n"/>
      <c r="AA159" s="459" t="n"/>
      <c r="AB159" s="459" t="n"/>
      <c r="AC159" s="459" t="n"/>
    </row>
    <row r="160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460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17.5</v>
      </c>
      <c r="Y160" s="834">
        <f>IFERROR(IF(X160="",0,CEILING((X160/$H160),1)*$H160),"")</f>
        <v/>
      </c>
      <c r="Z160" s="42">
        <f>IFERROR(IF(Y160=0,"",ROUNDUP(Y160/H160,0)*0.00753),"")</f>
        <v/>
      </c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>
        <f>IFERROR(X160*I160/H160,"0")</f>
        <v/>
      </c>
      <c r="BN160" s="79">
        <f>IFERROR(Y160*I160/H160,"0")</f>
        <v/>
      </c>
      <c r="BO160" s="79">
        <f>IFERROR(1/J160*(X160/H160),"0")</f>
        <v/>
      </c>
      <c r="BP160" s="79">
        <f>IFERROR(1/J160*(Y160/H160),"0")</f>
        <v/>
      </c>
    </row>
    <row r="16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460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>
        <f>IFERROR(IF(X161="",0,CEILING((X161/$H161),1)*$H161),"")</f>
        <v/>
      </c>
      <c r="Z161" s="42">
        <f>IFERROR(IF(Y161=0,"",ROUNDUP(Y161/H161,0)*0.00753),"")</f>
        <v/>
      </c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>
      <c r="A162" s="468" t="n"/>
      <c r="B162" s="783" t="n"/>
      <c r="C162" s="783" t="n"/>
      <c r="D162" s="783" t="n"/>
      <c r="E162" s="783" t="n"/>
      <c r="F162" s="783" t="n"/>
      <c r="G162" s="783" t="n"/>
      <c r="H162" s="783" t="n"/>
      <c r="I162" s="783" t="n"/>
      <c r="J162" s="783" t="n"/>
      <c r="K162" s="783" t="n"/>
      <c r="L162" s="783" t="n"/>
      <c r="M162" s="783" t="n"/>
      <c r="N162" s="783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>
        <f>IFERROR(X160/H160,"0")+IFERROR(X161/H161,"0")</f>
        <v/>
      </c>
      <c r="Y162" s="837">
        <f>IFERROR(Y160/H160,"0")+IFERROR(Y161/H161,"0")</f>
        <v/>
      </c>
      <c r="Z162" s="837">
        <f>IFERROR(IF(Z160="",0,Z160),"0")+IFERROR(IF(Z161="",0,Z161),"0")</f>
        <v/>
      </c>
      <c r="AA162" s="838" t="n"/>
      <c r="AB162" s="838" t="n"/>
      <c r="AC162" s="838" t="n"/>
    </row>
    <row r="163">
      <c r="A163" s="783" t="n"/>
      <c r="B163" s="783" t="n"/>
      <c r="C163" s="783" t="n"/>
      <c r="D163" s="783" t="n"/>
      <c r="E163" s="783" t="n"/>
      <c r="F163" s="783" t="n"/>
      <c r="G163" s="783" t="n"/>
      <c r="H163" s="783" t="n"/>
      <c r="I163" s="783" t="n"/>
      <c r="J163" s="783" t="n"/>
      <c r="K163" s="783" t="n"/>
      <c r="L163" s="783" t="n"/>
      <c r="M163" s="783" t="n"/>
      <c r="N163" s="783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>
        <f>IFERROR(SUM(X160:X161),"0")</f>
        <v/>
      </c>
      <c r="Y163" s="837">
        <f>IFERROR(SUM(Y160:Y161),"0")</f>
        <v/>
      </c>
      <c r="Z163" s="43" t="n"/>
      <c r="AA163" s="838" t="n"/>
      <c r="AB163" s="838" t="n"/>
      <c r="AC163" s="838" t="n"/>
    </row>
    <row r="164" ht="14.25" customHeight="1">
      <c r="A164" s="459" t="inlineStr">
        <is>
          <t>Сосиски</t>
        </is>
      </c>
      <c r="B164" s="783" t="n"/>
      <c r="C164" s="783" t="n"/>
      <c r="D164" s="783" t="n"/>
      <c r="E164" s="783" t="n"/>
      <c r="F164" s="783" t="n"/>
      <c r="G164" s="783" t="n"/>
      <c r="H164" s="783" t="n"/>
      <c r="I164" s="783" t="n"/>
      <c r="J164" s="783" t="n"/>
      <c r="K164" s="783" t="n"/>
      <c r="L164" s="783" t="n"/>
      <c r="M164" s="783" t="n"/>
      <c r="N164" s="783" t="n"/>
      <c r="O164" s="783" t="n"/>
      <c r="P164" s="783" t="n"/>
      <c r="Q164" s="783" t="n"/>
      <c r="R164" s="783" t="n"/>
      <c r="S164" s="783" t="n"/>
      <c r="T164" s="783" t="n"/>
      <c r="U164" s="783" t="n"/>
      <c r="V164" s="783" t="n"/>
      <c r="W164" s="783" t="n"/>
      <c r="X164" s="783" t="n"/>
      <c r="Y164" s="783" t="n"/>
      <c r="Z164" s="783" t="n"/>
      <c r="AA164" s="459" t="n"/>
      <c r="AB164" s="459" t="n"/>
      <c r="AC164" s="459" t="n"/>
    </row>
    <row r="165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460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>
        <f>IFERROR(IF(X165="",0,CEILING((X165/$H165),1)*$H165),"")</f>
        <v/>
      </c>
      <c r="Z165" s="42">
        <f>IFERROR(IF(Y165=0,"",ROUNDUP(Y165/H165,0)*0.00753),"")</f>
        <v/>
      </c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>
        <f>IFERROR(X165*I165/H165,"0")</f>
        <v/>
      </c>
      <c r="BN165" s="79">
        <f>IFERROR(Y165*I165/H165,"0")</f>
        <v/>
      </c>
      <c r="BO165" s="79">
        <f>IFERROR(1/J165*(X165/H165),"0")</f>
        <v/>
      </c>
      <c r="BP165" s="79">
        <f>IFERROR(1/J165*(Y165/H165),"0")</f>
        <v/>
      </c>
    </row>
    <row r="166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460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16.5</v>
      </c>
      <c r="Y166" s="834">
        <f>IFERROR(IF(X166="",0,CEILING((X166/$H166),1)*$H166),"")</f>
        <v/>
      </c>
      <c r="Z166" s="42">
        <f>IFERROR(IF(Y166=0,"",ROUNDUP(Y166/H166,0)*0.00753),"")</f>
        <v/>
      </c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>
        <f>IFERROR(X166*I166/H166,"0")</f>
        <v/>
      </c>
      <c r="BN166" s="79">
        <f>IFERROR(Y166*I166/H166,"0")</f>
        <v/>
      </c>
      <c r="BO166" s="79">
        <f>IFERROR(1/J166*(X166/H166),"0")</f>
        <v/>
      </c>
      <c r="BP166" s="79">
        <f>IFERROR(1/J166*(Y166/H166),"0")</f>
        <v/>
      </c>
    </row>
    <row r="167">
      <c r="A167" s="468" t="n"/>
      <c r="B167" s="783" t="n"/>
      <c r="C167" s="783" t="n"/>
      <c r="D167" s="783" t="n"/>
      <c r="E167" s="783" t="n"/>
      <c r="F167" s="783" t="n"/>
      <c r="G167" s="783" t="n"/>
      <c r="H167" s="783" t="n"/>
      <c r="I167" s="783" t="n"/>
      <c r="J167" s="783" t="n"/>
      <c r="K167" s="783" t="n"/>
      <c r="L167" s="783" t="n"/>
      <c r="M167" s="783" t="n"/>
      <c r="N167" s="783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>
        <f>IFERROR(X165/H165,"0")+IFERROR(X166/H166,"0")</f>
        <v/>
      </c>
      <c r="Y167" s="837">
        <f>IFERROR(Y165/H165,"0")+IFERROR(Y166/H166,"0")</f>
        <v/>
      </c>
      <c r="Z167" s="837">
        <f>IFERROR(IF(Z165="",0,Z165),"0")+IFERROR(IF(Z166="",0,Z166),"0")</f>
        <v/>
      </c>
      <c r="AA167" s="838" t="n"/>
      <c r="AB167" s="838" t="n"/>
      <c r="AC167" s="838" t="n"/>
    </row>
    <row r="168">
      <c r="A168" s="783" t="n"/>
      <c r="B168" s="783" t="n"/>
      <c r="C168" s="783" t="n"/>
      <c r="D168" s="783" t="n"/>
      <c r="E168" s="783" t="n"/>
      <c r="F168" s="783" t="n"/>
      <c r="G168" s="783" t="n"/>
      <c r="H168" s="783" t="n"/>
      <c r="I168" s="783" t="n"/>
      <c r="J168" s="783" t="n"/>
      <c r="K168" s="783" t="n"/>
      <c r="L168" s="783" t="n"/>
      <c r="M168" s="783" t="n"/>
      <c r="N168" s="783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>
        <f>IFERROR(SUM(X165:X166),"0")</f>
        <v/>
      </c>
      <c r="Y168" s="837">
        <f>IFERROR(SUM(Y165:Y166),"0")</f>
        <v/>
      </c>
      <c r="Z168" s="43" t="n"/>
      <c r="AA168" s="838" t="n"/>
      <c r="AB168" s="838" t="n"/>
      <c r="AC168" s="838" t="n"/>
    </row>
    <row r="169" ht="16.5" customHeight="1">
      <c r="A169" s="458" t="inlineStr">
        <is>
          <t>Вязанка</t>
        </is>
      </c>
      <c r="B169" s="783" t="n"/>
      <c r="C169" s="783" t="n"/>
      <c r="D169" s="783" t="n"/>
      <c r="E169" s="783" t="n"/>
      <c r="F169" s="783" t="n"/>
      <c r="G169" s="783" t="n"/>
      <c r="H169" s="783" t="n"/>
      <c r="I169" s="783" t="n"/>
      <c r="J169" s="783" t="n"/>
      <c r="K169" s="783" t="n"/>
      <c r="L169" s="783" t="n"/>
      <c r="M169" s="783" t="n"/>
      <c r="N169" s="783" t="n"/>
      <c r="O169" s="783" t="n"/>
      <c r="P169" s="783" t="n"/>
      <c r="Q169" s="783" t="n"/>
      <c r="R169" s="783" t="n"/>
      <c r="S169" s="783" t="n"/>
      <c r="T169" s="783" t="n"/>
      <c r="U169" s="783" t="n"/>
      <c r="V169" s="783" t="n"/>
      <c r="W169" s="783" t="n"/>
      <c r="X169" s="783" t="n"/>
      <c r="Y169" s="783" t="n"/>
      <c r="Z169" s="783" t="n"/>
      <c r="AA169" s="458" t="n"/>
      <c r="AB169" s="458" t="n"/>
      <c r="AC169" s="458" t="n"/>
    </row>
    <row r="170" ht="14.25" customHeight="1">
      <c r="A170" s="459" t="inlineStr">
        <is>
          <t>Вареные колбасы</t>
        </is>
      </c>
      <c r="B170" s="783" t="n"/>
      <c r="C170" s="783" t="n"/>
      <c r="D170" s="783" t="n"/>
      <c r="E170" s="783" t="n"/>
      <c r="F170" s="783" t="n"/>
      <c r="G170" s="783" t="n"/>
      <c r="H170" s="783" t="n"/>
      <c r="I170" s="783" t="n"/>
      <c r="J170" s="783" t="n"/>
      <c r="K170" s="783" t="n"/>
      <c r="L170" s="783" t="n"/>
      <c r="M170" s="783" t="n"/>
      <c r="N170" s="783" t="n"/>
      <c r="O170" s="783" t="n"/>
      <c r="P170" s="783" t="n"/>
      <c r="Q170" s="783" t="n"/>
      <c r="R170" s="783" t="n"/>
      <c r="S170" s="783" t="n"/>
      <c r="T170" s="783" t="n"/>
      <c r="U170" s="783" t="n"/>
      <c r="V170" s="783" t="n"/>
      <c r="W170" s="783" t="n"/>
      <c r="X170" s="783" t="n"/>
      <c r="Y170" s="783" t="n"/>
      <c r="Z170" s="783" t="n"/>
      <c r="AA170" s="459" t="n"/>
      <c r="AB170" s="459" t="n"/>
      <c r="AC170" s="459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460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0</v>
      </c>
      <c r="Y171" s="834">
        <f>IFERROR(IF(X171="",0,CEILING((X171/$H171),1)*$H171),"")</f>
        <v/>
      </c>
      <c r="Z171" s="42">
        <f>IFERROR(IF(Y171=0,"",ROUNDUP(Y171/H171,0)*0.02175),"")</f>
        <v/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460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30</v>
      </c>
      <c r="Y172" s="834">
        <f>IFERROR(IF(X172="",0,CEILING((X172/$H172),1)*$H172),"")</f>
        <v/>
      </c>
      <c r="Z172" s="42">
        <f>IFERROR(IF(Y172=0,"",ROUNDUP(Y172/H172,0)*0.00753),"")</f>
        <v/>
      </c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>
        <f>IFERROR(X172*I172/H172,"0")</f>
        <v/>
      </c>
      <c r="BN172" s="79">
        <f>IFERROR(Y172*I172/H172,"0")</f>
        <v/>
      </c>
      <c r="BO172" s="79">
        <f>IFERROR(1/J172*(X172/H172),"0")</f>
        <v/>
      </c>
      <c r="BP172" s="79">
        <f>IFERROR(1/J172*(Y172/H172),"0")</f>
        <v/>
      </c>
    </row>
    <row r="173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460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>
        <f>IFERROR(IF(X173="",0,CEILING((X173/$H173),1)*$H173),"")</f>
        <v/>
      </c>
      <c r="Z173" s="42">
        <f>IFERROR(IF(Y173=0,"",ROUNDUP(Y173/H173,0)*0.00937),"")</f>
        <v/>
      </c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>
        <f>IFERROR(X173*I173/H173,"0")</f>
        <v/>
      </c>
      <c r="BN173" s="79">
        <f>IFERROR(Y173*I173/H173,"0")</f>
        <v/>
      </c>
      <c r="BO173" s="79">
        <f>IFERROR(1/J173*(X173/H173),"0")</f>
        <v/>
      </c>
      <c r="BP173" s="79">
        <f>IFERROR(1/J173*(Y173/H173),"0")</f>
        <v/>
      </c>
    </row>
    <row r="174">
      <c r="A174" s="468" t="n"/>
      <c r="B174" s="783" t="n"/>
      <c r="C174" s="783" t="n"/>
      <c r="D174" s="783" t="n"/>
      <c r="E174" s="783" t="n"/>
      <c r="F174" s="783" t="n"/>
      <c r="G174" s="783" t="n"/>
      <c r="H174" s="783" t="n"/>
      <c r="I174" s="783" t="n"/>
      <c r="J174" s="783" t="n"/>
      <c r="K174" s="783" t="n"/>
      <c r="L174" s="783" t="n"/>
      <c r="M174" s="783" t="n"/>
      <c r="N174" s="783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>
        <f>IFERROR(X171/H171,"0")+IFERROR(X172/H172,"0")+IFERROR(X173/H173,"0")</f>
        <v/>
      </c>
      <c r="Y174" s="837">
        <f>IFERROR(Y171/H171,"0")+IFERROR(Y172/H172,"0")+IFERROR(Y173/H173,"0")</f>
        <v/>
      </c>
      <c r="Z174" s="837">
        <f>IFERROR(IF(Z171="",0,Z171),"0")+IFERROR(IF(Z172="",0,Z172),"0")+IFERROR(IF(Z173="",0,Z173),"0")</f>
        <v/>
      </c>
      <c r="AA174" s="838" t="n"/>
      <c r="AB174" s="838" t="n"/>
      <c r="AC174" s="838" t="n"/>
    </row>
    <row r="175">
      <c r="A175" s="783" t="n"/>
      <c r="B175" s="783" t="n"/>
      <c r="C175" s="783" t="n"/>
      <c r="D175" s="783" t="n"/>
      <c r="E175" s="783" t="n"/>
      <c r="F175" s="783" t="n"/>
      <c r="G175" s="783" t="n"/>
      <c r="H175" s="783" t="n"/>
      <c r="I175" s="783" t="n"/>
      <c r="J175" s="783" t="n"/>
      <c r="K175" s="783" t="n"/>
      <c r="L175" s="783" t="n"/>
      <c r="M175" s="783" t="n"/>
      <c r="N175" s="783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>
        <f>IFERROR(SUM(X171:X173),"0")</f>
        <v/>
      </c>
      <c r="Y175" s="837">
        <f>IFERROR(SUM(Y171:Y173),"0")</f>
        <v/>
      </c>
      <c r="Z175" s="43" t="n"/>
      <c r="AA175" s="838" t="n"/>
      <c r="AB175" s="838" t="n"/>
      <c r="AC175" s="838" t="n"/>
    </row>
    <row r="176" ht="14.25" customHeight="1">
      <c r="A176" s="459" t="inlineStr">
        <is>
          <t>Копченые колбасы</t>
        </is>
      </c>
      <c r="B176" s="783" t="n"/>
      <c r="C176" s="783" t="n"/>
      <c r="D176" s="783" t="n"/>
      <c r="E176" s="783" t="n"/>
      <c r="F176" s="783" t="n"/>
      <c r="G176" s="783" t="n"/>
      <c r="H176" s="783" t="n"/>
      <c r="I176" s="783" t="n"/>
      <c r="J176" s="783" t="n"/>
      <c r="K176" s="783" t="n"/>
      <c r="L176" s="783" t="n"/>
      <c r="M176" s="783" t="n"/>
      <c r="N176" s="783" t="n"/>
      <c r="O176" s="783" t="n"/>
      <c r="P176" s="783" t="n"/>
      <c r="Q176" s="783" t="n"/>
      <c r="R176" s="783" t="n"/>
      <c r="S176" s="783" t="n"/>
      <c r="T176" s="783" t="n"/>
      <c r="U176" s="783" t="n"/>
      <c r="V176" s="783" t="n"/>
      <c r="W176" s="783" t="n"/>
      <c r="X176" s="783" t="n"/>
      <c r="Y176" s="783" t="n"/>
      <c r="Z176" s="783" t="n"/>
      <c r="AA176" s="459" t="n"/>
      <c r="AB176" s="459" t="n"/>
      <c r="AC176" s="459" t="n"/>
    </row>
    <row r="177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460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>
        <f>IFERROR(IF(X177="",0,CEILING((X177/$H177),1)*$H177),"")</f>
        <v/>
      </c>
      <c r="Z177" s="42">
        <f>IFERROR(IF(Y177=0,"",ROUNDUP(Y177/H177,0)*0.02175),"")</f>
        <v/>
      </c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460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>
        <f>IFERROR(IF(X178="",0,CEILING((X178/$H178),1)*$H178),"")</f>
        <v/>
      </c>
      <c r="Z178" s="42">
        <f>IFERROR(IF(Y178=0,"",ROUNDUP(Y178/H178,0)*0.00937),"")</f>
        <v/>
      </c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460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>
        <f>IFERROR(IF(X179="",0,CEILING((X179/$H179),1)*$H179),"")</f>
        <v/>
      </c>
      <c r="Z179" s="42">
        <f>IFERROR(IF(Y179=0,"",ROUNDUP(Y179/H179,0)*0.02175),"")</f>
        <v/>
      </c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460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>
        <f>IFERROR(IF(X180="",0,CEILING((X180/$H180),1)*$H180),"")</f>
        <v/>
      </c>
      <c r="Z180" s="42">
        <f>IFERROR(IF(Y180=0,"",ROUNDUP(Y180/H180,0)*0.00502),"")</f>
        <v/>
      </c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460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>
        <f>IFERROR(IF(X181="",0,CEILING((X181/$H181),1)*$H181),"")</f>
        <v/>
      </c>
      <c r="Z181" s="42">
        <f>IFERROR(IF(Y181=0,"",ROUNDUP(Y181/H181,0)*0.00502),"")</f>
        <v/>
      </c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>
        <f>IFERROR(X181*I181/H181,"0")</f>
        <v/>
      </c>
      <c r="BN181" s="79">
        <f>IFERROR(Y181*I181/H181,"0")</f>
        <v/>
      </c>
      <c r="BO181" s="79">
        <f>IFERROR(1/J181*(X181/H181),"0")</f>
        <v/>
      </c>
      <c r="BP181" s="79">
        <f>IFERROR(1/J181*(Y181/H181),"0")</f>
        <v/>
      </c>
    </row>
    <row r="182">
      <c r="A182" s="468" t="n"/>
      <c r="B182" s="783" t="n"/>
      <c r="C182" s="783" t="n"/>
      <c r="D182" s="783" t="n"/>
      <c r="E182" s="783" t="n"/>
      <c r="F182" s="783" t="n"/>
      <c r="G182" s="783" t="n"/>
      <c r="H182" s="783" t="n"/>
      <c r="I182" s="783" t="n"/>
      <c r="J182" s="783" t="n"/>
      <c r="K182" s="783" t="n"/>
      <c r="L182" s="783" t="n"/>
      <c r="M182" s="783" t="n"/>
      <c r="N182" s="783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>
        <f>IFERROR(X177/H177,"0")+IFERROR(X178/H178,"0")+IFERROR(X179/H179,"0")+IFERROR(X180/H180,"0")+IFERROR(X181/H181,"0")</f>
        <v/>
      </c>
      <c r="Y182" s="837">
        <f>IFERROR(Y177/H177,"0")+IFERROR(Y178/H178,"0")+IFERROR(Y179/H179,"0")+IFERROR(Y180/H180,"0")+IFERROR(Y181/H181,"0")</f>
        <v/>
      </c>
      <c r="Z182" s="837">
        <f>IFERROR(IF(Z177="",0,Z177),"0")+IFERROR(IF(Z178="",0,Z178),"0")+IFERROR(IF(Z179="",0,Z179),"0")+IFERROR(IF(Z180="",0,Z180),"0")+IFERROR(IF(Z181="",0,Z181),"0")</f>
        <v/>
      </c>
      <c r="AA182" s="838" t="n"/>
      <c r="AB182" s="838" t="n"/>
      <c r="AC182" s="838" t="n"/>
    </row>
    <row r="183">
      <c r="A183" s="783" t="n"/>
      <c r="B183" s="783" t="n"/>
      <c r="C183" s="783" t="n"/>
      <c r="D183" s="783" t="n"/>
      <c r="E183" s="783" t="n"/>
      <c r="F183" s="783" t="n"/>
      <c r="G183" s="783" t="n"/>
      <c r="H183" s="783" t="n"/>
      <c r="I183" s="783" t="n"/>
      <c r="J183" s="783" t="n"/>
      <c r="K183" s="783" t="n"/>
      <c r="L183" s="783" t="n"/>
      <c r="M183" s="783" t="n"/>
      <c r="N183" s="783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>
        <f>IFERROR(SUM(X177:X181),"0")</f>
        <v/>
      </c>
      <c r="Y183" s="837">
        <f>IFERROR(SUM(Y177:Y181),"0")</f>
        <v/>
      </c>
      <c r="Z183" s="43" t="n"/>
      <c r="AA183" s="838" t="n"/>
      <c r="AB183" s="838" t="n"/>
      <c r="AC183" s="838" t="n"/>
    </row>
    <row r="184" ht="14.25" customHeight="1">
      <c r="A184" s="459" t="inlineStr">
        <is>
          <t>Сосиски</t>
        </is>
      </c>
      <c r="B184" s="783" t="n"/>
      <c r="C184" s="783" t="n"/>
      <c r="D184" s="783" t="n"/>
      <c r="E184" s="783" t="n"/>
      <c r="F184" s="783" t="n"/>
      <c r="G184" s="783" t="n"/>
      <c r="H184" s="783" t="n"/>
      <c r="I184" s="783" t="n"/>
      <c r="J184" s="783" t="n"/>
      <c r="K184" s="783" t="n"/>
      <c r="L184" s="783" t="n"/>
      <c r="M184" s="783" t="n"/>
      <c r="N184" s="783" t="n"/>
      <c r="O184" s="783" t="n"/>
      <c r="P184" s="783" t="n"/>
      <c r="Q184" s="783" t="n"/>
      <c r="R184" s="783" t="n"/>
      <c r="S184" s="783" t="n"/>
      <c r="T184" s="783" t="n"/>
      <c r="U184" s="783" t="n"/>
      <c r="V184" s="783" t="n"/>
      <c r="W184" s="783" t="n"/>
      <c r="X184" s="783" t="n"/>
      <c r="Y184" s="783" t="n"/>
      <c r="Z184" s="783" t="n"/>
      <c r="AA184" s="459" t="n"/>
      <c r="AB184" s="459" t="n"/>
      <c r="AC184" s="459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460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>
        <f>HYPERLINK("https://abi.ru/products/Охлажденные/Вязанка/Вязанка/Сосиски/P003904/","Сосиски «Рубленые» Весовые п/а мгс УВВ ТМ «Вязанка»")</f>
        <v/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20</v>
      </c>
      <c r="Y185" s="834">
        <f>IFERROR(IF(X185="",0,CEILING((X185/$H185),1)*$H185),"")</f>
        <v/>
      </c>
      <c r="Z185" s="42">
        <f>IFERROR(IF(Y185=0,"",ROUNDUP(Y185/H185,0)*0.02175),"")</f>
        <v/>
      </c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460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>
        <f>HYPERLINK("https://abi.ru/products/Охлажденные/Вязанка/Вязанка/Сосиски/P003992/","Сосиски «Венские» Фикс.вес 0,5 п/а мгс ТМ «Вязанка»")</f>
        <v/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>
        <f>IFERROR(IF(X186="",0,CEILING((X186/$H186),1)*$H186),"")</f>
        <v/>
      </c>
      <c r="Z186" s="42">
        <f>IFERROR(IF(Y186=0,"",ROUNDUP(Y186/H186,0)*0.00753),"")</f>
        <v/>
      </c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460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>
        <f>HYPERLINK("https://abi.ru/products/Охлажденные/Вязанка/Вязанка/Сосиски/P003030/","Сосиски Рубленые Вязанка Фикс.вес 0,5 п/а мгс Вязанка")</f>
        <v/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25</v>
      </c>
      <c r="Y187" s="834">
        <f>IFERROR(IF(X187="",0,CEILING((X187/$H187),1)*$H187),"")</f>
        <v/>
      </c>
      <c r="Z187" s="42">
        <f>IFERROR(IF(Y187=0,"",ROUNDUP(Y187/H187,0)*0.00753),"")</f>
        <v/>
      </c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>
      <c r="A188" s="468" t="n"/>
      <c r="B188" s="783" t="n"/>
      <c r="C188" s="783" t="n"/>
      <c r="D188" s="783" t="n"/>
      <c r="E188" s="783" t="n"/>
      <c r="F188" s="783" t="n"/>
      <c r="G188" s="783" t="n"/>
      <c r="H188" s="783" t="n"/>
      <c r="I188" s="783" t="n"/>
      <c r="J188" s="783" t="n"/>
      <c r="K188" s="783" t="n"/>
      <c r="L188" s="783" t="n"/>
      <c r="M188" s="783" t="n"/>
      <c r="N188" s="783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>
        <f>IFERROR(X185/H185,"0")+IFERROR(X186/H186,"0")+IFERROR(X187/H187,"0")</f>
        <v/>
      </c>
      <c r="Y188" s="837">
        <f>IFERROR(Y185/H185,"0")+IFERROR(Y186/H186,"0")+IFERROR(Y187/H187,"0")</f>
        <v/>
      </c>
      <c r="Z188" s="837">
        <f>IFERROR(IF(Z185="",0,Z185),"0")+IFERROR(IF(Z186="",0,Z186),"0")+IFERROR(IF(Z187="",0,Z187),"0")</f>
        <v/>
      </c>
      <c r="AA188" s="838" t="n"/>
      <c r="AB188" s="838" t="n"/>
      <c r="AC188" s="838" t="n"/>
    </row>
    <row r="189">
      <c r="A189" s="783" t="n"/>
      <c r="B189" s="783" t="n"/>
      <c r="C189" s="783" t="n"/>
      <c r="D189" s="783" t="n"/>
      <c r="E189" s="783" t="n"/>
      <c r="F189" s="783" t="n"/>
      <c r="G189" s="783" t="n"/>
      <c r="H189" s="783" t="n"/>
      <c r="I189" s="783" t="n"/>
      <c r="J189" s="783" t="n"/>
      <c r="K189" s="783" t="n"/>
      <c r="L189" s="783" t="n"/>
      <c r="M189" s="783" t="n"/>
      <c r="N189" s="783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>
        <f>IFERROR(SUM(X185:X187),"0")</f>
        <v/>
      </c>
      <c r="Y189" s="837">
        <f>IFERROR(SUM(Y185:Y187),"0")</f>
        <v/>
      </c>
      <c r="Z189" s="43" t="n"/>
      <c r="AA189" s="838" t="n"/>
      <c r="AB189" s="838" t="n"/>
      <c r="AC189" s="838" t="n"/>
    </row>
    <row r="190" ht="27.75" customHeight="1">
      <c r="A190" s="457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t="16.5" customHeight="1">
      <c r="A191" s="458" t="inlineStr">
        <is>
          <t>Мясорубская</t>
        </is>
      </c>
      <c r="B191" s="783" t="n"/>
      <c r="C191" s="783" t="n"/>
      <c r="D191" s="783" t="n"/>
      <c r="E191" s="783" t="n"/>
      <c r="F191" s="783" t="n"/>
      <c r="G191" s="783" t="n"/>
      <c r="H191" s="783" t="n"/>
      <c r="I191" s="783" t="n"/>
      <c r="J191" s="783" t="n"/>
      <c r="K191" s="783" t="n"/>
      <c r="L191" s="783" t="n"/>
      <c r="M191" s="783" t="n"/>
      <c r="N191" s="783" t="n"/>
      <c r="O191" s="783" t="n"/>
      <c r="P191" s="783" t="n"/>
      <c r="Q191" s="783" t="n"/>
      <c r="R191" s="783" t="n"/>
      <c r="S191" s="783" t="n"/>
      <c r="T191" s="783" t="n"/>
      <c r="U191" s="783" t="n"/>
      <c r="V191" s="783" t="n"/>
      <c r="W191" s="783" t="n"/>
      <c r="X191" s="783" t="n"/>
      <c r="Y191" s="783" t="n"/>
      <c r="Z191" s="783" t="n"/>
      <c r="AA191" s="458" t="n"/>
      <c r="AB191" s="458" t="n"/>
      <c r="AC191" s="458" t="n"/>
    </row>
    <row r="192" ht="14.25" customHeight="1">
      <c r="A192" s="459" t="inlineStr">
        <is>
          <t>Копченые колбасы</t>
        </is>
      </c>
      <c r="B192" s="783" t="n"/>
      <c r="C192" s="783" t="n"/>
      <c r="D192" s="783" t="n"/>
      <c r="E192" s="783" t="n"/>
      <c r="F192" s="783" t="n"/>
      <c r="G192" s="783" t="n"/>
      <c r="H192" s="783" t="n"/>
      <c r="I192" s="783" t="n"/>
      <c r="J192" s="783" t="n"/>
      <c r="K192" s="783" t="n"/>
      <c r="L192" s="783" t="n"/>
      <c r="M192" s="783" t="n"/>
      <c r="N192" s="783" t="n"/>
      <c r="O192" s="783" t="n"/>
      <c r="P192" s="783" t="n"/>
      <c r="Q192" s="783" t="n"/>
      <c r="R192" s="783" t="n"/>
      <c r="S192" s="783" t="n"/>
      <c r="T192" s="783" t="n"/>
      <c r="U192" s="783" t="n"/>
      <c r="V192" s="783" t="n"/>
      <c r="W192" s="783" t="n"/>
      <c r="X192" s="783" t="n"/>
      <c r="Y192" s="783" t="n"/>
      <c r="Z192" s="783" t="n"/>
      <c r="AA192" s="459" t="n"/>
      <c r="AB192" s="459" t="n"/>
      <c r="AC192" s="459" t="n"/>
    </row>
    <row r="193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460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0</v>
      </c>
      <c r="Y193" s="834">
        <f>IFERROR(IF(X193="",0,CEILING((X193/$H193),1)*$H193),"")</f>
        <v/>
      </c>
      <c r="Z193" s="42">
        <f>IFERROR(IF(Y193=0,"",ROUNDUP(Y193/H193,0)*0.00753),"")</f>
        <v/>
      </c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460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0</v>
      </c>
      <c r="Y194" s="834">
        <f>IFERROR(IF(X194="",0,CEILING((X194/$H194),1)*$H194),"")</f>
        <v/>
      </c>
      <c r="Z194" s="42">
        <f>IFERROR(IF(Y194=0,"",ROUNDUP(Y194/H194,0)*0.00753),"")</f>
        <v/>
      </c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>
        <f>IFERROR(X194*I194/H194,"0")</f>
        <v/>
      </c>
      <c r="BN194" s="79">
        <f>IFERROR(Y194*I194/H194,"0")</f>
        <v/>
      </c>
      <c r="BO194" s="79">
        <f>IFERROR(1/J194*(X194/H194),"0")</f>
        <v/>
      </c>
      <c r="BP194" s="79">
        <f>IFERROR(1/J194*(Y194/H194),"0")</f>
        <v/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460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30</v>
      </c>
      <c r="Y195" s="834">
        <f>IFERROR(IF(X195="",0,CEILING((X195/$H195),1)*$H195),"")</f>
        <v/>
      </c>
      <c r="Z195" s="42">
        <f>IFERROR(IF(Y195=0,"",ROUNDUP(Y195/H195,0)*0.00753),"")</f>
        <v/>
      </c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460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122.5</v>
      </c>
      <c r="Y196" s="834">
        <f>IFERROR(IF(X196="",0,CEILING((X196/$H196),1)*$H196),"")</f>
        <v/>
      </c>
      <c r="Z196" s="42">
        <f>IFERROR(IF(Y196=0,"",ROUNDUP(Y196/H196,0)*0.00502),"")</f>
        <v/>
      </c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460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87.5</v>
      </c>
      <c r="Y197" s="834">
        <f>IFERROR(IF(X197="",0,CEILING((X197/$H197),1)*$H197),"")</f>
        <v/>
      </c>
      <c r="Z197" s="42">
        <f>IFERROR(IF(Y197=0,"",ROUNDUP(Y197/H197,0)*0.00502),"")</f>
        <v/>
      </c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>
        <f>IFERROR(X197*I197/H197,"0")</f>
        <v/>
      </c>
      <c r="BN197" s="79">
        <f>IFERROR(Y197*I197/H197,"0")</f>
        <v/>
      </c>
      <c r="BO197" s="79">
        <f>IFERROR(1/J197*(X197/H197),"0")</f>
        <v/>
      </c>
      <c r="BP197" s="79">
        <f>IFERROR(1/J197*(Y197/H197),"0")</f>
        <v/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460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122.5</v>
      </c>
      <c r="Y198" s="834">
        <f>IFERROR(IF(X198="",0,CEILING((X198/$H198),1)*$H198),"")</f>
        <v/>
      </c>
      <c r="Z198" s="42">
        <f>IFERROR(IF(Y198=0,"",ROUNDUP(Y198/H198,0)*0.00502),"")</f>
        <v/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460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>
        <f>IFERROR(IF(X199="",0,CEILING((X199/$H199),1)*$H199),"")</f>
        <v/>
      </c>
      <c r="Z199" s="42">
        <f>IFERROR(IF(Y199=0,"",ROUNDUP(Y199/H199,0)*0.00753),"")</f>
        <v/>
      </c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460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>
        <f>IFERROR(IF(X200="",0,CEILING((X200/$H200),1)*$H200),"")</f>
        <v/>
      </c>
      <c r="Z200" s="42">
        <f>IFERROR(IF(Y200=0,"",ROUNDUP(Y200/H200,0)*0.00502),"")</f>
        <v/>
      </c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>
      <c r="A201" s="468" t="n"/>
      <c r="B201" s="783" t="n"/>
      <c r="C201" s="783" t="n"/>
      <c r="D201" s="783" t="n"/>
      <c r="E201" s="783" t="n"/>
      <c r="F201" s="783" t="n"/>
      <c r="G201" s="783" t="n"/>
      <c r="H201" s="783" t="n"/>
      <c r="I201" s="783" t="n"/>
      <c r="J201" s="783" t="n"/>
      <c r="K201" s="783" t="n"/>
      <c r="L201" s="783" t="n"/>
      <c r="M201" s="783" t="n"/>
      <c r="N201" s="783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>
        <f>IFERROR(X193/H193,"0")+IFERROR(X194/H194,"0")+IFERROR(X195/H195,"0")+IFERROR(X196/H196,"0")+IFERROR(X197/H197,"0")+IFERROR(X198/H198,"0")+IFERROR(X199/H199,"0")+IFERROR(X200/H200,"0")</f>
        <v/>
      </c>
      <c r="Y201" s="837">
        <f>IFERROR(Y193/H193,"0")+IFERROR(Y194/H194,"0")+IFERROR(Y195/H195,"0")+IFERROR(Y196/H196,"0")+IFERROR(Y197/H197,"0")+IFERROR(Y198/H198,"0")+IFERROR(Y199/H199,"0")+IFERROR(Y200/H200,"0")</f>
        <v/>
      </c>
      <c r="Z201" s="83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838" t="n"/>
      <c r="AB201" s="838" t="n"/>
      <c r="AC201" s="838" t="n"/>
    </row>
    <row r="202">
      <c r="A202" s="783" t="n"/>
      <c r="B202" s="783" t="n"/>
      <c r="C202" s="783" t="n"/>
      <c r="D202" s="783" t="n"/>
      <c r="E202" s="783" t="n"/>
      <c r="F202" s="783" t="n"/>
      <c r="G202" s="783" t="n"/>
      <c r="H202" s="783" t="n"/>
      <c r="I202" s="783" t="n"/>
      <c r="J202" s="783" t="n"/>
      <c r="K202" s="783" t="n"/>
      <c r="L202" s="783" t="n"/>
      <c r="M202" s="783" t="n"/>
      <c r="N202" s="783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>
        <f>IFERROR(SUM(X193:X200),"0")</f>
        <v/>
      </c>
      <c r="Y202" s="837">
        <f>IFERROR(SUM(Y193:Y200),"0")</f>
        <v/>
      </c>
      <c r="Z202" s="43" t="n"/>
      <c r="AA202" s="838" t="n"/>
      <c r="AB202" s="838" t="n"/>
      <c r="AC202" s="838" t="n"/>
    </row>
    <row r="203" ht="16.5" customHeight="1">
      <c r="A203" s="458" t="inlineStr">
        <is>
          <t>Сочинка</t>
        </is>
      </c>
      <c r="B203" s="783" t="n"/>
      <c r="C203" s="783" t="n"/>
      <c r="D203" s="783" t="n"/>
      <c r="E203" s="783" t="n"/>
      <c r="F203" s="783" t="n"/>
      <c r="G203" s="783" t="n"/>
      <c r="H203" s="783" t="n"/>
      <c r="I203" s="783" t="n"/>
      <c r="J203" s="783" t="n"/>
      <c r="K203" s="783" t="n"/>
      <c r="L203" s="783" t="n"/>
      <c r="M203" s="783" t="n"/>
      <c r="N203" s="783" t="n"/>
      <c r="O203" s="783" t="n"/>
      <c r="P203" s="783" t="n"/>
      <c r="Q203" s="783" t="n"/>
      <c r="R203" s="783" t="n"/>
      <c r="S203" s="783" t="n"/>
      <c r="T203" s="783" t="n"/>
      <c r="U203" s="783" t="n"/>
      <c r="V203" s="783" t="n"/>
      <c r="W203" s="783" t="n"/>
      <c r="X203" s="783" t="n"/>
      <c r="Y203" s="783" t="n"/>
      <c r="Z203" s="783" t="n"/>
      <c r="AA203" s="458" t="n"/>
      <c r="AB203" s="458" t="n"/>
      <c r="AC203" s="458" t="n"/>
    </row>
    <row r="204" ht="14.25" customHeight="1">
      <c r="A204" s="459" t="inlineStr">
        <is>
          <t>Вареные колбасы</t>
        </is>
      </c>
      <c r="B204" s="783" t="n"/>
      <c r="C204" s="783" t="n"/>
      <c r="D204" s="783" t="n"/>
      <c r="E204" s="783" t="n"/>
      <c r="F204" s="783" t="n"/>
      <c r="G204" s="783" t="n"/>
      <c r="H204" s="783" t="n"/>
      <c r="I204" s="783" t="n"/>
      <c r="J204" s="783" t="n"/>
      <c r="K204" s="783" t="n"/>
      <c r="L204" s="783" t="n"/>
      <c r="M204" s="783" t="n"/>
      <c r="N204" s="783" t="n"/>
      <c r="O204" s="783" t="n"/>
      <c r="P204" s="783" t="n"/>
      <c r="Q204" s="783" t="n"/>
      <c r="R204" s="783" t="n"/>
      <c r="S204" s="783" t="n"/>
      <c r="T204" s="783" t="n"/>
      <c r="U204" s="783" t="n"/>
      <c r="V204" s="783" t="n"/>
      <c r="W204" s="783" t="n"/>
      <c r="X204" s="783" t="n"/>
      <c r="Y204" s="783" t="n"/>
      <c r="Z204" s="783" t="n"/>
      <c r="AA204" s="459" t="n"/>
      <c r="AB204" s="459" t="n"/>
      <c r="AC204" s="459" t="n"/>
    </row>
    <row r="205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460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>
        <f>IFERROR(IF(X205="",0,CEILING((X205/$H205),1)*$H205),"")</f>
        <v/>
      </c>
      <c r="Z205" s="42">
        <f>IFERROR(IF(Y205=0,"",ROUNDUP(Y205/H205,0)*0.02175),"")</f>
        <v/>
      </c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460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>
        <f>IFERROR(IF(X206="",0,CEILING((X206/$H206),1)*$H206),"")</f>
        <v/>
      </c>
      <c r="Z206" s="42">
        <f>IFERROR(IF(Y206=0,"",ROUNDUP(Y206/H206,0)*0.00753),"")</f>
        <v/>
      </c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>
      <c r="A207" s="468" t="n"/>
      <c r="B207" s="783" t="n"/>
      <c r="C207" s="783" t="n"/>
      <c r="D207" s="783" t="n"/>
      <c r="E207" s="783" t="n"/>
      <c r="F207" s="783" t="n"/>
      <c r="G207" s="783" t="n"/>
      <c r="H207" s="783" t="n"/>
      <c r="I207" s="783" t="n"/>
      <c r="J207" s="783" t="n"/>
      <c r="K207" s="783" t="n"/>
      <c r="L207" s="783" t="n"/>
      <c r="M207" s="783" t="n"/>
      <c r="N207" s="783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>
        <f>IFERROR(X205/H205,"0")+IFERROR(X206/H206,"0")</f>
        <v/>
      </c>
      <c r="Y207" s="837">
        <f>IFERROR(Y205/H205,"0")+IFERROR(Y206/H206,"0")</f>
        <v/>
      </c>
      <c r="Z207" s="837">
        <f>IFERROR(IF(Z205="",0,Z205),"0")+IFERROR(IF(Z206="",0,Z206),"0")</f>
        <v/>
      </c>
      <c r="AA207" s="838" t="n"/>
      <c r="AB207" s="838" t="n"/>
      <c r="AC207" s="838" t="n"/>
    </row>
    <row r="208">
      <c r="A208" s="783" t="n"/>
      <c r="B208" s="783" t="n"/>
      <c r="C208" s="783" t="n"/>
      <c r="D208" s="783" t="n"/>
      <c r="E208" s="783" t="n"/>
      <c r="F208" s="783" t="n"/>
      <c r="G208" s="783" t="n"/>
      <c r="H208" s="783" t="n"/>
      <c r="I208" s="783" t="n"/>
      <c r="J208" s="783" t="n"/>
      <c r="K208" s="783" t="n"/>
      <c r="L208" s="783" t="n"/>
      <c r="M208" s="783" t="n"/>
      <c r="N208" s="783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>
        <f>IFERROR(SUM(X205:X206),"0")</f>
        <v/>
      </c>
      <c r="Y208" s="837">
        <f>IFERROR(SUM(Y205:Y206),"0")</f>
        <v/>
      </c>
      <c r="Z208" s="43" t="n"/>
      <c r="AA208" s="838" t="n"/>
      <c r="AB208" s="838" t="n"/>
      <c r="AC208" s="838" t="n"/>
    </row>
    <row r="209" ht="14.25" customHeight="1">
      <c r="A209" s="459" t="inlineStr">
        <is>
          <t>Ветчины</t>
        </is>
      </c>
      <c r="B209" s="783" t="n"/>
      <c r="C209" s="783" t="n"/>
      <c r="D209" s="783" t="n"/>
      <c r="E209" s="783" t="n"/>
      <c r="F209" s="783" t="n"/>
      <c r="G209" s="783" t="n"/>
      <c r="H209" s="783" t="n"/>
      <c r="I209" s="783" t="n"/>
      <c r="J209" s="783" t="n"/>
      <c r="K209" s="783" t="n"/>
      <c r="L209" s="783" t="n"/>
      <c r="M209" s="783" t="n"/>
      <c r="N209" s="783" t="n"/>
      <c r="O209" s="783" t="n"/>
      <c r="P209" s="783" t="n"/>
      <c r="Q209" s="783" t="n"/>
      <c r="R209" s="783" t="n"/>
      <c r="S209" s="783" t="n"/>
      <c r="T209" s="783" t="n"/>
      <c r="U209" s="783" t="n"/>
      <c r="V209" s="783" t="n"/>
      <c r="W209" s="783" t="n"/>
      <c r="X209" s="783" t="n"/>
      <c r="Y209" s="783" t="n"/>
      <c r="Z209" s="783" t="n"/>
      <c r="AA209" s="459" t="n"/>
      <c r="AB209" s="459" t="n"/>
      <c r="AC209" s="459" t="n"/>
    </row>
    <row r="210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460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>
        <f>IFERROR(IF(X210="",0,CEILING((X210/$H210),1)*$H210),"")</f>
        <v/>
      </c>
      <c r="Z210" s="42">
        <f>IFERROR(IF(Y210=0,"",ROUNDUP(Y210/H210,0)*0.02175),"")</f>
        <v/>
      </c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460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>
        <f>IFERROR(IF(X211="",0,CEILING((X211/$H211),1)*$H211),"")</f>
        <v/>
      </c>
      <c r="Z211" s="42">
        <f>IFERROR(IF(Y211=0,"",ROUNDUP(Y211/H211,0)*0.00753),"")</f>
        <v/>
      </c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>
      <c r="A212" s="468" t="n"/>
      <c r="B212" s="783" t="n"/>
      <c r="C212" s="783" t="n"/>
      <c r="D212" s="783" t="n"/>
      <c r="E212" s="783" t="n"/>
      <c r="F212" s="783" t="n"/>
      <c r="G212" s="783" t="n"/>
      <c r="H212" s="783" t="n"/>
      <c r="I212" s="783" t="n"/>
      <c r="J212" s="783" t="n"/>
      <c r="K212" s="783" t="n"/>
      <c r="L212" s="783" t="n"/>
      <c r="M212" s="783" t="n"/>
      <c r="N212" s="783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>
        <f>IFERROR(X210/H210,"0")+IFERROR(X211/H211,"0")</f>
        <v/>
      </c>
      <c r="Y212" s="837">
        <f>IFERROR(Y210/H210,"0")+IFERROR(Y211/H211,"0")</f>
        <v/>
      </c>
      <c r="Z212" s="837">
        <f>IFERROR(IF(Z210="",0,Z210),"0")+IFERROR(IF(Z211="",0,Z211),"0")</f>
        <v/>
      </c>
      <c r="AA212" s="838" t="n"/>
      <c r="AB212" s="838" t="n"/>
      <c r="AC212" s="838" t="n"/>
    </row>
    <row r="213">
      <c r="A213" s="783" t="n"/>
      <c r="B213" s="783" t="n"/>
      <c r="C213" s="783" t="n"/>
      <c r="D213" s="783" t="n"/>
      <c r="E213" s="783" t="n"/>
      <c r="F213" s="783" t="n"/>
      <c r="G213" s="783" t="n"/>
      <c r="H213" s="783" t="n"/>
      <c r="I213" s="783" t="n"/>
      <c r="J213" s="783" t="n"/>
      <c r="K213" s="783" t="n"/>
      <c r="L213" s="783" t="n"/>
      <c r="M213" s="783" t="n"/>
      <c r="N213" s="783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>
        <f>IFERROR(SUM(X210:X211),"0")</f>
        <v/>
      </c>
      <c r="Y213" s="837">
        <f>IFERROR(SUM(Y210:Y211),"0")</f>
        <v/>
      </c>
      <c r="Z213" s="43" t="n"/>
      <c r="AA213" s="838" t="n"/>
      <c r="AB213" s="838" t="n"/>
      <c r="AC213" s="838" t="n"/>
    </row>
    <row r="214" ht="14.25" customHeight="1">
      <c r="A214" s="459" t="inlineStr">
        <is>
          <t>Копченые колбасы</t>
        </is>
      </c>
      <c r="B214" s="783" t="n"/>
      <c r="C214" s="783" t="n"/>
      <c r="D214" s="783" t="n"/>
      <c r="E214" s="783" t="n"/>
      <c r="F214" s="783" t="n"/>
      <c r="G214" s="783" t="n"/>
      <c r="H214" s="783" t="n"/>
      <c r="I214" s="783" t="n"/>
      <c r="J214" s="783" t="n"/>
      <c r="K214" s="783" t="n"/>
      <c r="L214" s="783" t="n"/>
      <c r="M214" s="783" t="n"/>
      <c r="N214" s="783" t="n"/>
      <c r="O214" s="783" t="n"/>
      <c r="P214" s="783" t="n"/>
      <c r="Q214" s="783" t="n"/>
      <c r="R214" s="783" t="n"/>
      <c r="S214" s="783" t="n"/>
      <c r="T214" s="783" t="n"/>
      <c r="U214" s="783" t="n"/>
      <c r="V214" s="783" t="n"/>
      <c r="W214" s="783" t="n"/>
      <c r="X214" s="783" t="n"/>
      <c r="Y214" s="783" t="n"/>
      <c r="Z214" s="783" t="n"/>
      <c r="AA214" s="459" t="n"/>
      <c r="AB214" s="459" t="n"/>
      <c r="AC214" s="459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460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80</v>
      </c>
      <c r="Y215" s="834">
        <f>IFERROR(IF(X215="",0,CEILING((X215/$H215),1)*$H215),"")</f>
        <v/>
      </c>
      <c r="Z215" s="42">
        <f>IFERROR(IF(Y215=0,"",ROUNDUP(Y215/H215,0)*0.00937),"")</f>
        <v/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460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50</v>
      </c>
      <c r="Y216" s="834">
        <f>IFERROR(IF(X216="",0,CEILING((X216/$H216),1)*$H216),"")</f>
        <v/>
      </c>
      <c r="Z216" s="42">
        <f>IFERROR(IF(Y216=0,"",ROUNDUP(Y216/H216,0)*0.00937),"")</f>
        <v/>
      </c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460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40</v>
      </c>
      <c r="Y217" s="834">
        <f>IFERROR(IF(X217="",0,CEILING((X217/$H217),1)*$H217),"")</f>
        <v/>
      </c>
      <c r="Z217" s="42">
        <f>IFERROR(IF(Y217=0,"",ROUNDUP(Y217/H217,0)*0.00937),"")</f>
        <v/>
      </c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460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60</v>
      </c>
      <c r="Y218" s="834">
        <f>IFERROR(IF(X218="",0,CEILING((X218/$H218),1)*$H218),"")</f>
        <v/>
      </c>
      <c r="Z218" s="42">
        <f>IFERROR(IF(Y218=0,"",ROUNDUP(Y218/H218,0)*0.00937),"")</f>
        <v/>
      </c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460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0</v>
      </c>
      <c r="Y219" s="834">
        <f>IFERROR(IF(X219="",0,CEILING((X219/$H219),1)*$H219),"")</f>
        <v/>
      </c>
      <c r="Z219" s="42">
        <f>IFERROR(IF(Y219=0,"",ROUNDUP(Y219/H219,0)*0.00502),"")</f>
        <v/>
      </c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460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0</v>
      </c>
      <c r="Y220" s="834">
        <f>IFERROR(IF(X220="",0,CEILING((X220/$H220),1)*$H220),"")</f>
        <v/>
      </c>
      <c r="Z220" s="42">
        <f>IFERROR(IF(Y220=0,"",ROUNDUP(Y220/H220,0)*0.00502),"")</f>
        <v/>
      </c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460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0</v>
      </c>
      <c r="Y221" s="834">
        <f>IFERROR(IF(X221="",0,CEILING((X221/$H221),1)*$H221),"")</f>
        <v/>
      </c>
      <c r="Z221" s="42">
        <f>IFERROR(IF(Y221=0,"",ROUNDUP(Y221/H221,0)*0.00502),"")</f>
        <v/>
      </c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460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0</v>
      </c>
      <c r="Y222" s="834">
        <f>IFERROR(IF(X222="",0,CEILING((X222/$H222),1)*$H222),"")</f>
        <v/>
      </c>
      <c r="Z222" s="42">
        <f>IFERROR(IF(Y222=0,"",ROUNDUP(Y222/H222,0)*0.00502),"")</f>
        <v/>
      </c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>
      <c r="A223" s="468" t="n"/>
      <c r="B223" s="783" t="n"/>
      <c r="C223" s="783" t="n"/>
      <c r="D223" s="783" t="n"/>
      <c r="E223" s="783" t="n"/>
      <c r="F223" s="783" t="n"/>
      <c r="G223" s="783" t="n"/>
      <c r="H223" s="783" t="n"/>
      <c r="I223" s="783" t="n"/>
      <c r="J223" s="783" t="n"/>
      <c r="K223" s="783" t="n"/>
      <c r="L223" s="783" t="n"/>
      <c r="M223" s="783" t="n"/>
      <c r="N223" s="783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>
        <f>IFERROR(X215/H215,"0")+IFERROR(X216/H216,"0")+IFERROR(X217/H217,"0")+IFERROR(X218/H218,"0")+IFERROR(X219/H219,"0")+IFERROR(X220/H220,"0")+IFERROR(X221/H221,"0")+IFERROR(X222/H222,"0")</f>
        <v/>
      </c>
      <c r="Y223" s="837">
        <f>IFERROR(Y215/H215,"0")+IFERROR(Y216/H216,"0")+IFERROR(Y217/H217,"0")+IFERROR(Y218/H218,"0")+IFERROR(Y219/H219,"0")+IFERROR(Y220/H220,"0")+IFERROR(Y221/H221,"0")+IFERROR(Y222/H222,"0")</f>
        <v/>
      </c>
      <c r="Z223" s="83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838" t="n"/>
      <c r="AB223" s="838" t="n"/>
      <c r="AC223" s="838" t="n"/>
    </row>
    <row r="224">
      <c r="A224" s="783" t="n"/>
      <c r="B224" s="783" t="n"/>
      <c r="C224" s="783" t="n"/>
      <c r="D224" s="783" t="n"/>
      <c r="E224" s="783" t="n"/>
      <c r="F224" s="783" t="n"/>
      <c r="G224" s="783" t="n"/>
      <c r="H224" s="783" t="n"/>
      <c r="I224" s="783" t="n"/>
      <c r="J224" s="783" t="n"/>
      <c r="K224" s="783" t="n"/>
      <c r="L224" s="783" t="n"/>
      <c r="M224" s="783" t="n"/>
      <c r="N224" s="783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>
        <f>IFERROR(SUM(X215:X222),"0")</f>
        <v/>
      </c>
      <c r="Y224" s="837">
        <f>IFERROR(SUM(Y215:Y222),"0")</f>
        <v/>
      </c>
      <c r="Z224" s="43" t="n"/>
      <c r="AA224" s="838" t="n"/>
      <c r="AB224" s="838" t="n"/>
      <c r="AC224" s="838" t="n"/>
    </row>
    <row r="225" ht="14.25" customHeight="1">
      <c r="A225" s="459" t="inlineStr">
        <is>
          <t>Сосиски</t>
        </is>
      </c>
      <c r="B225" s="783" t="n"/>
      <c r="C225" s="783" t="n"/>
      <c r="D225" s="783" t="n"/>
      <c r="E225" s="783" t="n"/>
      <c r="F225" s="783" t="n"/>
      <c r="G225" s="783" t="n"/>
      <c r="H225" s="783" t="n"/>
      <c r="I225" s="783" t="n"/>
      <c r="J225" s="783" t="n"/>
      <c r="K225" s="783" t="n"/>
      <c r="L225" s="783" t="n"/>
      <c r="M225" s="783" t="n"/>
      <c r="N225" s="783" t="n"/>
      <c r="O225" s="783" t="n"/>
      <c r="P225" s="783" t="n"/>
      <c r="Q225" s="783" t="n"/>
      <c r="R225" s="783" t="n"/>
      <c r="S225" s="783" t="n"/>
      <c r="T225" s="783" t="n"/>
      <c r="U225" s="783" t="n"/>
      <c r="V225" s="783" t="n"/>
      <c r="W225" s="783" t="n"/>
      <c r="X225" s="783" t="n"/>
      <c r="Y225" s="783" t="n"/>
      <c r="Z225" s="783" t="n"/>
      <c r="AA225" s="459" t="n"/>
      <c r="AB225" s="459" t="n"/>
      <c r="AC225" s="459" t="n"/>
    </row>
    <row r="226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460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>
        <f>IFERROR(IF(X226="",0,CEILING((X226/$H226),1)*$H226),"")</f>
        <v/>
      </c>
      <c r="Z226" s="42">
        <f>IFERROR(IF(Y226=0,"",ROUNDUP(Y226/H226,0)*0.02175),"")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460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>
        <f>IFERROR(IF(X227="",0,CEILING((X227/$H227),1)*$H227),"")</f>
        <v/>
      </c>
      <c r="Z227" s="42">
        <f>IFERROR(IF(Y227=0,"",ROUNDUP(Y227/H227,0)*0.02175),"")</f>
        <v/>
      </c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>
        <f>IFERROR(X227*I227/H227,"0")</f>
        <v/>
      </c>
      <c r="BN227" s="79">
        <f>IFERROR(Y227*I227/H227,"0")</f>
        <v/>
      </c>
      <c r="BO227" s="79">
        <f>IFERROR(1/J227*(X227/H227),"0")</f>
        <v/>
      </c>
      <c r="BP227" s="79">
        <f>IFERROR(1/J227*(Y227/H227),"0")</f>
        <v/>
      </c>
    </row>
    <row r="228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460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>
        <f>IFERROR(IF(X228="",0,CEILING((X228/$H228),1)*$H228),"")</f>
        <v/>
      </c>
      <c r="Z228" s="42">
        <f>IFERROR(IF(Y228=0,"",ROUNDUP(Y228/H228,0)*0.02175),"")</f>
        <v/>
      </c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>
        <f>IFERROR(X228*I228/H228,"0")</f>
        <v/>
      </c>
      <c r="BN228" s="79">
        <f>IFERROR(Y228*I228/H228,"0")</f>
        <v/>
      </c>
      <c r="BO228" s="79">
        <f>IFERROR(1/J228*(X228/H228),"0")</f>
        <v/>
      </c>
      <c r="BP228" s="79">
        <f>IFERROR(1/J228*(Y228/H228),"0")</f>
        <v/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460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>
        <f>HYPERLINK("https://abi.ru/products/Охлажденные/Стародворье/Сочинка/Сосиски/P003959/","Сосиски «Сочинки» Весовой п/а ТМ «Стародворье»")</f>
        <v/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50</v>
      </c>
      <c r="Y229" s="834">
        <f>IFERROR(IF(X229="",0,CEILING((X229/$H229),1)*$H229),"")</f>
        <v/>
      </c>
      <c r="Z229" s="42">
        <f>IFERROR(IF(Y229=0,"",ROUNDUP(Y229/H229,0)*0.02175),"")</f>
        <v/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>
        <f>IFERROR(X229*I229/H229,"0")</f>
        <v/>
      </c>
      <c r="BN229" s="79">
        <f>IFERROR(Y229*I229/H229,"0")</f>
        <v/>
      </c>
      <c r="BO229" s="79">
        <f>IFERROR(1/J229*(X229/H229),"0")</f>
        <v/>
      </c>
      <c r="BP229" s="79">
        <f>IFERROR(1/J229*(Y229/H229),"0")</f>
        <v/>
      </c>
    </row>
    <row r="230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460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40</v>
      </c>
      <c r="Y230" s="834">
        <f>IFERROR(IF(X230="",0,CEILING((X230/$H230),1)*$H230),"")</f>
        <v/>
      </c>
      <c r="Z230" s="42">
        <f>IFERROR(IF(Y230=0,"",ROUNDUP(Y230/H230,0)*0.00753),"")</f>
        <v/>
      </c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460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>
        <f>IFERROR(IF(X231="",0,CEILING((X231/$H231),1)*$H231),"")</f>
        <v/>
      </c>
      <c r="Z231" s="42">
        <f>IFERROR(IF(Y231=0,"",ROUNDUP(Y231/H231,0)*0.00753),"")</f>
        <v/>
      </c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460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100</v>
      </c>
      <c r="Y232" s="834">
        <f>IFERROR(IF(X232="",0,CEILING((X232/$H232),1)*$H232),"")</f>
        <v/>
      </c>
      <c r="Z232" s="42">
        <f>IFERROR(IF(Y232=0,"",ROUNDUP(Y232/H232,0)*0.00753),"")</f>
        <v/>
      </c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460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0</v>
      </c>
      <c r="Y233" s="834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460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460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80</v>
      </c>
      <c r="Y235" s="834">
        <f>IFERROR(IF(X235="",0,CEILING((X235/$H235),1)*$H235),"")</f>
        <v/>
      </c>
      <c r="Z235" s="42">
        <f>IFERROR(IF(Y235=0,"",ROUNDUP(Y235/H235,0)*0.00753),"")</f>
        <v/>
      </c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460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80</v>
      </c>
      <c r="Y236" s="834">
        <f>IFERROR(IF(X236="",0,CEILING((X236/$H236),1)*$H236),"")</f>
        <v/>
      </c>
      <c r="Z236" s="42">
        <f>IFERROR(IF(Y236=0,"",ROUNDUP(Y236/H236,0)*0.00753),"")</f>
        <v/>
      </c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>
      <c r="A237" s="468" t="n"/>
      <c r="B237" s="783" t="n"/>
      <c r="C237" s="783" t="n"/>
      <c r="D237" s="783" t="n"/>
      <c r="E237" s="783" t="n"/>
      <c r="F237" s="783" t="n"/>
      <c r="G237" s="783" t="n"/>
      <c r="H237" s="783" t="n"/>
      <c r="I237" s="783" t="n"/>
      <c r="J237" s="783" t="n"/>
      <c r="K237" s="783" t="n"/>
      <c r="L237" s="783" t="n"/>
      <c r="M237" s="783" t="n"/>
      <c r="N237" s="783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83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83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838" t="n"/>
      <c r="AB237" s="838" t="n"/>
      <c r="AC237" s="838" t="n"/>
    </row>
    <row r="238">
      <c r="A238" s="783" t="n"/>
      <c r="B238" s="783" t="n"/>
      <c r="C238" s="783" t="n"/>
      <c r="D238" s="783" t="n"/>
      <c r="E238" s="783" t="n"/>
      <c r="F238" s="783" t="n"/>
      <c r="G238" s="783" t="n"/>
      <c r="H238" s="783" t="n"/>
      <c r="I238" s="783" t="n"/>
      <c r="J238" s="783" t="n"/>
      <c r="K238" s="783" t="n"/>
      <c r="L238" s="783" t="n"/>
      <c r="M238" s="783" t="n"/>
      <c r="N238" s="783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>
        <f>IFERROR(SUM(X226:X236),"0")</f>
        <v/>
      </c>
      <c r="Y238" s="837">
        <f>IFERROR(SUM(Y226:Y236),"0")</f>
        <v/>
      </c>
      <c r="Z238" s="43" t="n"/>
      <c r="AA238" s="838" t="n"/>
      <c r="AB238" s="838" t="n"/>
      <c r="AC238" s="838" t="n"/>
    </row>
    <row r="239" ht="14.25" customHeight="1">
      <c r="A239" s="459" t="inlineStr">
        <is>
          <t>Сардельки</t>
        </is>
      </c>
      <c r="B239" s="783" t="n"/>
      <c r="C239" s="783" t="n"/>
      <c r="D239" s="783" t="n"/>
      <c r="E239" s="783" t="n"/>
      <c r="F239" s="783" t="n"/>
      <c r="G239" s="783" t="n"/>
      <c r="H239" s="783" t="n"/>
      <c r="I239" s="783" t="n"/>
      <c r="J239" s="783" t="n"/>
      <c r="K239" s="783" t="n"/>
      <c r="L239" s="783" t="n"/>
      <c r="M239" s="783" t="n"/>
      <c r="N239" s="783" t="n"/>
      <c r="O239" s="783" t="n"/>
      <c r="P239" s="783" t="n"/>
      <c r="Q239" s="783" t="n"/>
      <c r="R239" s="783" t="n"/>
      <c r="S239" s="783" t="n"/>
      <c r="T239" s="783" t="n"/>
      <c r="U239" s="783" t="n"/>
      <c r="V239" s="783" t="n"/>
      <c r="W239" s="783" t="n"/>
      <c r="X239" s="783" t="n"/>
      <c r="Y239" s="783" t="n"/>
      <c r="Z239" s="783" t="n"/>
      <c r="AA239" s="459" t="n"/>
      <c r="AB239" s="459" t="n"/>
      <c r="AC239" s="459" t="n"/>
    </row>
    <row r="240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460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>
        <f>IFERROR(IF(X240="",0,CEILING((X240/$H240),1)*$H240),"")</f>
        <v/>
      </c>
      <c r="Z240" s="42">
        <f>IFERROR(IF(Y240=0,"",ROUNDUP(Y240/H240,0)*0.00937),"")</f>
        <v/>
      </c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460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>
        <f>IFERROR(IF(X241="",0,CEILING((X241/$H241),1)*$H241),"")</f>
        <v/>
      </c>
      <c r="Z241" s="42">
        <f>IFERROR(IF(Y241=0,"",ROUNDUP(Y241/H241,0)*0.00937),"")</f>
        <v/>
      </c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460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>
        <f>IFERROR(IF(X242="",0,CEILING((X242/$H242),1)*$H242),"")</f>
        <v/>
      </c>
      <c r="Z242" s="42">
        <f>IFERROR(IF(Y242=0,"",ROUNDUP(Y242/H242,0)*0.00937),"")</f>
        <v/>
      </c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460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80</v>
      </c>
      <c r="Y243" s="834">
        <f>IFERROR(IF(X243="",0,CEILING((X243/$H243),1)*$H243),"")</f>
        <v/>
      </c>
      <c r="Z243" s="42">
        <f>IFERROR(IF(Y243=0,"",ROUNDUP(Y243/H243,0)*0.00753),"")</f>
        <v/>
      </c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460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80</v>
      </c>
      <c r="Y244" s="834">
        <f>IFERROR(IF(X244="",0,CEILING((X244/$H244),1)*$H244),"")</f>
        <v/>
      </c>
      <c r="Z244" s="42">
        <f>IFERROR(IF(Y244=0,"",ROUNDUP(Y244/H244,0)*0.00753),"")</f>
        <v/>
      </c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>
      <c r="A245" s="468" t="n"/>
      <c r="B245" s="783" t="n"/>
      <c r="C245" s="783" t="n"/>
      <c r="D245" s="783" t="n"/>
      <c r="E245" s="783" t="n"/>
      <c r="F245" s="783" t="n"/>
      <c r="G245" s="783" t="n"/>
      <c r="H245" s="783" t="n"/>
      <c r="I245" s="783" t="n"/>
      <c r="J245" s="783" t="n"/>
      <c r="K245" s="783" t="n"/>
      <c r="L245" s="783" t="n"/>
      <c r="M245" s="783" t="n"/>
      <c r="N245" s="783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>
        <f>IFERROR(X240/H240,"0")+IFERROR(X241/H241,"0")+IFERROR(X242/H242,"0")+IFERROR(X243/H243,"0")+IFERROR(X244/H244,"0")</f>
        <v/>
      </c>
      <c r="Y245" s="837">
        <f>IFERROR(Y240/H240,"0")+IFERROR(Y241/H241,"0")+IFERROR(Y242/H242,"0")+IFERROR(Y243/H243,"0")+IFERROR(Y244/H244,"0")</f>
        <v/>
      </c>
      <c r="Z245" s="837">
        <f>IFERROR(IF(Z240="",0,Z240),"0")+IFERROR(IF(Z241="",0,Z241),"0")+IFERROR(IF(Z242="",0,Z242),"0")+IFERROR(IF(Z243="",0,Z243),"0")+IFERROR(IF(Z244="",0,Z244),"0")</f>
        <v/>
      </c>
      <c r="AA245" s="838" t="n"/>
      <c r="AB245" s="838" t="n"/>
      <c r="AC245" s="838" t="n"/>
    </row>
    <row r="246">
      <c r="A246" s="783" t="n"/>
      <c r="B246" s="783" t="n"/>
      <c r="C246" s="783" t="n"/>
      <c r="D246" s="783" t="n"/>
      <c r="E246" s="783" t="n"/>
      <c r="F246" s="783" t="n"/>
      <c r="G246" s="783" t="n"/>
      <c r="H246" s="783" t="n"/>
      <c r="I246" s="783" t="n"/>
      <c r="J246" s="783" t="n"/>
      <c r="K246" s="783" t="n"/>
      <c r="L246" s="783" t="n"/>
      <c r="M246" s="783" t="n"/>
      <c r="N246" s="783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>
        <f>IFERROR(SUM(X240:X244),"0")</f>
        <v/>
      </c>
      <c r="Y246" s="837">
        <f>IFERROR(SUM(Y240:Y244),"0")</f>
        <v/>
      </c>
      <c r="Z246" s="43" t="n"/>
      <c r="AA246" s="838" t="n"/>
      <c r="AB246" s="838" t="n"/>
      <c r="AC246" s="838" t="n"/>
    </row>
    <row r="247" ht="16.5" customHeight="1">
      <c r="A247" s="458" t="inlineStr">
        <is>
          <t>Филедворская</t>
        </is>
      </c>
      <c r="B247" s="783" t="n"/>
      <c r="C247" s="783" t="n"/>
      <c r="D247" s="783" t="n"/>
      <c r="E247" s="783" t="n"/>
      <c r="F247" s="783" t="n"/>
      <c r="G247" s="783" t="n"/>
      <c r="H247" s="783" t="n"/>
      <c r="I247" s="783" t="n"/>
      <c r="J247" s="783" t="n"/>
      <c r="K247" s="783" t="n"/>
      <c r="L247" s="783" t="n"/>
      <c r="M247" s="783" t="n"/>
      <c r="N247" s="783" t="n"/>
      <c r="O247" s="783" t="n"/>
      <c r="P247" s="783" t="n"/>
      <c r="Q247" s="783" t="n"/>
      <c r="R247" s="783" t="n"/>
      <c r="S247" s="783" t="n"/>
      <c r="T247" s="783" t="n"/>
      <c r="U247" s="783" t="n"/>
      <c r="V247" s="783" t="n"/>
      <c r="W247" s="783" t="n"/>
      <c r="X247" s="783" t="n"/>
      <c r="Y247" s="783" t="n"/>
      <c r="Z247" s="783" t="n"/>
      <c r="AA247" s="458" t="n"/>
      <c r="AB247" s="458" t="n"/>
      <c r="AC247" s="458" t="n"/>
    </row>
    <row r="248" ht="14.25" customHeight="1">
      <c r="A248" s="459" t="inlineStr">
        <is>
          <t>Вареные колбасы</t>
        </is>
      </c>
      <c r="B248" s="783" t="n"/>
      <c r="C248" s="783" t="n"/>
      <c r="D248" s="783" t="n"/>
      <c r="E248" s="783" t="n"/>
      <c r="F248" s="783" t="n"/>
      <c r="G248" s="783" t="n"/>
      <c r="H248" s="783" t="n"/>
      <c r="I248" s="783" t="n"/>
      <c r="J248" s="783" t="n"/>
      <c r="K248" s="783" t="n"/>
      <c r="L248" s="783" t="n"/>
      <c r="M248" s="783" t="n"/>
      <c r="N248" s="783" t="n"/>
      <c r="O248" s="783" t="n"/>
      <c r="P248" s="783" t="n"/>
      <c r="Q248" s="783" t="n"/>
      <c r="R248" s="783" t="n"/>
      <c r="S248" s="783" t="n"/>
      <c r="T248" s="783" t="n"/>
      <c r="U248" s="783" t="n"/>
      <c r="V248" s="783" t="n"/>
      <c r="W248" s="783" t="n"/>
      <c r="X248" s="783" t="n"/>
      <c r="Y248" s="783" t="n"/>
      <c r="Z248" s="783" t="n"/>
      <c r="AA248" s="459" t="n"/>
      <c r="AB248" s="459" t="n"/>
      <c r="AC248" s="459" t="n"/>
    </row>
    <row r="249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460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>
        <f>IFERROR(IF(X249="",0,CEILING((X249/$H249),1)*$H249),"")</f>
        <v/>
      </c>
      <c r="Z249" s="42">
        <f>IFERROR(IF(Y249=0,"",ROUNDUP(Y249/H249,0)*0.02175),"")</f>
        <v/>
      </c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460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>
        <f>IFERROR(IF(X250="",0,CEILING((X250/$H250),1)*$H250),"")</f>
        <v/>
      </c>
      <c r="Z250" s="42">
        <f>IFERROR(IF(Y250=0,"",ROUNDUP(Y250/H250,0)*0.02039),"")</f>
        <v/>
      </c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>
        <f>IFERROR(X250*I250/H250,"0")</f>
        <v/>
      </c>
      <c r="BN250" s="79">
        <f>IFERROR(Y250*I250/H250,"0")</f>
        <v/>
      </c>
      <c r="BO250" s="79">
        <f>IFERROR(1/J250*(X250/H250),"0")</f>
        <v/>
      </c>
      <c r="BP250" s="79">
        <f>IFERROR(1/J250*(Y250/H250),"0")</f>
        <v/>
      </c>
    </row>
    <row r="25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460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>
        <f>IFERROR(IF(X251="",0,CEILING((X251/$H251),1)*$H251),"")</f>
        <v/>
      </c>
      <c r="Z251" s="42">
        <f>IFERROR(IF(Y251=0,"",ROUNDUP(Y251/H251,0)*0.02175),"")</f>
        <v/>
      </c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460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460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>
        <f>IFERROR(IF(X253="",0,CEILING((X253/$H253),1)*$H253),"")</f>
        <v/>
      </c>
      <c r="Z253" s="42">
        <f>IFERROR(IF(Y253=0,"",ROUNDUP(Y253/H253,0)*0.02039),"")</f>
        <v/>
      </c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460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>
        <f>IFERROR(IF(X254="",0,CEILING((X254/$H254),1)*$H254),"")</f>
        <v/>
      </c>
      <c r="Z254" s="42">
        <f>IFERROR(IF(Y254=0,"",ROUNDUP(Y254/H254,0)*0.00937),"")</f>
        <v/>
      </c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460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460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>
      <c r="A257" s="468" t="n"/>
      <c r="B257" s="783" t="n"/>
      <c r="C257" s="783" t="n"/>
      <c r="D257" s="783" t="n"/>
      <c r="E257" s="783" t="n"/>
      <c r="F257" s="783" t="n"/>
      <c r="G257" s="783" t="n"/>
      <c r="H257" s="783" t="n"/>
      <c r="I257" s="783" t="n"/>
      <c r="J257" s="783" t="n"/>
      <c r="K257" s="783" t="n"/>
      <c r="L257" s="783" t="n"/>
      <c r="M257" s="783" t="n"/>
      <c r="N257" s="783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>
        <f>IFERROR(X249/H249,"0")+IFERROR(X250/H250,"0")+IFERROR(X251/H251,"0")+IFERROR(X252/H252,"0")+IFERROR(X253/H253,"0")+IFERROR(X254/H254,"0")+IFERROR(X255/H255,"0")+IFERROR(X256/H256,"0")</f>
        <v/>
      </c>
      <c r="Y257" s="837">
        <f>IFERROR(Y249/H249,"0")+IFERROR(Y250/H250,"0")+IFERROR(Y251/H251,"0")+IFERROR(Y252/H252,"0")+IFERROR(Y253/H253,"0")+IFERROR(Y254/H254,"0")+IFERROR(Y255/H255,"0")+IFERROR(Y256/H256,"0")</f>
        <v/>
      </c>
      <c r="Z257" s="837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/>
      </c>
      <c r="AA257" s="838" t="n"/>
      <c r="AB257" s="838" t="n"/>
      <c r="AC257" s="838" t="n"/>
    </row>
    <row r="258">
      <c r="A258" s="783" t="n"/>
      <c r="B258" s="783" t="n"/>
      <c r="C258" s="783" t="n"/>
      <c r="D258" s="783" t="n"/>
      <c r="E258" s="783" t="n"/>
      <c r="F258" s="783" t="n"/>
      <c r="G258" s="783" t="n"/>
      <c r="H258" s="783" t="n"/>
      <c r="I258" s="783" t="n"/>
      <c r="J258" s="783" t="n"/>
      <c r="K258" s="783" t="n"/>
      <c r="L258" s="783" t="n"/>
      <c r="M258" s="783" t="n"/>
      <c r="N258" s="783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>
        <f>IFERROR(SUM(X249:X256),"0")</f>
        <v/>
      </c>
      <c r="Y258" s="837">
        <f>IFERROR(SUM(Y249:Y256),"0")</f>
        <v/>
      </c>
      <c r="Z258" s="43" t="n"/>
      <c r="AA258" s="838" t="n"/>
      <c r="AB258" s="838" t="n"/>
      <c r="AC258" s="838" t="n"/>
    </row>
    <row r="259" ht="16.5" customHeight="1">
      <c r="A259" s="458" t="inlineStr">
        <is>
          <t>Стародворская</t>
        </is>
      </c>
      <c r="B259" s="783" t="n"/>
      <c r="C259" s="783" t="n"/>
      <c r="D259" s="783" t="n"/>
      <c r="E259" s="783" t="n"/>
      <c r="F259" s="783" t="n"/>
      <c r="G259" s="783" t="n"/>
      <c r="H259" s="783" t="n"/>
      <c r="I259" s="783" t="n"/>
      <c r="J259" s="783" t="n"/>
      <c r="K259" s="783" t="n"/>
      <c r="L259" s="783" t="n"/>
      <c r="M259" s="783" t="n"/>
      <c r="N259" s="783" t="n"/>
      <c r="O259" s="783" t="n"/>
      <c r="P259" s="783" t="n"/>
      <c r="Q259" s="783" t="n"/>
      <c r="R259" s="783" t="n"/>
      <c r="S259" s="783" t="n"/>
      <c r="T259" s="783" t="n"/>
      <c r="U259" s="783" t="n"/>
      <c r="V259" s="783" t="n"/>
      <c r="W259" s="783" t="n"/>
      <c r="X259" s="783" t="n"/>
      <c r="Y259" s="783" t="n"/>
      <c r="Z259" s="783" t="n"/>
      <c r="AA259" s="458" t="n"/>
      <c r="AB259" s="458" t="n"/>
      <c r="AC259" s="458" t="n"/>
    </row>
    <row r="260" ht="14.25" customHeight="1">
      <c r="A260" s="459" t="inlineStr">
        <is>
          <t>Вареные колбасы</t>
        </is>
      </c>
      <c r="B260" s="783" t="n"/>
      <c r="C260" s="783" t="n"/>
      <c r="D260" s="783" t="n"/>
      <c r="E260" s="783" t="n"/>
      <c r="F260" s="783" t="n"/>
      <c r="G260" s="783" t="n"/>
      <c r="H260" s="783" t="n"/>
      <c r="I260" s="783" t="n"/>
      <c r="J260" s="783" t="n"/>
      <c r="K260" s="783" t="n"/>
      <c r="L260" s="783" t="n"/>
      <c r="M260" s="783" t="n"/>
      <c r="N260" s="783" t="n"/>
      <c r="O260" s="783" t="n"/>
      <c r="P260" s="783" t="n"/>
      <c r="Q260" s="783" t="n"/>
      <c r="R260" s="783" t="n"/>
      <c r="S260" s="783" t="n"/>
      <c r="T260" s="783" t="n"/>
      <c r="U260" s="783" t="n"/>
      <c r="V260" s="783" t="n"/>
      <c r="W260" s="783" t="n"/>
      <c r="X260" s="783" t="n"/>
      <c r="Y260" s="783" t="n"/>
      <c r="Z260" s="783" t="n"/>
      <c r="AA260" s="459" t="n"/>
      <c r="AB260" s="459" t="n"/>
      <c r="AC260" s="459" t="n"/>
    </row>
    <row r="26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460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40</v>
      </c>
      <c r="Y261" s="834">
        <f>IFERROR(IF(X261="",0,CEILING((X261/$H261),1)*$H261),"")</f>
        <v/>
      </c>
      <c r="Z261" s="42">
        <f>IFERROR(IF(Y261=0,"",ROUNDUP(Y261/H261,0)*0.02175),"")</f>
        <v/>
      </c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>
        <f>IFERROR(X261*I261/H261,"0")</f>
        <v/>
      </c>
      <c r="BN261" s="79">
        <f>IFERROR(Y261*I261/H261,"0")</f>
        <v/>
      </c>
      <c r="BO261" s="79">
        <f>IFERROR(1/J261*(X261/H261),"0")</f>
        <v/>
      </c>
      <c r="BP261" s="79">
        <f>IFERROR(1/J261*(Y261/H261),"0")</f>
        <v/>
      </c>
    </row>
    <row r="262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460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>
        <f>IFERROR(IF(X262="",0,CEILING((X262/$H262),1)*$H262),"")</f>
        <v/>
      </c>
      <c r="Z262" s="42">
        <f>IFERROR(IF(Y262=0,"",ROUNDUP(Y262/H262,0)*0.02039),"")</f>
        <v/>
      </c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>
        <f>IFERROR(X262*I262/H262,"0")</f>
        <v/>
      </c>
      <c r="BN262" s="79">
        <f>IFERROR(Y262*I262/H262,"0")</f>
        <v/>
      </c>
      <c r="BO262" s="79">
        <f>IFERROR(1/J262*(X262/H262),"0")</f>
        <v/>
      </c>
      <c r="BP262" s="79">
        <f>IFERROR(1/J262*(Y262/H262),"0")</f>
        <v/>
      </c>
    </row>
    <row r="263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460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460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40</v>
      </c>
      <c r="Y264" s="834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460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24</v>
      </c>
      <c r="Y265" s="834">
        <f>IFERROR(IF(X265="",0,CEILING((X265/$H265),1)*$H265),"")</f>
        <v/>
      </c>
      <c r="Z265" s="42">
        <f>IFERROR(IF(Y265=0,"",ROUNDUP(Y265/H265,0)*0.00937),"")</f>
        <v/>
      </c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460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460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460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60</v>
      </c>
      <c r="Y268" s="834">
        <f>IFERROR(IF(X268="",0,CEILING((X268/$H268),1)*$H268),"")</f>
        <v/>
      </c>
      <c r="Z268" s="42">
        <f>IFERROR(IF(Y268=0,"",ROUNDUP(Y268/H268,0)*0.00937),"")</f>
        <v/>
      </c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>
        <f>IFERROR(X268*I268/H268,"0")</f>
        <v/>
      </c>
      <c r="BN268" s="79">
        <f>IFERROR(Y268*I268/H268,"0")</f>
        <v/>
      </c>
      <c r="BO268" s="79">
        <f>IFERROR(1/J268*(X268/H268),"0")</f>
        <v/>
      </c>
      <c r="BP268" s="79">
        <f>IFERROR(1/J268*(Y268/H268),"0")</f>
        <v/>
      </c>
    </row>
    <row r="269">
      <c r="A269" s="468" t="n"/>
      <c r="B269" s="783" t="n"/>
      <c r="C269" s="783" t="n"/>
      <c r="D269" s="783" t="n"/>
      <c r="E269" s="783" t="n"/>
      <c r="F269" s="783" t="n"/>
      <c r="G269" s="783" t="n"/>
      <c r="H269" s="783" t="n"/>
      <c r="I269" s="783" t="n"/>
      <c r="J269" s="783" t="n"/>
      <c r="K269" s="783" t="n"/>
      <c r="L269" s="783" t="n"/>
      <c r="M269" s="783" t="n"/>
      <c r="N269" s="783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>
        <f>IFERROR(X261/H261,"0")+IFERROR(X262/H262,"0")+IFERROR(X263/H263,"0")+IFERROR(X264/H264,"0")+IFERROR(X265/H265,"0")+IFERROR(X266/H266,"0")+IFERROR(X267/H267,"0")+IFERROR(X268/H268,"0")</f>
        <v/>
      </c>
      <c r="Y269" s="837">
        <f>IFERROR(Y261/H261,"0")+IFERROR(Y262/H262,"0")+IFERROR(Y263/H263,"0")+IFERROR(Y264/H264,"0")+IFERROR(Y265/H265,"0")+IFERROR(Y266/H266,"0")+IFERROR(Y267/H267,"0")+IFERROR(Y268/H268,"0")</f>
        <v/>
      </c>
      <c r="Z269" s="837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838" t="n"/>
      <c r="AB269" s="838" t="n"/>
      <c r="AC269" s="838" t="n"/>
    </row>
    <row r="270">
      <c r="A270" s="783" t="n"/>
      <c r="B270" s="783" t="n"/>
      <c r="C270" s="783" t="n"/>
      <c r="D270" s="783" t="n"/>
      <c r="E270" s="783" t="n"/>
      <c r="F270" s="783" t="n"/>
      <c r="G270" s="783" t="n"/>
      <c r="H270" s="783" t="n"/>
      <c r="I270" s="783" t="n"/>
      <c r="J270" s="783" t="n"/>
      <c r="K270" s="783" t="n"/>
      <c r="L270" s="783" t="n"/>
      <c r="M270" s="783" t="n"/>
      <c r="N270" s="783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>
        <f>IFERROR(SUM(X261:X268),"0")</f>
        <v/>
      </c>
      <c r="Y270" s="837">
        <f>IFERROR(SUM(Y261:Y268),"0")</f>
        <v/>
      </c>
      <c r="Z270" s="43" t="n"/>
      <c r="AA270" s="838" t="n"/>
      <c r="AB270" s="838" t="n"/>
      <c r="AC270" s="838" t="n"/>
    </row>
    <row r="271" ht="16.5" customHeight="1">
      <c r="A271" s="458" t="inlineStr">
        <is>
          <t>Филедворская по-стародворски</t>
        </is>
      </c>
      <c r="B271" s="783" t="n"/>
      <c r="C271" s="783" t="n"/>
      <c r="D271" s="783" t="n"/>
      <c r="E271" s="783" t="n"/>
      <c r="F271" s="783" t="n"/>
      <c r="G271" s="783" t="n"/>
      <c r="H271" s="783" t="n"/>
      <c r="I271" s="783" t="n"/>
      <c r="J271" s="783" t="n"/>
      <c r="K271" s="783" t="n"/>
      <c r="L271" s="783" t="n"/>
      <c r="M271" s="783" t="n"/>
      <c r="N271" s="783" t="n"/>
      <c r="O271" s="783" t="n"/>
      <c r="P271" s="783" t="n"/>
      <c r="Q271" s="783" t="n"/>
      <c r="R271" s="783" t="n"/>
      <c r="S271" s="783" t="n"/>
      <c r="T271" s="783" t="n"/>
      <c r="U271" s="783" t="n"/>
      <c r="V271" s="783" t="n"/>
      <c r="W271" s="783" t="n"/>
      <c r="X271" s="783" t="n"/>
      <c r="Y271" s="783" t="n"/>
      <c r="Z271" s="783" t="n"/>
      <c r="AA271" s="458" t="n"/>
      <c r="AB271" s="458" t="n"/>
      <c r="AC271" s="458" t="n"/>
    </row>
    <row r="272" ht="14.25" customHeight="1">
      <c r="A272" s="459" t="inlineStr">
        <is>
          <t>Вареные колбасы</t>
        </is>
      </c>
      <c r="B272" s="783" t="n"/>
      <c r="C272" s="783" t="n"/>
      <c r="D272" s="783" t="n"/>
      <c r="E272" s="783" t="n"/>
      <c r="F272" s="783" t="n"/>
      <c r="G272" s="783" t="n"/>
      <c r="H272" s="783" t="n"/>
      <c r="I272" s="783" t="n"/>
      <c r="J272" s="783" t="n"/>
      <c r="K272" s="783" t="n"/>
      <c r="L272" s="783" t="n"/>
      <c r="M272" s="783" t="n"/>
      <c r="N272" s="783" t="n"/>
      <c r="O272" s="783" t="n"/>
      <c r="P272" s="783" t="n"/>
      <c r="Q272" s="783" t="n"/>
      <c r="R272" s="783" t="n"/>
      <c r="S272" s="783" t="n"/>
      <c r="T272" s="783" t="n"/>
      <c r="U272" s="783" t="n"/>
      <c r="V272" s="783" t="n"/>
      <c r="W272" s="783" t="n"/>
      <c r="X272" s="783" t="n"/>
      <c r="Y272" s="783" t="n"/>
      <c r="Z272" s="783" t="n"/>
      <c r="AA272" s="459" t="n"/>
      <c r="AB272" s="459" t="n"/>
      <c r="AC272" s="459" t="n"/>
    </row>
    <row r="273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460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>
        <f>IFERROR(IF(X273="",0,CEILING((X273/$H273),1)*$H273),"")</f>
        <v/>
      </c>
      <c r="Z273" s="42">
        <f>IFERROR(IF(Y273=0,"",ROUNDUP(Y273/H273,0)*0.02175),"")</f>
        <v/>
      </c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>
        <f>IFERROR(X273*I273/H273,"0")</f>
        <v/>
      </c>
      <c r="BN273" s="79">
        <f>IFERROR(Y273*I273/H273,"0")</f>
        <v/>
      </c>
      <c r="BO273" s="79">
        <f>IFERROR(1/J273*(X273/H273),"0")</f>
        <v/>
      </c>
      <c r="BP273" s="79">
        <f>IFERROR(1/J273*(Y273/H273),"0")</f>
        <v/>
      </c>
    </row>
    <row r="274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460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>
        <f>IFERROR(IF(X274="",0,CEILING((X274/$H274),1)*$H274),"")</f>
        <v/>
      </c>
      <c r="Z274" s="42">
        <f>IFERROR(IF(Y274=0,"",ROUNDUP(Y274/H274,0)*0.02175),"")</f>
        <v/>
      </c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>
        <f>IFERROR(X274*I274/H274,"0")</f>
        <v/>
      </c>
      <c r="BN274" s="79">
        <f>IFERROR(Y274*I274/H274,"0")</f>
        <v/>
      </c>
      <c r="BO274" s="79">
        <f>IFERROR(1/J274*(X274/H274),"0")</f>
        <v/>
      </c>
      <c r="BP274" s="79">
        <f>IFERROR(1/J274*(Y274/H274),"0")</f>
        <v/>
      </c>
    </row>
    <row r="275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460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>
        <f>IFERROR(IF(X275="",0,CEILING((X275/$H275),1)*$H275),"")</f>
        <v/>
      </c>
      <c r="Z275" s="42">
        <f>IFERROR(IF(Y275=0,"",ROUNDUP(Y275/H275,0)*0.02039),"")</f>
        <v/>
      </c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>
        <f>IFERROR(X275*I275/H275,"0")</f>
        <v/>
      </c>
      <c r="BN275" s="79">
        <f>IFERROR(Y275*I275/H275,"0")</f>
        <v/>
      </c>
      <c r="BO275" s="79">
        <f>IFERROR(1/J275*(X275/H275),"0")</f>
        <v/>
      </c>
      <c r="BP275" s="79">
        <f>IFERROR(1/J275*(Y275/H275),"0")</f>
        <v/>
      </c>
    </row>
    <row r="276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460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>
        <f>IFERROR(IF(X276="",0,CEILING((X276/$H276),1)*$H276),"")</f>
        <v/>
      </c>
      <c r="Z276" s="42">
        <f>IFERROR(IF(Y276=0,"",ROUNDUP(Y276/H276,0)*0.02175),"")</f>
        <v/>
      </c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>
        <f>IFERROR(X276*I276/H276,"0")</f>
        <v/>
      </c>
      <c r="BN276" s="79">
        <f>IFERROR(Y276*I276/H276,"0")</f>
        <v/>
      </c>
      <c r="BO276" s="79">
        <f>IFERROR(1/J276*(X276/H276),"0")</f>
        <v/>
      </c>
      <c r="BP276" s="79">
        <f>IFERROR(1/J276*(Y276/H276),"0")</f>
        <v/>
      </c>
    </row>
    <row r="277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460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>
        <f>IFERROR(IF(X277="",0,CEILING((X277/$H277),1)*$H277),"")</f>
        <v/>
      </c>
      <c r="Z277" s="42">
        <f>IFERROR(IF(Y277=0,"",ROUNDUP(Y277/H277,0)*0.00937),"")</f>
        <v/>
      </c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460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>
        <f>IFERROR(IF(X278="",0,CEILING((X278/$H278),1)*$H278),"")</f>
        <v/>
      </c>
      <c r="Z278" s="42">
        <f>IFERROR(IF(Y278=0,"",ROUNDUP(Y278/H278,0)*0.00937),"")</f>
        <v/>
      </c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>
      <c r="A279" s="468" t="n"/>
      <c r="B279" s="783" t="n"/>
      <c r="C279" s="783" t="n"/>
      <c r="D279" s="783" t="n"/>
      <c r="E279" s="783" t="n"/>
      <c r="F279" s="783" t="n"/>
      <c r="G279" s="783" t="n"/>
      <c r="H279" s="783" t="n"/>
      <c r="I279" s="783" t="n"/>
      <c r="J279" s="783" t="n"/>
      <c r="K279" s="783" t="n"/>
      <c r="L279" s="783" t="n"/>
      <c r="M279" s="783" t="n"/>
      <c r="N279" s="783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>
        <f>IFERROR(X273/H273,"0")+IFERROR(X274/H274,"0")+IFERROR(X275/H275,"0")+IFERROR(X276/H276,"0")+IFERROR(X277/H277,"0")+IFERROR(X278/H278,"0")</f>
        <v/>
      </c>
      <c r="Y279" s="837">
        <f>IFERROR(Y273/H273,"0")+IFERROR(Y274/H274,"0")+IFERROR(Y275/H275,"0")+IFERROR(Y276/H276,"0")+IFERROR(Y277/H277,"0")+IFERROR(Y278/H278,"0")</f>
        <v/>
      </c>
      <c r="Z279" s="837">
        <f>IFERROR(IF(Z273="",0,Z273),"0")+IFERROR(IF(Z274="",0,Z274),"0")+IFERROR(IF(Z275="",0,Z275),"0")+IFERROR(IF(Z276="",0,Z276),"0")+IFERROR(IF(Z277="",0,Z277),"0")+IFERROR(IF(Z278="",0,Z278),"0")</f>
        <v/>
      </c>
      <c r="AA279" s="838" t="n"/>
      <c r="AB279" s="838" t="n"/>
      <c r="AC279" s="838" t="n"/>
    </row>
    <row r="280">
      <c r="A280" s="783" t="n"/>
      <c r="B280" s="783" t="n"/>
      <c r="C280" s="783" t="n"/>
      <c r="D280" s="783" t="n"/>
      <c r="E280" s="783" t="n"/>
      <c r="F280" s="783" t="n"/>
      <c r="G280" s="783" t="n"/>
      <c r="H280" s="783" t="n"/>
      <c r="I280" s="783" t="n"/>
      <c r="J280" s="783" t="n"/>
      <c r="K280" s="783" t="n"/>
      <c r="L280" s="783" t="n"/>
      <c r="M280" s="783" t="n"/>
      <c r="N280" s="783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>
        <f>IFERROR(SUM(X273:X278),"0")</f>
        <v/>
      </c>
      <c r="Y280" s="837">
        <f>IFERROR(SUM(Y273:Y278),"0")</f>
        <v/>
      </c>
      <c r="Z280" s="43" t="n"/>
      <c r="AA280" s="838" t="n"/>
      <c r="AB280" s="838" t="n"/>
      <c r="AC280" s="838" t="n"/>
    </row>
    <row r="281" ht="16.5" customHeight="1">
      <c r="A281" s="458" t="inlineStr">
        <is>
          <t>Филедворская Золоченная в печи</t>
        </is>
      </c>
      <c r="B281" s="783" t="n"/>
      <c r="C281" s="783" t="n"/>
      <c r="D281" s="783" t="n"/>
      <c r="E281" s="783" t="n"/>
      <c r="F281" s="783" t="n"/>
      <c r="G281" s="783" t="n"/>
      <c r="H281" s="783" t="n"/>
      <c r="I281" s="783" t="n"/>
      <c r="J281" s="783" t="n"/>
      <c r="K281" s="783" t="n"/>
      <c r="L281" s="783" t="n"/>
      <c r="M281" s="783" t="n"/>
      <c r="N281" s="783" t="n"/>
      <c r="O281" s="783" t="n"/>
      <c r="P281" s="783" t="n"/>
      <c r="Q281" s="783" t="n"/>
      <c r="R281" s="783" t="n"/>
      <c r="S281" s="783" t="n"/>
      <c r="T281" s="783" t="n"/>
      <c r="U281" s="783" t="n"/>
      <c r="V281" s="783" t="n"/>
      <c r="W281" s="783" t="n"/>
      <c r="X281" s="783" t="n"/>
      <c r="Y281" s="783" t="n"/>
      <c r="Z281" s="783" t="n"/>
      <c r="AA281" s="458" t="n"/>
      <c r="AB281" s="458" t="n"/>
      <c r="AC281" s="458" t="n"/>
    </row>
    <row r="282" ht="14.25" customHeight="1">
      <c r="A282" s="459" t="inlineStr">
        <is>
          <t>Вареные колбасы</t>
        </is>
      </c>
      <c r="B282" s="783" t="n"/>
      <c r="C282" s="783" t="n"/>
      <c r="D282" s="783" t="n"/>
      <c r="E282" s="783" t="n"/>
      <c r="F282" s="783" t="n"/>
      <c r="G282" s="783" t="n"/>
      <c r="H282" s="783" t="n"/>
      <c r="I282" s="783" t="n"/>
      <c r="J282" s="783" t="n"/>
      <c r="K282" s="783" t="n"/>
      <c r="L282" s="783" t="n"/>
      <c r="M282" s="783" t="n"/>
      <c r="N282" s="783" t="n"/>
      <c r="O282" s="783" t="n"/>
      <c r="P282" s="783" t="n"/>
      <c r="Q282" s="783" t="n"/>
      <c r="R282" s="783" t="n"/>
      <c r="S282" s="783" t="n"/>
      <c r="T282" s="783" t="n"/>
      <c r="U282" s="783" t="n"/>
      <c r="V282" s="783" t="n"/>
      <c r="W282" s="783" t="n"/>
      <c r="X282" s="783" t="n"/>
      <c r="Y282" s="783" t="n"/>
      <c r="Z282" s="783" t="n"/>
      <c r="AA282" s="459" t="n"/>
      <c r="AB282" s="459" t="n"/>
      <c r="AC282" s="459" t="n"/>
    </row>
    <row r="283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460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>
        <f>IFERROR(IF(X283="",0,CEILING((X283/$H283),1)*$H283),"")</f>
        <v/>
      </c>
      <c r="Z283" s="42">
        <f>IFERROR(IF(Y283=0,"",ROUNDUP(Y283/H283,0)*0.02175),"")</f>
        <v/>
      </c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>
        <f>IFERROR(X283*I283/H283,"0")</f>
        <v/>
      </c>
      <c r="BN283" s="79">
        <f>IFERROR(Y283*I283/H283,"0")</f>
        <v/>
      </c>
      <c r="BO283" s="79">
        <f>IFERROR(1/J283*(X283/H283),"0")</f>
        <v/>
      </c>
      <c r="BP283" s="79">
        <f>IFERROR(1/J283*(Y283/H283),"0")</f>
        <v/>
      </c>
    </row>
    <row r="284">
      <c r="A284" s="468" t="n"/>
      <c r="B284" s="783" t="n"/>
      <c r="C284" s="783" t="n"/>
      <c r="D284" s="783" t="n"/>
      <c r="E284" s="783" t="n"/>
      <c r="F284" s="783" t="n"/>
      <c r="G284" s="783" t="n"/>
      <c r="H284" s="783" t="n"/>
      <c r="I284" s="783" t="n"/>
      <c r="J284" s="783" t="n"/>
      <c r="K284" s="783" t="n"/>
      <c r="L284" s="783" t="n"/>
      <c r="M284" s="783" t="n"/>
      <c r="N284" s="783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>
        <f>IFERROR(X283/H283,"0")</f>
        <v/>
      </c>
      <c r="Y284" s="837">
        <f>IFERROR(Y283/H283,"0")</f>
        <v/>
      </c>
      <c r="Z284" s="837">
        <f>IFERROR(IF(Z283="",0,Z283),"0")</f>
        <v/>
      </c>
      <c r="AA284" s="838" t="n"/>
      <c r="AB284" s="838" t="n"/>
      <c r="AC284" s="838" t="n"/>
    </row>
    <row r="285">
      <c r="A285" s="783" t="n"/>
      <c r="B285" s="783" t="n"/>
      <c r="C285" s="783" t="n"/>
      <c r="D285" s="783" t="n"/>
      <c r="E285" s="783" t="n"/>
      <c r="F285" s="783" t="n"/>
      <c r="G285" s="783" t="n"/>
      <c r="H285" s="783" t="n"/>
      <c r="I285" s="783" t="n"/>
      <c r="J285" s="783" t="n"/>
      <c r="K285" s="783" t="n"/>
      <c r="L285" s="783" t="n"/>
      <c r="M285" s="783" t="n"/>
      <c r="N285" s="783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>
        <f>IFERROR(SUM(X283:X283),"0")</f>
        <v/>
      </c>
      <c r="Y285" s="837">
        <f>IFERROR(SUM(Y283:Y283),"0")</f>
        <v/>
      </c>
      <c r="Z285" s="43" t="n"/>
      <c r="AA285" s="838" t="n"/>
      <c r="AB285" s="838" t="n"/>
      <c r="AC285" s="838" t="n"/>
    </row>
    <row r="286" ht="16.5" customHeight="1">
      <c r="A286" s="458" t="inlineStr">
        <is>
          <t>Стародворская Золоченная в печи</t>
        </is>
      </c>
      <c r="B286" s="783" t="n"/>
      <c r="C286" s="783" t="n"/>
      <c r="D286" s="783" t="n"/>
      <c r="E286" s="783" t="n"/>
      <c r="F286" s="783" t="n"/>
      <c r="G286" s="783" t="n"/>
      <c r="H286" s="783" t="n"/>
      <c r="I286" s="783" t="n"/>
      <c r="J286" s="783" t="n"/>
      <c r="K286" s="783" t="n"/>
      <c r="L286" s="783" t="n"/>
      <c r="M286" s="783" t="n"/>
      <c r="N286" s="783" t="n"/>
      <c r="O286" s="783" t="n"/>
      <c r="P286" s="783" t="n"/>
      <c r="Q286" s="783" t="n"/>
      <c r="R286" s="783" t="n"/>
      <c r="S286" s="783" t="n"/>
      <c r="T286" s="783" t="n"/>
      <c r="U286" s="783" t="n"/>
      <c r="V286" s="783" t="n"/>
      <c r="W286" s="783" t="n"/>
      <c r="X286" s="783" t="n"/>
      <c r="Y286" s="783" t="n"/>
      <c r="Z286" s="783" t="n"/>
      <c r="AA286" s="458" t="n"/>
      <c r="AB286" s="458" t="n"/>
      <c r="AC286" s="458" t="n"/>
    </row>
    <row r="287" ht="14.25" customHeight="1">
      <c r="A287" s="459" t="inlineStr">
        <is>
          <t>Вареные колбасы</t>
        </is>
      </c>
      <c r="B287" s="783" t="n"/>
      <c r="C287" s="783" t="n"/>
      <c r="D287" s="783" t="n"/>
      <c r="E287" s="783" t="n"/>
      <c r="F287" s="783" t="n"/>
      <c r="G287" s="783" t="n"/>
      <c r="H287" s="783" t="n"/>
      <c r="I287" s="783" t="n"/>
      <c r="J287" s="783" t="n"/>
      <c r="K287" s="783" t="n"/>
      <c r="L287" s="783" t="n"/>
      <c r="M287" s="783" t="n"/>
      <c r="N287" s="783" t="n"/>
      <c r="O287" s="783" t="n"/>
      <c r="P287" s="783" t="n"/>
      <c r="Q287" s="783" t="n"/>
      <c r="R287" s="783" t="n"/>
      <c r="S287" s="783" t="n"/>
      <c r="T287" s="783" t="n"/>
      <c r="U287" s="783" t="n"/>
      <c r="V287" s="783" t="n"/>
      <c r="W287" s="783" t="n"/>
      <c r="X287" s="783" t="n"/>
      <c r="Y287" s="783" t="n"/>
      <c r="Z287" s="783" t="n"/>
      <c r="AA287" s="459" t="n"/>
      <c r="AB287" s="459" t="n"/>
      <c r="AC287" s="459" t="n"/>
    </row>
    <row r="288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460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>
        <f>IFERROR(IF(X288="",0,CEILING((X288/$H288),1)*$H288),"")</f>
        <v/>
      </c>
      <c r="Z288" s="42">
        <f>IFERROR(IF(Y288=0,"",ROUNDUP(Y288/H288,0)*0.02175),"")</f>
        <v/>
      </c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460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>
        <f>IFERROR(IF(X289="",0,CEILING((X289/$H289),1)*$H289),"")</f>
        <v/>
      </c>
      <c r="Z289" s="42">
        <f>IFERROR(IF(Y289=0,"",ROUNDUP(Y289/H289,0)*0.02175),"")</f>
        <v/>
      </c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>
        <f>IFERROR(X289*I289/H289,"0")</f>
        <v/>
      </c>
      <c r="BN289" s="79">
        <f>IFERROR(Y289*I289/H289,"0")</f>
        <v/>
      </c>
      <c r="BO289" s="79">
        <f>IFERROR(1/J289*(X289/H289),"0")</f>
        <v/>
      </c>
      <c r="BP289" s="79">
        <f>IFERROR(1/J289*(Y289/H289),"0")</f>
        <v/>
      </c>
    </row>
    <row r="290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460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>
        <f>IFERROR(IF(X290="",0,CEILING((X290/$H290),1)*$H290),"")</f>
        <v/>
      </c>
      <c r="Z290" s="42">
        <f>IFERROR(IF(Y290=0,"",ROUNDUP(Y290/H290,0)*0.02175),"")</f>
        <v/>
      </c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>
        <f>IFERROR(X290*I290/H290,"0")</f>
        <v/>
      </c>
      <c r="BN290" s="79">
        <f>IFERROR(Y290*I290/H290,"0")</f>
        <v/>
      </c>
      <c r="BO290" s="79">
        <f>IFERROR(1/J290*(X290/H290),"0")</f>
        <v/>
      </c>
      <c r="BP290" s="79">
        <f>IFERROR(1/J290*(Y290/H290),"0")</f>
        <v/>
      </c>
    </row>
    <row r="291">
      <c r="A291" s="468" t="n"/>
      <c r="B291" s="783" t="n"/>
      <c r="C291" s="783" t="n"/>
      <c r="D291" s="783" t="n"/>
      <c r="E291" s="783" t="n"/>
      <c r="F291" s="783" t="n"/>
      <c r="G291" s="783" t="n"/>
      <c r="H291" s="783" t="n"/>
      <c r="I291" s="783" t="n"/>
      <c r="J291" s="783" t="n"/>
      <c r="K291" s="783" t="n"/>
      <c r="L291" s="783" t="n"/>
      <c r="M291" s="783" t="n"/>
      <c r="N291" s="783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>
        <f>IFERROR(X288/H288,"0")+IFERROR(X289/H289,"0")+IFERROR(X290/H290,"0")</f>
        <v/>
      </c>
      <c r="Y291" s="837">
        <f>IFERROR(Y288/H288,"0")+IFERROR(Y289/H289,"0")+IFERROR(Y290/H290,"0")</f>
        <v/>
      </c>
      <c r="Z291" s="837">
        <f>IFERROR(IF(Z288="",0,Z288),"0")+IFERROR(IF(Z289="",0,Z289),"0")+IFERROR(IF(Z290="",0,Z290),"0")</f>
        <v/>
      </c>
      <c r="AA291" s="838" t="n"/>
      <c r="AB291" s="838" t="n"/>
      <c r="AC291" s="838" t="n"/>
    </row>
    <row r="292">
      <c r="A292" s="783" t="n"/>
      <c r="B292" s="783" t="n"/>
      <c r="C292" s="783" t="n"/>
      <c r="D292" s="783" t="n"/>
      <c r="E292" s="783" t="n"/>
      <c r="F292" s="783" t="n"/>
      <c r="G292" s="783" t="n"/>
      <c r="H292" s="783" t="n"/>
      <c r="I292" s="783" t="n"/>
      <c r="J292" s="783" t="n"/>
      <c r="K292" s="783" t="n"/>
      <c r="L292" s="783" t="n"/>
      <c r="M292" s="783" t="n"/>
      <c r="N292" s="783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>
        <f>IFERROR(SUM(X288:X290),"0")</f>
        <v/>
      </c>
      <c r="Y292" s="837">
        <f>IFERROR(SUM(Y288:Y290),"0")</f>
        <v/>
      </c>
      <c r="Z292" s="43" t="n"/>
      <c r="AA292" s="838" t="n"/>
      <c r="AB292" s="838" t="n"/>
      <c r="AC292" s="838" t="n"/>
    </row>
    <row r="293" ht="16.5" customHeight="1">
      <c r="A293" s="458" t="inlineStr">
        <is>
          <t>Сочинка по-баварски</t>
        </is>
      </c>
      <c r="B293" s="783" t="n"/>
      <c r="C293" s="783" t="n"/>
      <c r="D293" s="783" t="n"/>
      <c r="E293" s="783" t="n"/>
      <c r="F293" s="783" t="n"/>
      <c r="G293" s="783" t="n"/>
      <c r="H293" s="783" t="n"/>
      <c r="I293" s="783" t="n"/>
      <c r="J293" s="783" t="n"/>
      <c r="K293" s="783" t="n"/>
      <c r="L293" s="783" t="n"/>
      <c r="M293" s="783" t="n"/>
      <c r="N293" s="783" t="n"/>
      <c r="O293" s="783" t="n"/>
      <c r="P293" s="783" t="n"/>
      <c r="Q293" s="783" t="n"/>
      <c r="R293" s="783" t="n"/>
      <c r="S293" s="783" t="n"/>
      <c r="T293" s="783" t="n"/>
      <c r="U293" s="783" t="n"/>
      <c r="V293" s="783" t="n"/>
      <c r="W293" s="783" t="n"/>
      <c r="X293" s="783" t="n"/>
      <c r="Y293" s="783" t="n"/>
      <c r="Z293" s="783" t="n"/>
      <c r="AA293" s="458" t="n"/>
      <c r="AB293" s="458" t="n"/>
      <c r="AC293" s="458" t="n"/>
    </row>
    <row r="294" ht="14.25" customHeight="1">
      <c r="A294" s="459" t="inlineStr">
        <is>
          <t>Сосиски</t>
        </is>
      </c>
      <c r="B294" s="783" t="n"/>
      <c r="C294" s="783" t="n"/>
      <c r="D294" s="783" t="n"/>
      <c r="E294" s="783" t="n"/>
      <c r="F294" s="783" t="n"/>
      <c r="G294" s="783" t="n"/>
      <c r="H294" s="783" t="n"/>
      <c r="I294" s="783" t="n"/>
      <c r="J294" s="783" t="n"/>
      <c r="K294" s="783" t="n"/>
      <c r="L294" s="783" t="n"/>
      <c r="M294" s="783" t="n"/>
      <c r="N294" s="783" t="n"/>
      <c r="O294" s="783" t="n"/>
      <c r="P294" s="783" t="n"/>
      <c r="Q294" s="783" t="n"/>
      <c r="R294" s="783" t="n"/>
      <c r="S294" s="783" t="n"/>
      <c r="T294" s="783" t="n"/>
      <c r="U294" s="783" t="n"/>
      <c r="V294" s="783" t="n"/>
      <c r="W294" s="783" t="n"/>
      <c r="X294" s="783" t="n"/>
      <c r="Y294" s="783" t="n"/>
      <c r="Z294" s="783" t="n"/>
      <c r="AA294" s="459" t="n"/>
      <c r="AB294" s="459" t="n"/>
      <c r="AC294" s="459" t="n"/>
    </row>
    <row r="295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460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>
        <f>IFERROR(IF(X295="",0,CEILING((X295/$H295),1)*$H295),"")</f>
        <v/>
      </c>
      <c r="Z295" s="42">
        <f>IFERROR(IF(Y295=0,"",ROUNDUP(Y295/H295,0)*0.01196),"")</f>
        <v/>
      </c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>
        <f>IFERROR(X295*I295/H295,"0")</f>
        <v/>
      </c>
      <c r="BN295" s="79">
        <f>IFERROR(Y295*I295/H295,"0")</f>
        <v/>
      </c>
      <c r="BO295" s="79">
        <f>IFERROR(1/J295*(X295/H295),"0")</f>
        <v/>
      </c>
      <c r="BP295" s="79">
        <f>IFERROR(1/J295*(Y295/H295),"0")</f>
        <v/>
      </c>
    </row>
    <row r="296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460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>
        <f>IFERROR(IF(X296="",0,CEILING((X296/$H296),1)*$H296),"")</f>
        <v/>
      </c>
      <c r="Z296" s="42">
        <f>IFERROR(IF(Y296=0,"",ROUNDUP(Y296/H296,0)*0.00937),"")</f>
        <v/>
      </c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460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100</v>
      </c>
      <c r="Y297" s="834">
        <f>IFERROR(IF(X297="",0,CEILING((X297/$H297),1)*$H297),"")</f>
        <v/>
      </c>
      <c r="Z297" s="42">
        <f>IFERROR(IF(Y297=0,"",ROUNDUP(Y297/H297,0)*0.00753),"")</f>
        <v/>
      </c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>
        <f>IFERROR(X297*I297/H297,"0")</f>
        <v/>
      </c>
      <c r="BN297" s="79">
        <f>IFERROR(Y297*I297/H297,"0")</f>
        <v/>
      </c>
      <c r="BO297" s="79">
        <f>IFERROR(1/J297*(X297/H297),"0")</f>
        <v/>
      </c>
      <c r="BP297" s="79">
        <f>IFERROR(1/J297*(Y297/H297),"0")</f>
        <v/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460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100</v>
      </c>
      <c r="Y298" s="834">
        <f>IFERROR(IF(X298="",0,CEILING((X298/$H298),1)*$H298),"")</f>
        <v/>
      </c>
      <c r="Z298" s="42">
        <f>IFERROR(IF(Y298=0,"",ROUNDUP(Y298/H298,0)*0.00753),"")</f>
        <v/>
      </c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460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>
        <f>IFERROR(IF(X299="",0,CEILING((X299/$H299),1)*$H299),"")</f>
        <v/>
      </c>
      <c r="Z299" s="42">
        <f>IFERROR(IF(Y299=0,"",ROUNDUP(Y299/H299,0)*0.00937),"")</f>
        <v/>
      </c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>
        <f>IFERROR(X299*I299/H299,"0")</f>
        <v/>
      </c>
      <c r="BN299" s="79">
        <f>IFERROR(Y299*I299/H299,"0")</f>
        <v/>
      </c>
      <c r="BO299" s="79">
        <f>IFERROR(1/J299*(X299/H299),"0")</f>
        <v/>
      </c>
      <c r="BP299" s="79">
        <f>IFERROR(1/J299*(Y299/H299),"0")</f>
        <v/>
      </c>
    </row>
    <row r="300">
      <c r="A300" s="468" t="n"/>
      <c r="B300" s="783" t="n"/>
      <c r="C300" s="783" t="n"/>
      <c r="D300" s="783" t="n"/>
      <c r="E300" s="783" t="n"/>
      <c r="F300" s="783" t="n"/>
      <c r="G300" s="783" t="n"/>
      <c r="H300" s="783" t="n"/>
      <c r="I300" s="783" t="n"/>
      <c r="J300" s="783" t="n"/>
      <c r="K300" s="783" t="n"/>
      <c r="L300" s="783" t="n"/>
      <c r="M300" s="783" t="n"/>
      <c r="N300" s="783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>
        <f>IFERROR(X295/H295,"0")+IFERROR(X296/H296,"0")+IFERROR(X297/H297,"0")+IFERROR(X298/H298,"0")+IFERROR(X299/H299,"0")</f>
        <v/>
      </c>
      <c r="Y300" s="837">
        <f>IFERROR(Y295/H295,"0")+IFERROR(Y296/H296,"0")+IFERROR(Y297/H297,"0")+IFERROR(Y298/H298,"0")+IFERROR(Y299/H299,"0")</f>
        <v/>
      </c>
      <c r="Z300" s="837">
        <f>IFERROR(IF(Z295="",0,Z295),"0")+IFERROR(IF(Z296="",0,Z296),"0")+IFERROR(IF(Z297="",0,Z297),"0")+IFERROR(IF(Z298="",0,Z298),"0")+IFERROR(IF(Z299="",0,Z299),"0")</f>
        <v/>
      </c>
      <c r="AA300" s="838" t="n"/>
      <c r="AB300" s="838" t="n"/>
      <c r="AC300" s="838" t="n"/>
    </row>
    <row r="301">
      <c r="A301" s="783" t="n"/>
      <c r="B301" s="783" t="n"/>
      <c r="C301" s="783" t="n"/>
      <c r="D301" s="783" t="n"/>
      <c r="E301" s="783" t="n"/>
      <c r="F301" s="783" t="n"/>
      <c r="G301" s="783" t="n"/>
      <c r="H301" s="783" t="n"/>
      <c r="I301" s="783" t="n"/>
      <c r="J301" s="783" t="n"/>
      <c r="K301" s="783" t="n"/>
      <c r="L301" s="783" t="n"/>
      <c r="M301" s="783" t="n"/>
      <c r="N301" s="783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>
        <f>IFERROR(SUM(X295:X299),"0")</f>
        <v/>
      </c>
      <c r="Y301" s="837">
        <f>IFERROR(SUM(Y295:Y299),"0")</f>
        <v/>
      </c>
      <c r="Z301" s="43" t="n"/>
      <c r="AA301" s="838" t="n"/>
      <c r="AB301" s="838" t="n"/>
      <c r="AC301" s="838" t="n"/>
    </row>
    <row r="302" ht="16.5" customHeight="1">
      <c r="A302" s="458" t="inlineStr">
        <is>
          <t>Стародворская EDLP/EDPP</t>
        </is>
      </c>
      <c r="B302" s="783" t="n"/>
      <c r="C302" s="783" t="n"/>
      <c r="D302" s="783" t="n"/>
      <c r="E302" s="783" t="n"/>
      <c r="F302" s="783" t="n"/>
      <c r="G302" s="783" t="n"/>
      <c r="H302" s="783" t="n"/>
      <c r="I302" s="783" t="n"/>
      <c r="J302" s="783" t="n"/>
      <c r="K302" s="783" t="n"/>
      <c r="L302" s="783" t="n"/>
      <c r="M302" s="783" t="n"/>
      <c r="N302" s="783" t="n"/>
      <c r="O302" s="783" t="n"/>
      <c r="P302" s="783" t="n"/>
      <c r="Q302" s="783" t="n"/>
      <c r="R302" s="783" t="n"/>
      <c r="S302" s="783" t="n"/>
      <c r="T302" s="783" t="n"/>
      <c r="U302" s="783" t="n"/>
      <c r="V302" s="783" t="n"/>
      <c r="W302" s="783" t="n"/>
      <c r="X302" s="783" t="n"/>
      <c r="Y302" s="783" t="n"/>
      <c r="Z302" s="783" t="n"/>
      <c r="AA302" s="458" t="n"/>
      <c r="AB302" s="458" t="n"/>
      <c r="AC302" s="458" t="n"/>
    </row>
    <row r="303" ht="14.25" customHeight="1">
      <c r="A303" s="459" t="inlineStr">
        <is>
          <t>Сосиски</t>
        </is>
      </c>
      <c r="B303" s="783" t="n"/>
      <c r="C303" s="783" t="n"/>
      <c r="D303" s="783" t="n"/>
      <c r="E303" s="783" t="n"/>
      <c r="F303" s="783" t="n"/>
      <c r="G303" s="783" t="n"/>
      <c r="H303" s="783" t="n"/>
      <c r="I303" s="783" t="n"/>
      <c r="J303" s="783" t="n"/>
      <c r="K303" s="783" t="n"/>
      <c r="L303" s="783" t="n"/>
      <c r="M303" s="783" t="n"/>
      <c r="N303" s="783" t="n"/>
      <c r="O303" s="783" t="n"/>
      <c r="P303" s="783" t="n"/>
      <c r="Q303" s="783" t="n"/>
      <c r="R303" s="783" t="n"/>
      <c r="S303" s="783" t="n"/>
      <c r="T303" s="783" t="n"/>
      <c r="U303" s="783" t="n"/>
      <c r="V303" s="783" t="n"/>
      <c r="W303" s="783" t="n"/>
      <c r="X303" s="783" t="n"/>
      <c r="Y303" s="783" t="n"/>
      <c r="Z303" s="783" t="n"/>
      <c r="AA303" s="459" t="n"/>
      <c r="AB303" s="459" t="n"/>
      <c r="AC303" s="459" t="n"/>
    </row>
    <row r="304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460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>
        <f>HYPERLINK("https://abi.ru/products/Охлажденные/Стародворье/Бордо/Сосиски/P004090/","Сосиски «Венские» ф/в 0,6 п/а ТМ «Стародворье»")</f>
        <v/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>
        <f>IFERROR(IF(X304="",0,CEILING((X304/$H304),1)*$H304),"")</f>
        <v/>
      </c>
      <c r="Z304" s="42">
        <f>IFERROR(IF(Y304=0,"",ROUNDUP(Y304/H304,0)*0.00937),"")</f>
        <v/>
      </c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>
        <f>IFERROR(X304*I304/H304,"0")</f>
        <v/>
      </c>
      <c r="BN304" s="79">
        <f>IFERROR(Y304*I304/H304,"0")</f>
        <v/>
      </c>
      <c r="BO304" s="79">
        <f>IFERROR(1/J304*(X304/H304),"0")</f>
        <v/>
      </c>
      <c r="BP304" s="79">
        <f>IFERROR(1/J304*(Y304/H304),"0")</f>
        <v/>
      </c>
    </row>
    <row r="305">
      <c r="A305" s="468" t="n"/>
      <c r="B305" s="783" t="n"/>
      <c r="C305" s="783" t="n"/>
      <c r="D305" s="783" t="n"/>
      <c r="E305" s="783" t="n"/>
      <c r="F305" s="783" t="n"/>
      <c r="G305" s="783" t="n"/>
      <c r="H305" s="783" t="n"/>
      <c r="I305" s="783" t="n"/>
      <c r="J305" s="783" t="n"/>
      <c r="K305" s="783" t="n"/>
      <c r="L305" s="783" t="n"/>
      <c r="M305" s="783" t="n"/>
      <c r="N305" s="783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>
        <f>IFERROR(X304/H304,"0")</f>
        <v/>
      </c>
      <c r="Y305" s="837">
        <f>IFERROR(Y304/H304,"0")</f>
        <v/>
      </c>
      <c r="Z305" s="837">
        <f>IFERROR(IF(Z304="",0,Z304),"0")</f>
        <v/>
      </c>
      <c r="AA305" s="838" t="n"/>
      <c r="AB305" s="838" t="n"/>
      <c r="AC305" s="838" t="n"/>
    </row>
    <row r="306">
      <c r="A306" s="783" t="n"/>
      <c r="B306" s="783" t="n"/>
      <c r="C306" s="783" t="n"/>
      <c r="D306" s="783" t="n"/>
      <c r="E306" s="783" t="n"/>
      <c r="F306" s="783" t="n"/>
      <c r="G306" s="783" t="n"/>
      <c r="H306" s="783" t="n"/>
      <c r="I306" s="783" t="n"/>
      <c r="J306" s="783" t="n"/>
      <c r="K306" s="783" t="n"/>
      <c r="L306" s="783" t="n"/>
      <c r="M306" s="783" t="n"/>
      <c r="N306" s="783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>
        <f>IFERROR(SUM(X304:X304),"0")</f>
        <v/>
      </c>
      <c r="Y306" s="837">
        <f>IFERROR(SUM(Y304:Y304),"0")</f>
        <v/>
      </c>
      <c r="Z306" s="43" t="n"/>
      <c r="AA306" s="838" t="n"/>
      <c r="AB306" s="838" t="n"/>
      <c r="AC306" s="838" t="n"/>
    </row>
    <row r="307" ht="16.5" customHeight="1">
      <c r="A307" s="458" t="inlineStr">
        <is>
          <t>Филедворская EDLP/EDPP</t>
        </is>
      </c>
      <c r="B307" s="783" t="n"/>
      <c r="C307" s="783" t="n"/>
      <c r="D307" s="783" t="n"/>
      <c r="E307" s="783" t="n"/>
      <c r="F307" s="783" t="n"/>
      <c r="G307" s="783" t="n"/>
      <c r="H307" s="783" t="n"/>
      <c r="I307" s="783" t="n"/>
      <c r="J307" s="783" t="n"/>
      <c r="K307" s="783" t="n"/>
      <c r="L307" s="783" t="n"/>
      <c r="M307" s="783" t="n"/>
      <c r="N307" s="783" t="n"/>
      <c r="O307" s="783" t="n"/>
      <c r="P307" s="783" t="n"/>
      <c r="Q307" s="783" t="n"/>
      <c r="R307" s="783" t="n"/>
      <c r="S307" s="783" t="n"/>
      <c r="T307" s="783" t="n"/>
      <c r="U307" s="783" t="n"/>
      <c r="V307" s="783" t="n"/>
      <c r="W307" s="783" t="n"/>
      <c r="X307" s="783" t="n"/>
      <c r="Y307" s="783" t="n"/>
      <c r="Z307" s="783" t="n"/>
      <c r="AA307" s="458" t="n"/>
      <c r="AB307" s="458" t="n"/>
      <c r="AC307" s="458" t="n"/>
    </row>
    <row r="308" ht="14.25" customHeight="1">
      <c r="A308" s="459" t="inlineStr">
        <is>
          <t>Вареные колбасы</t>
        </is>
      </c>
      <c r="B308" s="783" t="n"/>
      <c r="C308" s="783" t="n"/>
      <c r="D308" s="783" t="n"/>
      <c r="E308" s="783" t="n"/>
      <c r="F308" s="783" t="n"/>
      <c r="G308" s="783" t="n"/>
      <c r="H308" s="783" t="n"/>
      <c r="I308" s="783" t="n"/>
      <c r="J308" s="783" t="n"/>
      <c r="K308" s="783" t="n"/>
      <c r="L308" s="783" t="n"/>
      <c r="M308" s="783" t="n"/>
      <c r="N308" s="783" t="n"/>
      <c r="O308" s="783" t="n"/>
      <c r="P308" s="783" t="n"/>
      <c r="Q308" s="783" t="n"/>
      <c r="R308" s="783" t="n"/>
      <c r="S308" s="783" t="n"/>
      <c r="T308" s="783" t="n"/>
      <c r="U308" s="783" t="n"/>
      <c r="V308" s="783" t="n"/>
      <c r="W308" s="783" t="n"/>
      <c r="X308" s="783" t="n"/>
      <c r="Y308" s="783" t="n"/>
      <c r="Z308" s="783" t="n"/>
      <c r="AA308" s="459" t="n"/>
      <c r="AB308" s="459" t="n"/>
      <c r="AC308" s="459" t="n"/>
    </row>
    <row r="309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460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>
        <f>IFERROR(IF(X309="",0,CEILING((X309/$H309),1)*$H309),"")</f>
        <v/>
      </c>
      <c r="Z309" s="42">
        <f>IFERROR(IF(Y309=0,"",ROUNDUP(Y309/H309,0)*0.01196),"")</f>
        <v/>
      </c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>
      <c r="A310" s="468" t="n"/>
      <c r="B310" s="783" t="n"/>
      <c r="C310" s="783" t="n"/>
      <c r="D310" s="783" t="n"/>
      <c r="E310" s="783" t="n"/>
      <c r="F310" s="783" t="n"/>
      <c r="G310" s="783" t="n"/>
      <c r="H310" s="783" t="n"/>
      <c r="I310" s="783" t="n"/>
      <c r="J310" s="783" t="n"/>
      <c r="K310" s="783" t="n"/>
      <c r="L310" s="783" t="n"/>
      <c r="M310" s="783" t="n"/>
      <c r="N310" s="783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>
        <f>IFERROR(X309/H309,"0")</f>
        <v/>
      </c>
      <c r="Y310" s="837">
        <f>IFERROR(Y309/H309,"0")</f>
        <v/>
      </c>
      <c r="Z310" s="837">
        <f>IFERROR(IF(Z309="",0,Z309),"0")</f>
        <v/>
      </c>
      <c r="AA310" s="838" t="n"/>
      <c r="AB310" s="838" t="n"/>
      <c r="AC310" s="838" t="n"/>
    </row>
    <row r="311">
      <c r="A311" s="783" t="n"/>
      <c r="B311" s="783" t="n"/>
      <c r="C311" s="783" t="n"/>
      <c r="D311" s="783" t="n"/>
      <c r="E311" s="783" t="n"/>
      <c r="F311" s="783" t="n"/>
      <c r="G311" s="783" t="n"/>
      <c r="H311" s="783" t="n"/>
      <c r="I311" s="783" t="n"/>
      <c r="J311" s="783" t="n"/>
      <c r="K311" s="783" t="n"/>
      <c r="L311" s="783" t="n"/>
      <c r="M311" s="783" t="n"/>
      <c r="N311" s="783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>
        <f>IFERROR(SUM(X309:X309),"0")</f>
        <v/>
      </c>
      <c r="Y311" s="837">
        <f>IFERROR(SUM(Y309:Y309),"0")</f>
        <v/>
      </c>
      <c r="Z311" s="43" t="n"/>
      <c r="AA311" s="838" t="n"/>
      <c r="AB311" s="838" t="n"/>
      <c r="AC311" s="838" t="n"/>
    </row>
    <row r="312" ht="14.25" customHeight="1">
      <c r="A312" s="459" t="inlineStr">
        <is>
          <t>Копченые колбасы</t>
        </is>
      </c>
      <c r="B312" s="783" t="n"/>
      <c r="C312" s="783" t="n"/>
      <c r="D312" s="783" t="n"/>
      <c r="E312" s="783" t="n"/>
      <c r="F312" s="783" t="n"/>
      <c r="G312" s="783" t="n"/>
      <c r="H312" s="783" t="n"/>
      <c r="I312" s="783" t="n"/>
      <c r="J312" s="783" t="n"/>
      <c r="K312" s="783" t="n"/>
      <c r="L312" s="783" t="n"/>
      <c r="M312" s="783" t="n"/>
      <c r="N312" s="783" t="n"/>
      <c r="O312" s="783" t="n"/>
      <c r="P312" s="783" t="n"/>
      <c r="Q312" s="783" t="n"/>
      <c r="R312" s="783" t="n"/>
      <c r="S312" s="783" t="n"/>
      <c r="T312" s="783" t="n"/>
      <c r="U312" s="783" t="n"/>
      <c r="V312" s="783" t="n"/>
      <c r="W312" s="783" t="n"/>
      <c r="X312" s="783" t="n"/>
      <c r="Y312" s="783" t="n"/>
      <c r="Z312" s="783" t="n"/>
      <c r="AA312" s="459" t="n"/>
      <c r="AB312" s="459" t="n"/>
      <c r="AC312" s="459" t="n"/>
    </row>
    <row r="313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460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87.5</v>
      </c>
      <c r="Y313" s="834">
        <f>IFERROR(IF(X313="",0,CEILING((X313/$H313),1)*$H313),"")</f>
        <v/>
      </c>
      <c r="Z313" s="42">
        <f>IFERROR(IF(Y313=0,"",ROUNDUP(Y313/H313,0)*0.00502),"")</f>
        <v/>
      </c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460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>
        <f>IFERROR(IF(X314="",0,CEILING((X314/$H314),1)*$H314),"")</f>
        <v/>
      </c>
      <c r="Z314" s="42">
        <f>IFERROR(IF(Y314=0,"",ROUNDUP(Y314/H314,0)*0.00502),"")</f>
        <v/>
      </c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68" t="n"/>
      <c r="B315" s="783" t="n"/>
      <c r="C315" s="783" t="n"/>
      <c r="D315" s="783" t="n"/>
      <c r="E315" s="783" t="n"/>
      <c r="F315" s="783" t="n"/>
      <c r="G315" s="783" t="n"/>
      <c r="H315" s="783" t="n"/>
      <c r="I315" s="783" t="n"/>
      <c r="J315" s="783" t="n"/>
      <c r="K315" s="783" t="n"/>
      <c r="L315" s="783" t="n"/>
      <c r="M315" s="783" t="n"/>
      <c r="N315" s="783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>
        <f>IFERROR(X313/H313,"0")+IFERROR(X314/H314,"0")</f>
        <v/>
      </c>
      <c r="Y315" s="837">
        <f>IFERROR(Y313/H313,"0")+IFERROR(Y314/H314,"0")</f>
        <v/>
      </c>
      <c r="Z315" s="837">
        <f>IFERROR(IF(Z313="",0,Z313),"0")+IFERROR(IF(Z314="",0,Z314),"0")</f>
        <v/>
      </c>
      <c r="AA315" s="838" t="n"/>
      <c r="AB315" s="838" t="n"/>
      <c r="AC315" s="838" t="n"/>
    </row>
    <row r="316">
      <c r="A316" s="783" t="n"/>
      <c r="B316" s="783" t="n"/>
      <c r="C316" s="783" t="n"/>
      <c r="D316" s="783" t="n"/>
      <c r="E316" s="783" t="n"/>
      <c r="F316" s="783" t="n"/>
      <c r="G316" s="783" t="n"/>
      <c r="H316" s="783" t="n"/>
      <c r="I316" s="783" t="n"/>
      <c r="J316" s="783" t="n"/>
      <c r="K316" s="783" t="n"/>
      <c r="L316" s="783" t="n"/>
      <c r="M316" s="783" t="n"/>
      <c r="N316" s="783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>
        <f>IFERROR(SUM(X313:X314),"0")</f>
        <v/>
      </c>
      <c r="Y316" s="837">
        <f>IFERROR(SUM(Y313:Y314),"0")</f>
        <v/>
      </c>
      <c r="Z316" s="43" t="n"/>
      <c r="AA316" s="838" t="n"/>
      <c r="AB316" s="838" t="n"/>
      <c r="AC316" s="838" t="n"/>
    </row>
    <row r="317" ht="16.5" customHeight="1">
      <c r="A317" s="458" t="inlineStr">
        <is>
          <t>Бордо</t>
        </is>
      </c>
      <c r="B317" s="783" t="n"/>
      <c r="C317" s="783" t="n"/>
      <c r="D317" s="783" t="n"/>
      <c r="E317" s="783" t="n"/>
      <c r="F317" s="783" t="n"/>
      <c r="G317" s="783" t="n"/>
      <c r="H317" s="783" t="n"/>
      <c r="I317" s="783" t="n"/>
      <c r="J317" s="783" t="n"/>
      <c r="K317" s="783" t="n"/>
      <c r="L317" s="783" t="n"/>
      <c r="M317" s="783" t="n"/>
      <c r="N317" s="783" t="n"/>
      <c r="O317" s="783" t="n"/>
      <c r="P317" s="783" t="n"/>
      <c r="Q317" s="783" t="n"/>
      <c r="R317" s="783" t="n"/>
      <c r="S317" s="783" t="n"/>
      <c r="T317" s="783" t="n"/>
      <c r="U317" s="783" t="n"/>
      <c r="V317" s="783" t="n"/>
      <c r="W317" s="783" t="n"/>
      <c r="X317" s="783" t="n"/>
      <c r="Y317" s="783" t="n"/>
      <c r="Z317" s="783" t="n"/>
      <c r="AA317" s="458" t="n"/>
      <c r="AB317" s="458" t="n"/>
      <c r="AC317" s="458" t="n"/>
    </row>
    <row r="318" ht="14.25" customHeight="1">
      <c r="A318" s="459" t="inlineStr">
        <is>
          <t>Вареные колбасы</t>
        </is>
      </c>
      <c r="B318" s="783" t="n"/>
      <c r="C318" s="783" t="n"/>
      <c r="D318" s="783" t="n"/>
      <c r="E318" s="783" t="n"/>
      <c r="F318" s="783" t="n"/>
      <c r="G318" s="783" t="n"/>
      <c r="H318" s="783" t="n"/>
      <c r="I318" s="783" t="n"/>
      <c r="J318" s="783" t="n"/>
      <c r="K318" s="783" t="n"/>
      <c r="L318" s="783" t="n"/>
      <c r="M318" s="783" t="n"/>
      <c r="N318" s="783" t="n"/>
      <c r="O318" s="783" t="n"/>
      <c r="P318" s="783" t="n"/>
      <c r="Q318" s="783" t="n"/>
      <c r="R318" s="783" t="n"/>
      <c r="S318" s="783" t="n"/>
      <c r="T318" s="783" t="n"/>
      <c r="U318" s="783" t="n"/>
      <c r="V318" s="783" t="n"/>
      <c r="W318" s="783" t="n"/>
      <c r="X318" s="783" t="n"/>
      <c r="Y318" s="783" t="n"/>
      <c r="Z318" s="783" t="n"/>
      <c r="AA318" s="459" t="n"/>
      <c r="AB318" s="459" t="n"/>
      <c r="AC318" s="459" t="n"/>
    </row>
    <row r="319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460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>
        <f>IFERROR(IF(X319="",0,CEILING((X319/$H319),1)*$H319),"")</f>
        <v/>
      </c>
      <c r="Z319" s="42">
        <f>IFERROR(IF(Y319=0,"",ROUNDUP(Y319/H319,0)*0.02175),"")</f>
        <v/>
      </c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460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>
        <f>IFERROR(IF(X320="",0,CEILING((X320/$H320),1)*$H320),"")</f>
        <v/>
      </c>
      <c r="Z320" s="42">
        <f>IFERROR(IF(Y320=0,"",ROUNDUP(Y320/H320,0)*0.02175),"")</f>
        <v/>
      </c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460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>
        <f>IFERROR(IF(X321="",0,CEILING((X321/$H321),1)*$H321),"")</f>
        <v/>
      </c>
      <c r="Z321" s="42">
        <f>IFERROR(IF(Y321=0,"",ROUNDUP(Y321/H321,0)*0.02175),"")</f>
        <v/>
      </c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460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>
        <f>IFERROR(IF(X322="",0,CEILING((X322/$H322),1)*$H322),"")</f>
        <v/>
      </c>
      <c r="Z322" s="42">
        <f>IFERROR(IF(Y322=0,"",ROUNDUP(Y322/H322,0)*0.02039),"")</f>
        <v/>
      </c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460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>
        <f>IFERROR(IF(X323="",0,CEILING((X323/$H323),1)*$H323),"")</f>
        <v/>
      </c>
      <c r="Z323" s="42">
        <f>IFERROR(IF(Y323=0,"",ROUNDUP(Y323/H323,0)*0.00937),"")</f>
        <v/>
      </c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460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>
        <f>IFERROR(IF(X324="",0,CEILING((X324/$H324),1)*$H324),"")</f>
        <v/>
      </c>
      <c r="Z324" s="42">
        <f>IFERROR(IF(Y324=0,"",ROUNDUP(Y324/H324,0)*0.00937),"")</f>
        <v/>
      </c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460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>
        <f>IFERROR(IF(X325="",0,CEILING((X325/$H325),1)*$H325),"")</f>
        <v/>
      </c>
      <c r="Z325" s="42">
        <f>IFERROR(IF(Y325=0,"",ROUNDUP(Y325/H325,0)*0.00937),"")</f>
        <v/>
      </c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460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>
        <f>IFERROR(IF(X326="",0,CEILING((X326/$H326),1)*$H326),"")</f>
        <v/>
      </c>
      <c r="Z326" s="42">
        <f>IFERROR(IF(Y326=0,"",ROUNDUP(Y326/H326,0)*0.00937),"")</f>
        <v/>
      </c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>
      <c r="A327" s="468" t="n"/>
      <c r="B327" s="783" t="n"/>
      <c r="C327" s="783" t="n"/>
      <c r="D327" s="783" t="n"/>
      <c r="E327" s="783" t="n"/>
      <c r="F327" s="783" t="n"/>
      <c r="G327" s="783" t="n"/>
      <c r="H327" s="783" t="n"/>
      <c r="I327" s="783" t="n"/>
      <c r="J327" s="783" t="n"/>
      <c r="K327" s="783" t="n"/>
      <c r="L327" s="783" t="n"/>
      <c r="M327" s="783" t="n"/>
      <c r="N327" s="783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>
        <f>IFERROR(X319/H319,"0")+IFERROR(X320/H320,"0")+IFERROR(X321/H321,"0")+IFERROR(X322/H322,"0")+IFERROR(X323/H323,"0")+IFERROR(X324/H324,"0")+IFERROR(X325/H325,"0")+IFERROR(X326/H326,"0")</f>
        <v/>
      </c>
      <c r="Y327" s="837">
        <f>IFERROR(Y319/H319,"0")+IFERROR(Y320/H320,"0")+IFERROR(Y321/H321,"0")+IFERROR(Y322/H322,"0")+IFERROR(Y323/H323,"0")+IFERROR(Y324/H324,"0")+IFERROR(Y325/H325,"0")+IFERROR(Y326/H326,"0")</f>
        <v/>
      </c>
      <c r="Z327" s="837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/>
      </c>
      <c r="AA327" s="838" t="n"/>
      <c r="AB327" s="838" t="n"/>
      <c r="AC327" s="838" t="n"/>
    </row>
    <row r="328">
      <c r="A328" s="783" t="n"/>
      <c r="B328" s="783" t="n"/>
      <c r="C328" s="783" t="n"/>
      <c r="D328" s="783" t="n"/>
      <c r="E328" s="783" t="n"/>
      <c r="F328" s="783" t="n"/>
      <c r="G328" s="783" t="n"/>
      <c r="H328" s="783" t="n"/>
      <c r="I328" s="783" t="n"/>
      <c r="J328" s="783" t="n"/>
      <c r="K328" s="783" t="n"/>
      <c r="L328" s="783" t="n"/>
      <c r="M328" s="783" t="n"/>
      <c r="N328" s="783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>
        <f>IFERROR(SUM(X319:X326),"0")</f>
        <v/>
      </c>
      <c r="Y328" s="837">
        <f>IFERROR(SUM(Y319:Y326),"0")</f>
        <v/>
      </c>
      <c r="Z328" s="43" t="n"/>
      <c r="AA328" s="838" t="n"/>
      <c r="AB328" s="838" t="n"/>
      <c r="AC328" s="838" t="n"/>
    </row>
    <row r="329" ht="14.25" customHeight="1">
      <c r="A329" s="459" t="inlineStr">
        <is>
          <t>Копченые колбасы</t>
        </is>
      </c>
      <c r="B329" s="783" t="n"/>
      <c r="C329" s="783" t="n"/>
      <c r="D329" s="783" t="n"/>
      <c r="E329" s="783" t="n"/>
      <c r="F329" s="783" t="n"/>
      <c r="G329" s="783" t="n"/>
      <c r="H329" s="783" t="n"/>
      <c r="I329" s="783" t="n"/>
      <c r="J329" s="783" t="n"/>
      <c r="K329" s="783" t="n"/>
      <c r="L329" s="783" t="n"/>
      <c r="M329" s="783" t="n"/>
      <c r="N329" s="783" t="n"/>
      <c r="O329" s="783" t="n"/>
      <c r="P329" s="783" t="n"/>
      <c r="Q329" s="783" t="n"/>
      <c r="R329" s="783" t="n"/>
      <c r="S329" s="783" t="n"/>
      <c r="T329" s="783" t="n"/>
      <c r="U329" s="783" t="n"/>
      <c r="V329" s="783" t="n"/>
      <c r="W329" s="783" t="n"/>
      <c r="X329" s="783" t="n"/>
      <c r="Y329" s="783" t="n"/>
      <c r="Z329" s="783" t="n"/>
      <c r="AA329" s="459" t="n"/>
      <c r="AB329" s="459" t="n"/>
      <c r="AC329" s="459" t="n"/>
    </row>
    <row r="330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460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460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>
        <f>IFERROR(IF(X331="",0,CEILING((X331/$H331),1)*$H331),"")</f>
        <v/>
      </c>
      <c r="Z331" s="42">
        <f>IFERROR(IF(Y331=0,"",ROUNDUP(Y331/H331,0)*0.00753),"")</f>
        <v/>
      </c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>
        <f>IFERROR(X331*I331/H331,"0")</f>
        <v/>
      </c>
      <c r="BN331" s="79">
        <f>IFERROR(Y331*I331/H331,"0")</f>
        <v/>
      </c>
      <c r="BO331" s="79">
        <f>IFERROR(1/J331*(X331/H331),"0")</f>
        <v/>
      </c>
      <c r="BP331" s="79">
        <f>IFERROR(1/J331*(Y331/H331),"0")</f>
        <v/>
      </c>
    </row>
    <row r="332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460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>
        <f>IFERROR(IF(X332="",0,CEILING((X332/$H332),1)*$H332),"")</f>
        <v/>
      </c>
      <c r="Z332" s="42">
        <f>IFERROR(IF(Y332=0,"",ROUNDUP(Y332/H332,0)*0.00753),"")</f>
        <v/>
      </c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>
        <f>IFERROR(X332*I332/H332,"0")</f>
        <v/>
      </c>
      <c r="BN332" s="79">
        <f>IFERROR(Y332*I332/H332,"0")</f>
        <v/>
      </c>
      <c r="BO332" s="79">
        <f>IFERROR(1/J332*(X332/H332),"0")</f>
        <v/>
      </c>
      <c r="BP332" s="79">
        <f>IFERROR(1/J332*(Y332/H332),"0")</f>
        <v/>
      </c>
    </row>
    <row r="333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460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>
        <f>IFERROR(IF(X333="",0,CEILING((X333/$H333),1)*$H333),"")</f>
        <v/>
      </c>
      <c r="Z333" s="42">
        <f>IFERROR(IF(Y333=0,"",ROUNDUP(Y333/H333,0)*0.00502),"")</f>
        <v/>
      </c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>
        <f>IFERROR(X333*I333/H333,"0")</f>
        <v/>
      </c>
      <c r="BN333" s="79">
        <f>IFERROR(Y333*I333/H333,"0")</f>
        <v/>
      </c>
      <c r="BO333" s="79">
        <f>IFERROR(1/J333*(X333/H333),"0")</f>
        <v/>
      </c>
      <c r="BP333" s="79">
        <f>IFERROR(1/J333*(Y333/H333),"0")</f>
        <v/>
      </c>
    </row>
    <row r="334">
      <c r="A334" s="468" t="n"/>
      <c r="B334" s="783" t="n"/>
      <c r="C334" s="783" t="n"/>
      <c r="D334" s="783" t="n"/>
      <c r="E334" s="783" t="n"/>
      <c r="F334" s="783" t="n"/>
      <c r="G334" s="783" t="n"/>
      <c r="H334" s="783" t="n"/>
      <c r="I334" s="783" t="n"/>
      <c r="J334" s="783" t="n"/>
      <c r="K334" s="783" t="n"/>
      <c r="L334" s="783" t="n"/>
      <c r="M334" s="783" t="n"/>
      <c r="N334" s="783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>
        <f>IFERROR(X330/H330,"0")+IFERROR(X331/H331,"0")+IFERROR(X332/H332,"0")+IFERROR(X333/H333,"0")</f>
        <v/>
      </c>
      <c r="Y334" s="837">
        <f>IFERROR(Y330/H330,"0")+IFERROR(Y331/H331,"0")+IFERROR(Y332/H332,"0")+IFERROR(Y333/H333,"0")</f>
        <v/>
      </c>
      <c r="Z334" s="837">
        <f>IFERROR(IF(Z330="",0,Z330),"0")+IFERROR(IF(Z331="",0,Z331),"0")+IFERROR(IF(Z332="",0,Z332),"0")+IFERROR(IF(Z333="",0,Z333),"0")</f>
        <v/>
      </c>
      <c r="AA334" s="838" t="n"/>
      <c r="AB334" s="838" t="n"/>
      <c r="AC334" s="838" t="n"/>
    </row>
    <row r="335">
      <c r="A335" s="783" t="n"/>
      <c r="B335" s="783" t="n"/>
      <c r="C335" s="783" t="n"/>
      <c r="D335" s="783" t="n"/>
      <c r="E335" s="783" t="n"/>
      <c r="F335" s="783" t="n"/>
      <c r="G335" s="783" t="n"/>
      <c r="H335" s="783" t="n"/>
      <c r="I335" s="783" t="n"/>
      <c r="J335" s="783" t="n"/>
      <c r="K335" s="783" t="n"/>
      <c r="L335" s="783" t="n"/>
      <c r="M335" s="783" t="n"/>
      <c r="N335" s="783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>
        <f>IFERROR(SUM(X330:X333),"0")</f>
        <v/>
      </c>
      <c r="Y335" s="837">
        <f>IFERROR(SUM(Y330:Y333),"0")</f>
        <v/>
      </c>
      <c r="Z335" s="43" t="n"/>
      <c r="AA335" s="838" t="n"/>
      <c r="AB335" s="838" t="n"/>
      <c r="AC335" s="838" t="n"/>
    </row>
    <row r="336" ht="14.25" customHeight="1">
      <c r="A336" s="459" t="inlineStr">
        <is>
          <t>Сосиски</t>
        </is>
      </c>
      <c r="B336" s="783" t="n"/>
      <c r="C336" s="783" t="n"/>
      <c r="D336" s="783" t="n"/>
      <c r="E336" s="783" t="n"/>
      <c r="F336" s="783" t="n"/>
      <c r="G336" s="783" t="n"/>
      <c r="H336" s="783" t="n"/>
      <c r="I336" s="783" t="n"/>
      <c r="J336" s="783" t="n"/>
      <c r="K336" s="783" t="n"/>
      <c r="L336" s="783" t="n"/>
      <c r="M336" s="783" t="n"/>
      <c r="N336" s="783" t="n"/>
      <c r="O336" s="783" t="n"/>
      <c r="P336" s="783" t="n"/>
      <c r="Q336" s="783" t="n"/>
      <c r="R336" s="783" t="n"/>
      <c r="S336" s="783" t="n"/>
      <c r="T336" s="783" t="n"/>
      <c r="U336" s="783" t="n"/>
      <c r="V336" s="783" t="n"/>
      <c r="W336" s="783" t="n"/>
      <c r="X336" s="783" t="n"/>
      <c r="Y336" s="783" t="n"/>
      <c r="Z336" s="783" t="n"/>
      <c r="AA336" s="459" t="n"/>
      <c r="AB336" s="459" t="n"/>
      <c r="AC336" s="459" t="n"/>
    </row>
    <row r="337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460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>
        <f>HYPERLINK("https://abi.ru/products/Охлажденные/Стародворье/Бордо/Сосиски/P002209/","Сосиски Ганноверские Бордо Весовые П/а мгс Баварушка")</f>
        <v/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>
        <f>IFERROR(IF(X337="",0,CEILING((X337/$H337),1)*$H337),"")</f>
        <v/>
      </c>
      <c r="Z337" s="42">
        <f>IFERROR(IF(Y337=0,"",ROUNDUP(Y337/H337,0)*0.02175),"")</f>
        <v/>
      </c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460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>
        <f>IFERROR(IF(X338="",0,CEILING((X338/$H338),1)*$H338),"")</f>
        <v/>
      </c>
      <c r="Z338" s="42">
        <f>IFERROR(IF(Y338=0,"",ROUNDUP(Y338/H338,0)*0.02175),"")</f>
        <v/>
      </c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>
        <f>IFERROR(X338*I338/H338,"0")</f>
        <v/>
      </c>
      <c r="BN338" s="79">
        <f>IFERROR(Y338*I338/H338,"0")</f>
        <v/>
      </c>
      <c r="BO338" s="79">
        <f>IFERROR(1/J338*(X338/H338),"0")</f>
        <v/>
      </c>
      <c r="BP338" s="79">
        <f>IFERROR(1/J338*(Y338/H338),"0")</f>
        <v/>
      </c>
    </row>
    <row r="339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460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>
        <f>IFERROR(IF(X339="",0,CEILING((X339/$H339),1)*$H339),"")</f>
        <v/>
      </c>
      <c r="Z339" s="42">
        <f>IFERROR(IF(Y339=0,"",ROUNDUP(Y339/H339,0)*0.02175),"")</f>
        <v/>
      </c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>
        <f>IFERROR(X339*I339/H339,"0")</f>
        <v/>
      </c>
      <c r="BN339" s="79">
        <f>IFERROR(Y339*I339/H339,"0")</f>
        <v/>
      </c>
      <c r="BO339" s="79">
        <f>IFERROR(1/J339*(X339/H339),"0")</f>
        <v/>
      </c>
      <c r="BP339" s="79">
        <f>IFERROR(1/J339*(Y339/H339),"0")</f>
        <v/>
      </c>
    </row>
    <row r="340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460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460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460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>
      <c r="A343" s="468" t="n"/>
      <c r="B343" s="783" t="n"/>
      <c r="C343" s="783" t="n"/>
      <c r="D343" s="783" t="n"/>
      <c r="E343" s="783" t="n"/>
      <c r="F343" s="783" t="n"/>
      <c r="G343" s="783" t="n"/>
      <c r="H343" s="783" t="n"/>
      <c r="I343" s="783" t="n"/>
      <c r="J343" s="783" t="n"/>
      <c r="K343" s="783" t="n"/>
      <c r="L343" s="783" t="n"/>
      <c r="M343" s="783" t="n"/>
      <c r="N343" s="783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>
        <f>IFERROR(X337/H337,"0")+IFERROR(X338/H338,"0")+IFERROR(X339/H339,"0")+IFERROR(X340/H340,"0")+IFERROR(X341/H341,"0")+IFERROR(X342/H342,"0")</f>
        <v/>
      </c>
      <c r="Y343" s="837">
        <f>IFERROR(Y337/H337,"0")+IFERROR(Y338/H338,"0")+IFERROR(Y339/H339,"0")+IFERROR(Y340/H340,"0")+IFERROR(Y341/H341,"0")+IFERROR(Y342/H342,"0")</f>
        <v/>
      </c>
      <c r="Z343" s="837">
        <f>IFERROR(IF(Z337="",0,Z337),"0")+IFERROR(IF(Z338="",0,Z338),"0")+IFERROR(IF(Z339="",0,Z339),"0")+IFERROR(IF(Z340="",0,Z340),"0")+IFERROR(IF(Z341="",0,Z341),"0")+IFERROR(IF(Z342="",0,Z342),"0")</f>
        <v/>
      </c>
      <c r="AA343" s="838" t="n"/>
      <c r="AB343" s="838" t="n"/>
      <c r="AC343" s="838" t="n"/>
    </row>
    <row r="344">
      <c r="A344" s="783" t="n"/>
      <c r="B344" s="783" t="n"/>
      <c r="C344" s="783" t="n"/>
      <c r="D344" s="783" t="n"/>
      <c r="E344" s="783" t="n"/>
      <c r="F344" s="783" t="n"/>
      <c r="G344" s="783" t="n"/>
      <c r="H344" s="783" t="n"/>
      <c r="I344" s="783" t="n"/>
      <c r="J344" s="783" t="n"/>
      <c r="K344" s="783" t="n"/>
      <c r="L344" s="783" t="n"/>
      <c r="M344" s="783" t="n"/>
      <c r="N344" s="783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>
        <f>IFERROR(SUM(X337:X342),"0")</f>
        <v/>
      </c>
      <c r="Y344" s="837">
        <f>IFERROR(SUM(Y337:Y342),"0")</f>
        <v/>
      </c>
      <c r="Z344" s="43" t="n"/>
      <c r="AA344" s="838" t="n"/>
      <c r="AB344" s="838" t="n"/>
      <c r="AC344" s="838" t="n"/>
    </row>
    <row r="345" ht="14.25" customHeight="1">
      <c r="A345" s="459" t="inlineStr">
        <is>
          <t>Сардельки</t>
        </is>
      </c>
      <c r="B345" s="783" t="n"/>
      <c r="C345" s="783" t="n"/>
      <c r="D345" s="783" t="n"/>
      <c r="E345" s="783" t="n"/>
      <c r="F345" s="783" t="n"/>
      <c r="G345" s="783" t="n"/>
      <c r="H345" s="783" t="n"/>
      <c r="I345" s="783" t="n"/>
      <c r="J345" s="783" t="n"/>
      <c r="K345" s="783" t="n"/>
      <c r="L345" s="783" t="n"/>
      <c r="M345" s="783" t="n"/>
      <c r="N345" s="783" t="n"/>
      <c r="O345" s="783" t="n"/>
      <c r="P345" s="783" t="n"/>
      <c r="Q345" s="783" t="n"/>
      <c r="R345" s="783" t="n"/>
      <c r="S345" s="783" t="n"/>
      <c r="T345" s="783" t="n"/>
      <c r="U345" s="783" t="n"/>
      <c r="V345" s="783" t="n"/>
      <c r="W345" s="783" t="n"/>
      <c r="X345" s="783" t="n"/>
      <c r="Y345" s="783" t="n"/>
      <c r="Z345" s="783" t="n"/>
      <c r="AA345" s="459" t="n"/>
      <c r="AB345" s="459" t="n"/>
      <c r="AC345" s="459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460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>
        <f>HYPERLINK("https://abi.ru/products/Охлажденные/Стародворье/Бордо/Сардельки/P003997/","Сардельки «Нежные» Весовые н/о мгс ТМ «Стародворье»")</f>
        <v/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40</v>
      </c>
      <c r="Y346" s="834">
        <f>IFERROR(IF(X346="",0,CEILING((X346/$H346),1)*$H346),"")</f>
        <v/>
      </c>
      <c r="Z346" s="42">
        <f>IFERROR(IF(Y346=0,"",ROUNDUP(Y346/H346,0)*0.02175),"")</f>
        <v/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>
        <f>IFERROR(X346*I346/H346,"0")</f>
        <v/>
      </c>
      <c r="BN346" s="79">
        <f>IFERROR(Y346*I346/H346,"0")</f>
        <v/>
      </c>
      <c r="BO346" s="79">
        <f>IFERROR(1/J346*(X346/H346),"0")</f>
        <v/>
      </c>
      <c r="BP346" s="79">
        <f>IFERROR(1/J346*(Y346/H346),"0")</f>
        <v/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460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300</v>
      </c>
      <c r="Y347" s="834">
        <f>IFERROR(IF(X347="",0,CEILING((X347/$H347),1)*$H347),"")</f>
        <v/>
      </c>
      <c r="Z347" s="42">
        <f>IFERROR(IF(Y347=0,"",ROUNDUP(Y347/H347,0)*0.02175),"")</f>
        <v/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460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>
        <f>HYPERLINK("https://abi.ru/products/Охлажденные/Стародворье/Бордо/Сардельки/P002036/","Сардельки Шпикачки Бордо Весовые NDX мгс Стародворье")</f>
        <v/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20</v>
      </c>
      <c r="Y348" s="834">
        <f>IFERROR(IF(X348="",0,CEILING((X348/$H348),1)*$H348),"")</f>
        <v/>
      </c>
      <c r="Z348" s="42">
        <f>IFERROR(IF(Y348=0,"",ROUNDUP(Y348/H348,0)*0.02175),"")</f>
        <v/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>
      <c r="A349" s="468" t="n"/>
      <c r="B349" s="783" t="n"/>
      <c r="C349" s="783" t="n"/>
      <c r="D349" s="783" t="n"/>
      <c r="E349" s="783" t="n"/>
      <c r="F349" s="783" t="n"/>
      <c r="G349" s="783" t="n"/>
      <c r="H349" s="783" t="n"/>
      <c r="I349" s="783" t="n"/>
      <c r="J349" s="783" t="n"/>
      <c r="K349" s="783" t="n"/>
      <c r="L349" s="783" t="n"/>
      <c r="M349" s="783" t="n"/>
      <c r="N349" s="783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>
        <f>IFERROR(X346/H346,"0")+IFERROR(X347/H347,"0")+IFERROR(X348/H348,"0")</f>
        <v/>
      </c>
      <c r="Y349" s="837">
        <f>IFERROR(Y346/H346,"0")+IFERROR(Y347/H347,"0")+IFERROR(Y348/H348,"0")</f>
        <v/>
      </c>
      <c r="Z349" s="837">
        <f>IFERROR(IF(Z346="",0,Z346),"0")+IFERROR(IF(Z347="",0,Z347),"0")+IFERROR(IF(Z348="",0,Z348),"0")</f>
        <v/>
      </c>
      <c r="AA349" s="838" t="n"/>
      <c r="AB349" s="838" t="n"/>
      <c r="AC349" s="838" t="n"/>
    </row>
    <row r="350">
      <c r="A350" s="783" t="n"/>
      <c r="B350" s="783" t="n"/>
      <c r="C350" s="783" t="n"/>
      <c r="D350" s="783" t="n"/>
      <c r="E350" s="783" t="n"/>
      <c r="F350" s="783" t="n"/>
      <c r="G350" s="783" t="n"/>
      <c r="H350" s="783" t="n"/>
      <c r="I350" s="783" t="n"/>
      <c r="J350" s="783" t="n"/>
      <c r="K350" s="783" t="n"/>
      <c r="L350" s="783" t="n"/>
      <c r="M350" s="783" t="n"/>
      <c r="N350" s="783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>
        <f>IFERROR(SUM(X346:X348),"0")</f>
        <v/>
      </c>
      <c r="Y350" s="837">
        <f>IFERROR(SUM(Y346:Y348),"0")</f>
        <v/>
      </c>
      <c r="Z350" s="43" t="n"/>
      <c r="AA350" s="838" t="n"/>
      <c r="AB350" s="838" t="n"/>
      <c r="AC350" s="838" t="n"/>
    </row>
    <row r="351" ht="14.25" customHeight="1">
      <c r="A351" s="459" t="inlineStr">
        <is>
          <t>Сырокопченые колбасы</t>
        </is>
      </c>
      <c r="B351" s="783" t="n"/>
      <c r="C351" s="783" t="n"/>
      <c r="D351" s="783" t="n"/>
      <c r="E351" s="783" t="n"/>
      <c r="F351" s="783" t="n"/>
      <c r="G351" s="783" t="n"/>
      <c r="H351" s="783" t="n"/>
      <c r="I351" s="783" t="n"/>
      <c r="J351" s="783" t="n"/>
      <c r="K351" s="783" t="n"/>
      <c r="L351" s="783" t="n"/>
      <c r="M351" s="783" t="n"/>
      <c r="N351" s="783" t="n"/>
      <c r="O351" s="783" t="n"/>
      <c r="P351" s="783" t="n"/>
      <c r="Q351" s="783" t="n"/>
      <c r="R351" s="783" t="n"/>
      <c r="S351" s="783" t="n"/>
      <c r="T351" s="783" t="n"/>
      <c r="U351" s="783" t="n"/>
      <c r="V351" s="783" t="n"/>
      <c r="W351" s="783" t="n"/>
      <c r="X351" s="783" t="n"/>
      <c r="Y351" s="783" t="n"/>
      <c r="Z351" s="783" t="n"/>
      <c r="AA351" s="459" t="n"/>
      <c r="AB351" s="459" t="n"/>
      <c r="AC351" s="459" t="n"/>
    </row>
    <row r="352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460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>
        <f>IFERROR(IF(X352="",0,CEILING((X352/$H352),1)*$H352),"")</f>
        <v/>
      </c>
      <c r="Z352" s="42">
        <f>IFERROR(IF(Y352=0,"",ROUNDUP(Y352/H352,0)*0.00753),"")</f>
        <v/>
      </c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460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0</v>
      </c>
      <c r="Y353" s="834">
        <f>IFERROR(IF(X353="",0,CEILING((X353/$H353),1)*$H353),"")</f>
        <v/>
      </c>
      <c r="Z353" s="42">
        <f>IFERROR(IF(Y353=0,"",ROUNDUP(Y353/H353,0)*0.00753),"")</f>
        <v/>
      </c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>
        <f>IFERROR(X353*I353/H353,"0")</f>
        <v/>
      </c>
      <c r="BN353" s="79">
        <f>IFERROR(Y353*I353/H353,"0")</f>
        <v/>
      </c>
      <c r="BO353" s="79">
        <f>IFERROR(1/J353*(X353/H353),"0")</f>
        <v/>
      </c>
      <c r="BP353" s="79">
        <f>IFERROR(1/J353*(Y353/H353),"0")</f>
        <v/>
      </c>
    </row>
    <row r="354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460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0</v>
      </c>
      <c r="Y354" s="834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460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0</v>
      </c>
      <c r="Y355" s="834">
        <f>IFERROR(IF(X355="",0,CEILING((X355/$H355),1)*$H355),"")</f>
        <v/>
      </c>
      <c r="Z355" s="42">
        <f>IFERROR(IF(Y355=0,"",ROUNDUP(Y355/H355,0)*0.00753),"")</f>
        <v/>
      </c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>
        <f>IFERROR(X355*I355/H355,"0")</f>
        <v/>
      </c>
      <c r="BN355" s="79">
        <f>IFERROR(Y355*I355/H355,"0")</f>
        <v/>
      </c>
      <c r="BO355" s="79">
        <f>IFERROR(1/J355*(X355/H355),"0")</f>
        <v/>
      </c>
      <c r="BP355" s="79">
        <f>IFERROR(1/J355*(Y355/H355),"0")</f>
        <v/>
      </c>
    </row>
    <row r="356">
      <c r="A356" s="468" t="n"/>
      <c r="B356" s="783" t="n"/>
      <c r="C356" s="783" t="n"/>
      <c r="D356" s="783" t="n"/>
      <c r="E356" s="783" t="n"/>
      <c r="F356" s="783" t="n"/>
      <c r="G356" s="783" t="n"/>
      <c r="H356" s="783" t="n"/>
      <c r="I356" s="783" t="n"/>
      <c r="J356" s="783" t="n"/>
      <c r="K356" s="783" t="n"/>
      <c r="L356" s="783" t="n"/>
      <c r="M356" s="783" t="n"/>
      <c r="N356" s="783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>
        <f>IFERROR(X352/H352,"0")+IFERROR(X353/H353,"0")+IFERROR(X354/H354,"0")+IFERROR(X355/H355,"0")</f>
        <v/>
      </c>
      <c r="Y356" s="837">
        <f>IFERROR(Y352/H352,"0")+IFERROR(Y353/H353,"0")+IFERROR(Y354/H354,"0")+IFERROR(Y355/H355,"0")</f>
        <v/>
      </c>
      <c r="Z356" s="837">
        <f>IFERROR(IF(Z352="",0,Z352),"0")+IFERROR(IF(Z353="",0,Z353),"0")+IFERROR(IF(Z354="",0,Z354),"0")+IFERROR(IF(Z355="",0,Z355),"0")</f>
        <v/>
      </c>
      <c r="AA356" s="838" t="n"/>
      <c r="AB356" s="838" t="n"/>
      <c r="AC356" s="838" t="n"/>
    </row>
    <row r="357">
      <c r="A357" s="783" t="n"/>
      <c r="B357" s="783" t="n"/>
      <c r="C357" s="783" t="n"/>
      <c r="D357" s="783" t="n"/>
      <c r="E357" s="783" t="n"/>
      <c r="F357" s="783" t="n"/>
      <c r="G357" s="783" t="n"/>
      <c r="H357" s="783" t="n"/>
      <c r="I357" s="783" t="n"/>
      <c r="J357" s="783" t="n"/>
      <c r="K357" s="783" t="n"/>
      <c r="L357" s="783" t="n"/>
      <c r="M357" s="783" t="n"/>
      <c r="N357" s="783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>
        <f>IFERROR(SUM(X352:X355),"0")</f>
        <v/>
      </c>
      <c r="Y357" s="837">
        <f>IFERROR(SUM(Y352:Y355),"0")</f>
        <v/>
      </c>
      <c r="Z357" s="43" t="n"/>
      <c r="AA357" s="838" t="n"/>
      <c r="AB357" s="838" t="n"/>
      <c r="AC357" s="838" t="n"/>
    </row>
    <row r="358" ht="14.25" customHeight="1">
      <c r="A358" s="459" t="inlineStr">
        <is>
          <t>Паштеты</t>
        </is>
      </c>
      <c r="B358" s="783" t="n"/>
      <c r="C358" s="783" t="n"/>
      <c r="D358" s="783" t="n"/>
      <c r="E358" s="783" t="n"/>
      <c r="F358" s="783" t="n"/>
      <c r="G358" s="783" t="n"/>
      <c r="H358" s="783" t="n"/>
      <c r="I358" s="783" t="n"/>
      <c r="J358" s="783" t="n"/>
      <c r="K358" s="783" t="n"/>
      <c r="L358" s="783" t="n"/>
      <c r="M358" s="783" t="n"/>
      <c r="N358" s="783" t="n"/>
      <c r="O358" s="783" t="n"/>
      <c r="P358" s="783" t="n"/>
      <c r="Q358" s="783" t="n"/>
      <c r="R358" s="783" t="n"/>
      <c r="S358" s="783" t="n"/>
      <c r="T358" s="783" t="n"/>
      <c r="U358" s="783" t="n"/>
      <c r="V358" s="783" t="n"/>
      <c r="W358" s="783" t="n"/>
      <c r="X358" s="783" t="n"/>
      <c r="Y358" s="783" t="n"/>
      <c r="Z358" s="783" t="n"/>
      <c r="AA358" s="459" t="n"/>
      <c r="AB358" s="459" t="n"/>
      <c r="AC358" s="459" t="n"/>
    </row>
    <row r="359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460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0</v>
      </c>
      <c r="Y359" s="834">
        <f>IFERROR(IF(X359="",0,CEILING((X359/$H359),1)*$H359),"")</f>
        <v/>
      </c>
      <c r="Z359" s="42">
        <f>IFERROR(IF(Y359=0,"",ROUNDUP(Y359/H359,0)*0.00474),"")</f>
        <v/>
      </c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460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>
        <f>IFERROR(IF(X360="",0,CEILING((X360/$H360),1)*$H360),"")</f>
        <v/>
      </c>
      <c r="Z360" s="42">
        <f>IFERROR(IF(Y360=0,"",ROUNDUP(Y360/H360,0)*0.00474),"")</f>
        <v/>
      </c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460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0</v>
      </c>
      <c r="Y361" s="834">
        <f>IFERROR(IF(X361="",0,CEILING((X361/$H361),1)*$H361),"")</f>
        <v/>
      </c>
      <c r="Z361" s="42">
        <f>IFERROR(IF(Y361=0,"",ROUNDUP(Y361/H361,0)*0.00474),"")</f>
        <v/>
      </c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>
      <c r="A362" s="468" t="n"/>
      <c r="B362" s="783" t="n"/>
      <c r="C362" s="783" t="n"/>
      <c r="D362" s="783" t="n"/>
      <c r="E362" s="783" t="n"/>
      <c r="F362" s="783" t="n"/>
      <c r="G362" s="783" t="n"/>
      <c r="H362" s="783" t="n"/>
      <c r="I362" s="783" t="n"/>
      <c r="J362" s="783" t="n"/>
      <c r="K362" s="783" t="n"/>
      <c r="L362" s="783" t="n"/>
      <c r="M362" s="783" t="n"/>
      <c r="N362" s="783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>
        <f>IFERROR(X359/H359,"0")+IFERROR(X360/H360,"0")+IFERROR(X361/H361,"0")</f>
        <v/>
      </c>
      <c r="Y362" s="837">
        <f>IFERROR(Y359/H359,"0")+IFERROR(Y360/H360,"0")+IFERROR(Y361/H361,"0")</f>
        <v/>
      </c>
      <c r="Z362" s="837">
        <f>IFERROR(IF(Z359="",0,Z359),"0")+IFERROR(IF(Z360="",0,Z360),"0")+IFERROR(IF(Z361="",0,Z361),"0")</f>
        <v/>
      </c>
      <c r="AA362" s="838" t="n"/>
      <c r="AB362" s="838" t="n"/>
      <c r="AC362" s="838" t="n"/>
    </row>
    <row r="363">
      <c r="A363" s="783" t="n"/>
      <c r="B363" s="783" t="n"/>
      <c r="C363" s="783" t="n"/>
      <c r="D363" s="783" t="n"/>
      <c r="E363" s="783" t="n"/>
      <c r="F363" s="783" t="n"/>
      <c r="G363" s="783" t="n"/>
      <c r="H363" s="783" t="n"/>
      <c r="I363" s="783" t="n"/>
      <c r="J363" s="783" t="n"/>
      <c r="K363" s="783" t="n"/>
      <c r="L363" s="783" t="n"/>
      <c r="M363" s="783" t="n"/>
      <c r="N363" s="783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>
        <f>IFERROR(SUM(X359:X361),"0")</f>
        <v/>
      </c>
      <c r="Y363" s="837">
        <f>IFERROR(SUM(Y359:Y361),"0")</f>
        <v/>
      </c>
      <c r="Z363" s="43" t="n"/>
      <c r="AA363" s="838" t="n"/>
      <c r="AB363" s="838" t="n"/>
      <c r="AC363" s="838" t="n"/>
    </row>
    <row r="364" ht="16.5" customHeight="1">
      <c r="A364" s="458" t="inlineStr">
        <is>
          <t>Бавария</t>
        </is>
      </c>
      <c r="B364" s="783" t="n"/>
      <c r="C364" s="783" t="n"/>
      <c r="D364" s="783" t="n"/>
      <c r="E364" s="783" t="n"/>
      <c r="F364" s="783" t="n"/>
      <c r="G364" s="783" t="n"/>
      <c r="H364" s="783" t="n"/>
      <c r="I364" s="783" t="n"/>
      <c r="J364" s="783" t="n"/>
      <c r="K364" s="783" t="n"/>
      <c r="L364" s="783" t="n"/>
      <c r="M364" s="783" t="n"/>
      <c r="N364" s="783" t="n"/>
      <c r="O364" s="783" t="n"/>
      <c r="P364" s="783" t="n"/>
      <c r="Q364" s="783" t="n"/>
      <c r="R364" s="783" t="n"/>
      <c r="S364" s="783" t="n"/>
      <c r="T364" s="783" t="n"/>
      <c r="U364" s="783" t="n"/>
      <c r="V364" s="783" t="n"/>
      <c r="W364" s="783" t="n"/>
      <c r="X364" s="783" t="n"/>
      <c r="Y364" s="783" t="n"/>
      <c r="Z364" s="783" t="n"/>
      <c r="AA364" s="458" t="n"/>
      <c r="AB364" s="458" t="n"/>
      <c r="AC364" s="458" t="n"/>
    </row>
    <row r="365" ht="14.25" customHeight="1">
      <c r="A365" s="459" t="inlineStr">
        <is>
          <t>Копченые колбасы</t>
        </is>
      </c>
      <c r="B365" s="783" t="n"/>
      <c r="C365" s="783" t="n"/>
      <c r="D365" s="783" t="n"/>
      <c r="E365" s="783" t="n"/>
      <c r="F365" s="783" t="n"/>
      <c r="G365" s="783" t="n"/>
      <c r="H365" s="783" t="n"/>
      <c r="I365" s="783" t="n"/>
      <c r="J365" s="783" t="n"/>
      <c r="K365" s="783" t="n"/>
      <c r="L365" s="783" t="n"/>
      <c r="M365" s="783" t="n"/>
      <c r="N365" s="783" t="n"/>
      <c r="O365" s="783" t="n"/>
      <c r="P365" s="783" t="n"/>
      <c r="Q365" s="783" t="n"/>
      <c r="R365" s="783" t="n"/>
      <c r="S365" s="783" t="n"/>
      <c r="T365" s="783" t="n"/>
      <c r="U365" s="783" t="n"/>
      <c r="V365" s="783" t="n"/>
      <c r="W365" s="783" t="n"/>
      <c r="X365" s="783" t="n"/>
      <c r="Y365" s="783" t="n"/>
      <c r="Z365" s="783" t="n"/>
      <c r="AA365" s="459" t="n"/>
      <c r="AB365" s="459" t="n"/>
      <c r="AC365" s="459" t="n"/>
    </row>
    <row r="366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460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21</v>
      </c>
      <c r="Y366" s="834">
        <f>IFERROR(IF(X366="",0,CEILING((X366/$H366),1)*$H366),"")</f>
        <v/>
      </c>
      <c r="Z366" s="42">
        <f>IFERROR(IF(Y366=0,"",ROUNDUP(Y366/H366,0)*0.00753),"")</f>
        <v/>
      </c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>
      <c r="A367" s="468" t="n"/>
      <c r="B367" s="783" t="n"/>
      <c r="C367" s="783" t="n"/>
      <c r="D367" s="783" t="n"/>
      <c r="E367" s="783" t="n"/>
      <c r="F367" s="783" t="n"/>
      <c r="G367" s="783" t="n"/>
      <c r="H367" s="783" t="n"/>
      <c r="I367" s="783" t="n"/>
      <c r="J367" s="783" t="n"/>
      <c r="K367" s="783" t="n"/>
      <c r="L367" s="783" t="n"/>
      <c r="M367" s="783" t="n"/>
      <c r="N367" s="783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>
        <f>IFERROR(X366/H366,"0")</f>
        <v/>
      </c>
      <c r="Y367" s="837">
        <f>IFERROR(Y366/H366,"0")</f>
        <v/>
      </c>
      <c r="Z367" s="837">
        <f>IFERROR(IF(Z366="",0,Z366),"0")</f>
        <v/>
      </c>
      <c r="AA367" s="838" t="n"/>
      <c r="AB367" s="838" t="n"/>
      <c r="AC367" s="838" t="n"/>
    </row>
    <row r="368">
      <c r="A368" s="783" t="n"/>
      <c r="B368" s="783" t="n"/>
      <c r="C368" s="783" t="n"/>
      <c r="D368" s="783" t="n"/>
      <c r="E368" s="783" t="n"/>
      <c r="F368" s="783" t="n"/>
      <c r="G368" s="783" t="n"/>
      <c r="H368" s="783" t="n"/>
      <c r="I368" s="783" t="n"/>
      <c r="J368" s="783" t="n"/>
      <c r="K368" s="783" t="n"/>
      <c r="L368" s="783" t="n"/>
      <c r="M368" s="783" t="n"/>
      <c r="N368" s="783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>
        <f>IFERROR(SUM(X366:X366),"0")</f>
        <v/>
      </c>
      <c r="Y368" s="837">
        <f>IFERROR(SUM(Y366:Y366),"0")</f>
        <v/>
      </c>
      <c r="Z368" s="43" t="n"/>
      <c r="AA368" s="838" t="n"/>
      <c r="AB368" s="838" t="n"/>
      <c r="AC368" s="838" t="n"/>
    </row>
    <row r="369" ht="14.25" customHeight="1">
      <c r="A369" s="459" t="inlineStr">
        <is>
          <t>Сосиски</t>
        </is>
      </c>
      <c r="B369" s="783" t="n"/>
      <c r="C369" s="783" t="n"/>
      <c r="D369" s="783" t="n"/>
      <c r="E369" s="783" t="n"/>
      <c r="F369" s="783" t="n"/>
      <c r="G369" s="783" t="n"/>
      <c r="H369" s="783" t="n"/>
      <c r="I369" s="783" t="n"/>
      <c r="J369" s="783" t="n"/>
      <c r="K369" s="783" t="n"/>
      <c r="L369" s="783" t="n"/>
      <c r="M369" s="783" t="n"/>
      <c r="N369" s="783" t="n"/>
      <c r="O369" s="783" t="n"/>
      <c r="P369" s="783" t="n"/>
      <c r="Q369" s="783" t="n"/>
      <c r="R369" s="783" t="n"/>
      <c r="S369" s="783" t="n"/>
      <c r="T369" s="783" t="n"/>
      <c r="U369" s="783" t="n"/>
      <c r="V369" s="783" t="n"/>
      <c r="W369" s="783" t="n"/>
      <c r="X369" s="783" t="n"/>
      <c r="Y369" s="783" t="n"/>
      <c r="Z369" s="783" t="n"/>
      <c r="AA369" s="459" t="n"/>
      <c r="AB369" s="459" t="n"/>
      <c r="AC369" s="459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460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0</v>
      </c>
      <c r="Y370" s="834">
        <f>IFERROR(IF(X370="",0,CEILING((X370/$H370),1)*$H370),"")</f>
        <v/>
      </c>
      <c r="Z370" s="42">
        <f>IFERROR(IF(Y370=0,"",ROUNDUP(Y370/H370,0)*0.02175),"")</f>
        <v/>
      </c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460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>
        <f>HYPERLINK("https://abi.ru/products/Охлажденные/Стародворье/Бордо/Сосиски/P003363/","Сосиски «Баварские» Фикс.вес 0,35 П/а ТМ «Стародворье»")</f>
        <v/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175</v>
      </c>
      <c r="Y371" s="834">
        <f>IFERROR(IF(X371="",0,CEILING((X371/$H371),1)*$H371),"")</f>
        <v/>
      </c>
      <c r="Z371" s="42">
        <f>IFERROR(IF(Y371=0,"",ROUNDUP(Y371/H371,0)*0.00753),"")</f>
        <v/>
      </c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460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70</v>
      </c>
      <c r="Y372" s="834">
        <f>IFERROR(IF(X372="",0,CEILING((X372/$H372),1)*$H372),"")</f>
        <v/>
      </c>
      <c r="Z372" s="42">
        <f>IFERROR(IF(Y372=0,"",ROUNDUP(Y372/H372,0)*0.00753),"")</f>
        <v/>
      </c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>
      <c r="A373" s="468" t="n"/>
      <c r="B373" s="783" t="n"/>
      <c r="C373" s="783" t="n"/>
      <c r="D373" s="783" t="n"/>
      <c r="E373" s="783" t="n"/>
      <c r="F373" s="783" t="n"/>
      <c r="G373" s="783" t="n"/>
      <c r="H373" s="783" t="n"/>
      <c r="I373" s="783" t="n"/>
      <c r="J373" s="783" t="n"/>
      <c r="K373" s="783" t="n"/>
      <c r="L373" s="783" t="n"/>
      <c r="M373" s="783" t="n"/>
      <c r="N373" s="783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>
        <f>IFERROR(X370/H370,"0")+IFERROR(X371/H371,"0")+IFERROR(X372/H372,"0")</f>
        <v/>
      </c>
      <c r="Y373" s="837">
        <f>IFERROR(Y370/H370,"0")+IFERROR(Y371/H371,"0")+IFERROR(Y372/H372,"0")</f>
        <v/>
      </c>
      <c r="Z373" s="837">
        <f>IFERROR(IF(Z370="",0,Z370),"0")+IFERROR(IF(Z371="",0,Z371),"0")+IFERROR(IF(Z372="",0,Z372),"0")</f>
        <v/>
      </c>
      <c r="AA373" s="838" t="n"/>
      <c r="AB373" s="838" t="n"/>
      <c r="AC373" s="838" t="n"/>
    </row>
    <row r="374">
      <c r="A374" s="783" t="n"/>
      <c r="B374" s="783" t="n"/>
      <c r="C374" s="783" t="n"/>
      <c r="D374" s="783" t="n"/>
      <c r="E374" s="783" t="n"/>
      <c r="F374" s="783" t="n"/>
      <c r="G374" s="783" t="n"/>
      <c r="H374" s="783" t="n"/>
      <c r="I374" s="783" t="n"/>
      <c r="J374" s="783" t="n"/>
      <c r="K374" s="783" t="n"/>
      <c r="L374" s="783" t="n"/>
      <c r="M374" s="783" t="n"/>
      <c r="N374" s="783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>
        <f>IFERROR(SUM(X370:X372),"0")</f>
        <v/>
      </c>
      <c r="Y374" s="837">
        <f>IFERROR(SUM(Y370:Y372),"0")</f>
        <v/>
      </c>
      <c r="Z374" s="43" t="n"/>
      <c r="AA374" s="838" t="n"/>
      <c r="AB374" s="838" t="n"/>
      <c r="AC374" s="838" t="n"/>
    </row>
    <row r="375" ht="27.75" customHeight="1">
      <c r="A375" s="457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t="16.5" customHeight="1">
      <c r="A376" s="458" t="inlineStr">
        <is>
          <t>Особая</t>
        </is>
      </c>
      <c r="B376" s="783" t="n"/>
      <c r="C376" s="783" t="n"/>
      <c r="D376" s="783" t="n"/>
      <c r="E376" s="783" t="n"/>
      <c r="F376" s="783" t="n"/>
      <c r="G376" s="783" t="n"/>
      <c r="H376" s="783" t="n"/>
      <c r="I376" s="783" t="n"/>
      <c r="J376" s="783" t="n"/>
      <c r="K376" s="783" t="n"/>
      <c r="L376" s="783" t="n"/>
      <c r="M376" s="783" t="n"/>
      <c r="N376" s="783" t="n"/>
      <c r="O376" s="783" t="n"/>
      <c r="P376" s="783" t="n"/>
      <c r="Q376" s="783" t="n"/>
      <c r="R376" s="783" t="n"/>
      <c r="S376" s="783" t="n"/>
      <c r="T376" s="783" t="n"/>
      <c r="U376" s="783" t="n"/>
      <c r="V376" s="783" t="n"/>
      <c r="W376" s="783" t="n"/>
      <c r="X376" s="783" t="n"/>
      <c r="Y376" s="783" t="n"/>
      <c r="Z376" s="783" t="n"/>
      <c r="AA376" s="458" t="n"/>
      <c r="AB376" s="458" t="n"/>
      <c r="AC376" s="458" t="n"/>
    </row>
    <row r="377" ht="14.25" customHeight="1">
      <c r="A377" s="459" t="inlineStr">
        <is>
          <t>Вареные колбасы</t>
        </is>
      </c>
      <c r="B377" s="783" t="n"/>
      <c r="C377" s="783" t="n"/>
      <c r="D377" s="783" t="n"/>
      <c r="E377" s="783" t="n"/>
      <c r="F377" s="783" t="n"/>
      <c r="G377" s="783" t="n"/>
      <c r="H377" s="783" t="n"/>
      <c r="I377" s="783" t="n"/>
      <c r="J377" s="783" t="n"/>
      <c r="K377" s="783" t="n"/>
      <c r="L377" s="783" t="n"/>
      <c r="M377" s="783" t="n"/>
      <c r="N377" s="783" t="n"/>
      <c r="O377" s="783" t="n"/>
      <c r="P377" s="783" t="n"/>
      <c r="Q377" s="783" t="n"/>
      <c r="R377" s="783" t="n"/>
      <c r="S377" s="783" t="n"/>
      <c r="T377" s="783" t="n"/>
      <c r="U377" s="783" t="n"/>
      <c r="V377" s="783" t="n"/>
      <c r="W377" s="783" t="n"/>
      <c r="X377" s="783" t="n"/>
      <c r="Y377" s="783" t="n"/>
      <c r="Z377" s="783" t="n"/>
      <c r="AA377" s="459" t="n"/>
      <c r="AB377" s="459" t="n"/>
      <c r="AC377" s="459" t="n"/>
    </row>
    <row r="378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460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>
        <f>IFERROR(IF(X378="",0,CEILING((X378/$H378),1)*$H378),"")</f>
        <v/>
      </c>
      <c r="Z378" s="42">
        <f>IFERROR(IF(Y378=0,"",ROUNDUP(Y378/H378,0)*0.02039),"")</f>
        <v/>
      </c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460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300</v>
      </c>
      <c r="Y379" s="834">
        <f>IFERROR(IF(X379="",0,CEILING((X379/$H379),1)*$H379),"")</f>
        <v/>
      </c>
      <c r="Z379" s="42">
        <f>IFERROR(IF(Y379=0,"",ROUNDUP(Y379/H379,0)*0.02175),"")</f>
        <v/>
      </c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460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0</v>
      </c>
      <c r="Y380" s="834">
        <f>IFERROR(IF(X380="",0,CEILING((X380/$H380),1)*$H380),"")</f>
        <v/>
      </c>
      <c r="Z380" s="42">
        <f>IFERROR(IF(Y380=0,"",ROUNDUP(Y380/H380,0)*0.02039),"")</f>
        <v/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>
        <f>IFERROR(X380*I380/H380,"0")</f>
        <v/>
      </c>
      <c r="BN380" s="79">
        <f>IFERROR(Y380*I380/H380,"0")</f>
        <v/>
      </c>
      <c r="BO380" s="79">
        <f>IFERROR(1/J380*(X380/H380),"0")</f>
        <v/>
      </c>
      <c r="BP380" s="79">
        <f>IFERROR(1/J380*(Y380/H380),"0")</f>
        <v/>
      </c>
    </row>
    <row r="38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460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0</v>
      </c>
      <c r="Y381" s="834">
        <f>IFERROR(IF(X381="",0,CEILING((X381/$H381),1)*$H381),"")</f>
        <v/>
      </c>
      <c r="Z381" s="42">
        <f>IFERROR(IF(Y381=0,"",ROUNDUP(Y381/H381,0)*0.02175),"")</f>
        <v/>
      </c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>
        <f>IFERROR(X381*I381/H381,"0")</f>
        <v/>
      </c>
      <c r="BN381" s="79">
        <f>IFERROR(Y381*I381/H381,"0")</f>
        <v/>
      </c>
      <c r="BO381" s="79">
        <f>IFERROR(1/J381*(X381/H381),"0")</f>
        <v/>
      </c>
      <c r="BP381" s="79">
        <f>IFERROR(1/J381*(Y381/H381),"0")</f>
        <v/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460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0</v>
      </c>
      <c r="Y382" s="834">
        <f>IFERROR(IF(X382="",0,CEILING((X382/$H382),1)*$H382),"")</f>
        <v/>
      </c>
      <c r="Z382" s="42">
        <f>IFERROR(IF(Y382=0,"",ROUNDUP(Y382/H382,0)*0.02039),"")</f>
        <v/>
      </c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>
        <f>IFERROR(X382*I382/H382,"0")</f>
        <v/>
      </c>
      <c r="BN382" s="79">
        <f>IFERROR(Y382*I382/H382,"0")</f>
        <v/>
      </c>
      <c r="BO382" s="79">
        <f>IFERROR(1/J382*(X382/H382),"0")</f>
        <v/>
      </c>
      <c r="BP382" s="79">
        <f>IFERROR(1/J382*(Y382/H382),"0")</f>
        <v/>
      </c>
    </row>
    <row r="383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460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0</v>
      </c>
      <c r="Y383" s="834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460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>
        <f>IFERROR(IF(X384="",0,CEILING((X384/$H384),1)*$H384),"")</f>
        <v/>
      </c>
      <c r="Z384" s="42">
        <f>IFERROR(IF(Y384=0,"",ROUNDUP(Y384/H384,0)*0.00937),"")</f>
        <v/>
      </c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460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>
        <f>IFERROR(IF(X385="",0,CEILING((X385/$H385),1)*$H385),"")</f>
        <v/>
      </c>
      <c r="Z385" s="42">
        <f>IFERROR(IF(Y385=0,"",ROUNDUP(Y385/H385,0)*0.00937),"")</f>
        <v/>
      </c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460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20</v>
      </c>
      <c r="Y386" s="834">
        <f>IFERROR(IF(X386="",0,CEILING((X386/$H386),1)*$H386),"")</f>
        <v/>
      </c>
      <c r="Z386" s="42">
        <f>IFERROR(IF(Y386=0,"",ROUNDUP(Y386/H386,0)*0.00937),"")</f>
        <v/>
      </c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>
        <f>IFERROR(X386*I386/H386,"0")</f>
        <v/>
      </c>
      <c r="BN386" s="79">
        <f>IFERROR(Y386*I386/H386,"0")</f>
        <v/>
      </c>
      <c r="BO386" s="79">
        <f>IFERROR(1/J386*(X386/H386),"0")</f>
        <v/>
      </c>
      <c r="BP386" s="79">
        <f>IFERROR(1/J386*(Y386/H386),"0")</f>
        <v/>
      </c>
    </row>
    <row r="387">
      <c r="A387" s="468" t="n"/>
      <c r="B387" s="783" t="n"/>
      <c r="C387" s="783" t="n"/>
      <c r="D387" s="783" t="n"/>
      <c r="E387" s="783" t="n"/>
      <c r="F387" s="783" t="n"/>
      <c r="G387" s="783" t="n"/>
      <c r="H387" s="783" t="n"/>
      <c r="I387" s="783" t="n"/>
      <c r="J387" s="783" t="n"/>
      <c r="K387" s="783" t="n"/>
      <c r="L387" s="783" t="n"/>
      <c r="M387" s="783" t="n"/>
      <c r="N387" s="783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>
        <f>IFERROR(X378/H378,"0")+IFERROR(X379/H379,"0")+IFERROR(X380/H380,"0")+IFERROR(X381/H381,"0")+IFERROR(X382/H382,"0")+IFERROR(X383/H383,"0")+IFERROR(X384/H384,"0")+IFERROR(X385/H385,"0")+IFERROR(X386/H386,"0")</f>
        <v/>
      </c>
      <c r="Y387" s="837">
        <f>IFERROR(Y378/H378,"0")+IFERROR(Y379/H379,"0")+IFERROR(Y380/H380,"0")+IFERROR(Y381/H381,"0")+IFERROR(Y382/H382,"0")+IFERROR(Y383/H383,"0")+IFERROR(Y384/H384,"0")+IFERROR(Y385/H385,"0")+IFERROR(Y386/H386,"0")</f>
        <v/>
      </c>
      <c r="Z387" s="837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/>
      </c>
      <c r="AA387" s="838" t="n"/>
      <c r="AB387" s="838" t="n"/>
      <c r="AC387" s="838" t="n"/>
    </row>
    <row r="388">
      <c r="A388" s="783" t="n"/>
      <c r="B388" s="783" t="n"/>
      <c r="C388" s="783" t="n"/>
      <c r="D388" s="783" t="n"/>
      <c r="E388" s="783" t="n"/>
      <c r="F388" s="783" t="n"/>
      <c r="G388" s="783" t="n"/>
      <c r="H388" s="783" t="n"/>
      <c r="I388" s="783" t="n"/>
      <c r="J388" s="783" t="n"/>
      <c r="K388" s="783" t="n"/>
      <c r="L388" s="783" t="n"/>
      <c r="M388" s="783" t="n"/>
      <c r="N388" s="783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>
        <f>IFERROR(SUM(X378:X386),"0")</f>
        <v/>
      </c>
      <c r="Y388" s="837">
        <f>IFERROR(SUM(Y378:Y386),"0")</f>
        <v/>
      </c>
      <c r="Z388" s="43" t="n"/>
      <c r="AA388" s="838" t="n"/>
      <c r="AB388" s="838" t="n"/>
      <c r="AC388" s="838" t="n"/>
    </row>
    <row r="389" ht="14.25" customHeight="1">
      <c r="A389" s="459" t="inlineStr">
        <is>
          <t>Ветчины</t>
        </is>
      </c>
      <c r="B389" s="783" t="n"/>
      <c r="C389" s="783" t="n"/>
      <c r="D389" s="783" t="n"/>
      <c r="E389" s="783" t="n"/>
      <c r="F389" s="783" t="n"/>
      <c r="G389" s="783" t="n"/>
      <c r="H389" s="783" t="n"/>
      <c r="I389" s="783" t="n"/>
      <c r="J389" s="783" t="n"/>
      <c r="K389" s="783" t="n"/>
      <c r="L389" s="783" t="n"/>
      <c r="M389" s="783" t="n"/>
      <c r="N389" s="783" t="n"/>
      <c r="O389" s="783" t="n"/>
      <c r="P389" s="783" t="n"/>
      <c r="Q389" s="783" t="n"/>
      <c r="R389" s="783" t="n"/>
      <c r="S389" s="783" t="n"/>
      <c r="T389" s="783" t="n"/>
      <c r="U389" s="783" t="n"/>
      <c r="V389" s="783" t="n"/>
      <c r="W389" s="783" t="n"/>
      <c r="X389" s="783" t="n"/>
      <c r="Y389" s="783" t="n"/>
      <c r="Z389" s="783" t="n"/>
      <c r="AA389" s="459" t="n"/>
      <c r="AB389" s="459" t="n"/>
      <c r="AC389" s="459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460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300</v>
      </c>
      <c r="Y390" s="834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460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0</v>
      </c>
      <c r="Y391" s="834">
        <f>IFERROR(IF(X391="",0,CEILING((X391/$H391),1)*$H391),"")</f>
        <v/>
      </c>
      <c r="Z391" s="42">
        <f>IFERROR(IF(Y391=0,"",ROUNDUP(Y391/H391,0)*0.00937),"")</f>
        <v/>
      </c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>
        <f>IFERROR(X391*I391/H391,"0")</f>
        <v/>
      </c>
      <c r="BN391" s="79">
        <f>IFERROR(Y391*I391/H391,"0")</f>
        <v/>
      </c>
      <c r="BO391" s="79">
        <f>IFERROR(1/J391*(X391/H391),"0")</f>
        <v/>
      </c>
      <c r="BP391" s="79">
        <f>IFERROR(1/J391*(Y391/H391),"0")</f>
        <v/>
      </c>
    </row>
    <row r="392">
      <c r="A392" s="468" t="n"/>
      <c r="B392" s="783" t="n"/>
      <c r="C392" s="783" t="n"/>
      <c r="D392" s="783" t="n"/>
      <c r="E392" s="783" t="n"/>
      <c r="F392" s="783" t="n"/>
      <c r="G392" s="783" t="n"/>
      <c r="H392" s="783" t="n"/>
      <c r="I392" s="783" t="n"/>
      <c r="J392" s="783" t="n"/>
      <c r="K392" s="783" t="n"/>
      <c r="L392" s="783" t="n"/>
      <c r="M392" s="783" t="n"/>
      <c r="N392" s="783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>
        <f>IFERROR(X390/H390,"0")+IFERROR(X391/H391,"0")</f>
        <v/>
      </c>
      <c r="Y392" s="837">
        <f>IFERROR(Y390/H390,"0")+IFERROR(Y391/H391,"0")</f>
        <v/>
      </c>
      <c r="Z392" s="837">
        <f>IFERROR(IF(Z390="",0,Z390),"0")+IFERROR(IF(Z391="",0,Z391),"0")</f>
        <v/>
      </c>
      <c r="AA392" s="838" t="n"/>
      <c r="AB392" s="838" t="n"/>
      <c r="AC392" s="838" t="n"/>
    </row>
    <row r="393">
      <c r="A393" s="783" t="n"/>
      <c r="B393" s="783" t="n"/>
      <c r="C393" s="783" t="n"/>
      <c r="D393" s="783" t="n"/>
      <c r="E393" s="783" t="n"/>
      <c r="F393" s="783" t="n"/>
      <c r="G393" s="783" t="n"/>
      <c r="H393" s="783" t="n"/>
      <c r="I393" s="783" t="n"/>
      <c r="J393" s="783" t="n"/>
      <c r="K393" s="783" t="n"/>
      <c r="L393" s="783" t="n"/>
      <c r="M393" s="783" t="n"/>
      <c r="N393" s="783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>
        <f>IFERROR(SUM(X390:X391),"0")</f>
        <v/>
      </c>
      <c r="Y393" s="837">
        <f>IFERROR(SUM(Y390:Y391),"0")</f>
        <v/>
      </c>
      <c r="Z393" s="43" t="n"/>
      <c r="AA393" s="838" t="n"/>
      <c r="AB393" s="838" t="n"/>
      <c r="AC393" s="838" t="n"/>
    </row>
    <row r="394" ht="14.25" customHeight="1">
      <c r="A394" s="459" t="inlineStr">
        <is>
          <t>Сосиски</t>
        </is>
      </c>
      <c r="B394" s="783" t="n"/>
      <c r="C394" s="783" t="n"/>
      <c r="D394" s="783" t="n"/>
      <c r="E394" s="783" t="n"/>
      <c r="F394" s="783" t="n"/>
      <c r="G394" s="783" t="n"/>
      <c r="H394" s="783" t="n"/>
      <c r="I394" s="783" t="n"/>
      <c r="J394" s="783" t="n"/>
      <c r="K394" s="783" t="n"/>
      <c r="L394" s="783" t="n"/>
      <c r="M394" s="783" t="n"/>
      <c r="N394" s="783" t="n"/>
      <c r="O394" s="783" t="n"/>
      <c r="P394" s="783" t="n"/>
      <c r="Q394" s="783" t="n"/>
      <c r="R394" s="783" t="n"/>
      <c r="S394" s="783" t="n"/>
      <c r="T394" s="783" t="n"/>
      <c r="U394" s="783" t="n"/>
      <c r="V394" s="783" t="n"/>
      <c r="W394" s="783" t="n"/>
      <c r="X394" s="783" t="n"/>
      <c r="Y394" s="783" t="n"/>
      <c r="Z394" s="783" t="n"/>
      <c r="AA394" s="459" t="n"/>
      <c r="AB394" s="459" t="n"/>
      <c r="AC394" s="459" t="n"/>
    </row>
    <row r="395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460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>
        <f>HYPERLINK("https://abi.ru/products/Охлажденные/Особый рецепт/Особая/Сосиски/P003767/","Сосиски «Датские» Весовые п/а мгс ТМ «Особый рецепт»")</f>
        <v/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460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>
        <f>HYPERLINK("https://abi.ru/products/Охлажденные/Особый рецепт/Особая/Сосиски/P003979/","Сосиски «Датские» Весовые п/а мгс ТМ «Особый рецепт»")</f>
        <v/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460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20</v>
      </c>
      <c r="Y397" s="834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>
      <c r="A398" s="468" t="n"/>
      <c r="B398" s="783" t="n"/>
      <c r="C398" s="783" t="n"/>
      <c r="D398" s="783" t="n"/>
      <c r="E398" s="783" t="n"/>
      <c r="F398" s="783" t="n"/>
      <c r="G398" s="783" t="n"/>
      <c r="H398" s="783" t="n"/>
      <c r="I398" s="783" t="n"/>
      <c r="J398" s="783" t="n"/>
      <c r="K398" s="783" t="n"/>
      <c r="L398" s="783" t="n"/>
      <c r="M398" s="783" t="n"/>
      <c r="N398" s="783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>
        <f>IFERROR(X395/H395,"0")+IFERROR(X396/H396,"0")+IFERROR(X397/H397,"0")</f>
        <v/>
      </c>
      <c r="Y398" s="837">
        <f>IFERROR(Y395/H395,"0")+IFERROR(Y396/H396,"0")+IFERROR(Y397/H397,"0")</f>
        <v/>
      </c>
      <c r="Z398" s="837">
        <f>IFERROR(IF(Z395="",0,Z395),"0")+IFERROR(IF(Z396="",0,Z396),"0")+IFERROR(IF(Z397="",0,Z397),"0")</f>
        <v/>
      </c>
      <c r="AA398" s="838" t="n"/>
      <c r="AB398" s="838" t="n"/>
      <c r="AC398" s="838" t="n"/>
    </row>
    <row r="399">
      <c r="A399" s="783" t="n"/>
      <c r="B399" s="783" t="n"/>
      <c r="C399" s="783" t="n"/>
      <c r="D399" s="783" t="n"/>
      <c r="E399" s="783" t="n"/>
      <c r="F399" s="783" t="n"/>
      <c r="G399" s="783" t="n"/>
      <c r="H399" s="783" t="n"/>
      <c r="I399" s="783" t="n"/>
      <c r="J399" s="783" t="n"/>
      <c r="K399" s="783" t="n"/>
      <c r="L399" s="783" t="n"/>
      <c r="M399" s="783" t="n"/>
      <c r="N399" s="783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>
        <f>IFERROR(SUM(X395:X397),"0")</f>
        <v/>
      </c>
      <c r="Y399" s="837">
        <f>IFERROR(SUM(Y395:Y397),"0")</f>
        <v/>
      </c>
      <c r="Z399" s="43" t="n"/>
      <c r="AA399" s="838" t="n"/>
      <c r="AB399" s="838" t="n"/>
      <c r="AC399" s="838" t="n"/>
    </row>
    <row r="400" ht="14.25" customHeight="1">
      <c r="A400" s="459" t="inlineStr">
        <is>
          <t>Сардельки</t>
        </is>
      </c>
      <c r="B400" s="783" t="n"/>
      <c r="C400" s="783" t="n"/>
      <c r="D400" s="783" t="n"/>
      <c r="E400" s="783" t="n"/>
      <c r="F400" s="783" t="n"/>
      <c r="G400" s="783" t="n"/>
      <c r="H400" s="783" t="n"/>
      <c r="I400" s="783" t="n"/>
      <c r="J400" s="783" t="n"/>
      <c r="K400" s="783" t="n"/>
      <c r="L400" s="783" t="n"/>
      <c r="M400" s="783" t="n"/>
      <c r="N400" s="783" t="n"/>
      <c r="O400" s="783" t="n"/>
      <c r="P400" s="783" t="n"/>
      <c r="Q400" s="783" t="n"/>
      <c r="R400" s="783" t="n"/>
      <c r="S400" s="783" t="n"/>
      <c r="T400" s="783" t="n"/>
      <c r="U400" s="783" t="n"/>
      <c r="V400" s="783" t="n"/>
      <c r="W400" s="783" t="n"/>
      <c r="X400" s="783" t="n"/>
      <c r="Y400" s="783" t="n"/>
      <c r="Z400" s="783" t="n"/>
      <c r="AA400" s="459" t="n"/>
      <c r="AB400" s="459" t="n"/>
      <c r="AC400" s="459" t="n"/>
    </row>
    <row r="401" ht="16.5" customHeight="1">
      <c r="A401" s="64" t="inlineStr">
        <is>
          <t>SU002287</t>
        </is>
      </c>
      <c r="B401" s="64" t="inlineStr">
        <is>
          <t>P002490</t>
        </is>
      </c>
      <c r="C401" s="37" t="n">
        <v>4301060314</v>
      </c>
      <c r="D401" s="460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50</v>
      </c>
      <c r="Y401" s="834">
        <f>IFERROR(IF(X401="",0,CEILING((X401/$H401),1)*$H401),"")</f>
        <v/>
      </c>
      <c r="Z401" s="42">
        <f>IFERROR(IF(Y401=0,"",ROUNDUP(Y401/H401,0)*0.02175),"")</f>
        <v/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 ht="16.5" customHeight="1">
      <c r="A402" s="64" t="inlineStr">
        <is>
          <t>SU002287</t>
        </is>
      </c>
      <c r="B402" s="64" t="inlineStr">
        <is>
          <t>P003198</t>
        </is>
      </c>
      <c r="C402" s="37" t="n">
        <v>4301060345</v>
      </c>
      <c r="D402" s="460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0</v>
      </c>
      <c r="Y402" s="834">
        <f>IFERROR(IF(X402="",0,CEILING((X402/$H402),1)*$H402),"")</f>
        <v/>
      </c>
      <c r="Z402" s="42">
        <f>IFERROR(IF(Y402=0,"",ROUNDUP(Y402/H402,0)*0.02175),"")</f>
        <v/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>
      <c r="A403" s="468" t="n"/>
      <c r="B403" s="783" t="n"/>
      <c r="C403" s="783" t="n"/>
      <c r="D403" s="783" t="n"/>
      <c r="E403" s="783" t="n"/>
      <c r="F403" s="783" t="n"/>
      <c r="G403" s="783" t="n"/>
      <c r="H403" s="783" t="n"/>
      <c r="I403" s="783" t="n"/>
      <c r="J403" s="783" t="n"/>
      <c r="K403" s="783" t="n"/>
      <c r="L403" s="783" t="n"/>
      <c r="M403" s="783" t="n"/>
      <c r="N403" s="783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>
        <f>IFERROR(X401/H401,"0")+IFERROR(X402/H402,"0")</f>
        <v/>
      </c>
      <c r="Y403" s="837">
        <f>IFERROR(Y401/H401,"0")+IFERROR(Y402/H402,"0")</f>
        <v/>
      </c>
      <c r="Z403" s="837">
        <f>IFERROR(IF(Z401="",0,Z401),"0")+IFERROR(IF(Z402="",0,Z402),"0")</f>
        <v/>
      </c>
      <c r="AA403" s="838" t="n"/>
      <c r="AB403" s="838" t="n"/>
      <c r="AC403" s="838" t="n"/>
    </row>
    <row r="404">
      <c r="A404" s="783" t="n"/>
      <c r="B404" s="783" t="n"/>
      <c r="C404" s="783" t="n"/>
      <c r="D404" s="783" t="n"/>
      <c r="E404" s="783" t="n"/>
      <c r="F404" s="783" t="n"/>
      <c r="G404" s="783" t="n"/>
      <c r="H404" s="783" t="n"/>
      <c r="I404" s="783" t="n"/>
      <c r="J404" s="783" t="n"/>
      <c r="K404" s="783" t="n"/>
      <c r="L404" s="783" t="n"/>
      <c r="M404" s="783" t="n"/>
      <c r="N404" s="783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>
        <f>IFERROR(SUM(X401:X402),"0")</f>
        <v/>
      </c>
      <c r="Y404" s="837">
        <f>IFERROR(SUM(Y401:Y402),"0")</f>
        <v/>
      </c>
      <c r="Z404" s="43" t="n"/>
      <c r="AA404" s="838" t="n"/>
      <c r="AB404" s="838" t="n"/>
      <c r="AC404" s="838" t="n"/>
    </row>
    <row r="405" ht="16.5" customHeight="1">
      <c r="A405" s="458" t="inlineStr">
        <is>
          <t>Особая Без свинины</t>
        </is>
      </c>
      <c r="B405" s="783" t="n"/>
      <c r="C405" s="783" t="n"/>
      <c r="D405" s="783" t="n"/>
      <c r="E405" s="783" t="n"/>
      <c r="F405" s="783" t="n"/>
      <c r="G405" s="783" t="n"/>
      <c r="H405" s="783" t="n"/>
      <c r="I405" s="783" t="n"/>
      <c r="J405" s="783" t="n"/>
      <c r="K405" s="783" t="n"/>
      <c r="L405" s="783" t="n"/>
      <c r="M405" s="783" t="n"/>
      <c r="N405" s="783" t="n"/>
      <c r="O405" s="783" t="n"/>
      <c r="P405" s="783" t="n"/>
      <c r="Q405" s="783" t="n"/>
      <c r="R405" s="783" t="n"/>
      <c r="S405" s="783" t="n"/>
      <c r="T405" s="783" t="n"/>
      <c r="U405" s="783" t="n"/>
      <c r="V405" s="783" t="n"/>
      <c r="W405" s="783" t="n"/>
      <c r="X405" s="783" t="n"/>
      <c r="Y405" s="783" t="n"/>
      <c r="Z405" s="783" t="n"/>
      <c r="AA405" s="458" t="n"/>
      <c r="AB405" s="458" t="n"/>
      <c r="AC405" s="458" t="n"/>
    </row>
    <row r="406" ht="14.25" customHeight="1">
      <c r="A406" s="459" t="inlineStr">
        <is>
          <t>Вареные колбасы</t>
        </is>
      </c>
      <c r="B406" s="783" t="n"/>
      <c r="C406" s="783" t="n"/>
      <c r="D406" s="783" t="n"/>
      <c r="E406" s="783" t="n"/>
      <c r="F406" s="783" t="n"/>
      <c r="G406" s="783" t="n"/>
      <c r="H406" s="783" t="n"/>
      <c r="I406" s="783" t="n"/>
      <c r="J406" s="783" t="n"/>
      <c r="K406" s="783" t="n"/>
      <c r="L406" s="783" t="n"/>
      <c r="M406" s="783" t="n"/>
      <c r="N406" s="783" t="n"/>
      <c r="O406" s="783" t="n"/>
      <c r="P406" s="783" t="n"/>
      <c r="Q406" s="783" t="n"/>
      <c r="R406" s="783" t="n"/>
      <c r="S406" s="783" t="n"/>
      <c r="T406" s="783" t="n"/>
      <c r="U406" s="783" t="n"/>
      <c r="V406" s="783" t="n"/>
      <c r="W406" s="783" t="n"/>
      <c r="X406" s="783" t="n"/>
      <c r="Y406" s="783" t="n"/>
      <c r="Z406" s="783" t="n"/>
      <c r="AA406" s="459" t="n"/>
      <c r="AB406" s="459" t="n"/>
      <c r="AC406" s="459" t="n"/>
    </row>
    <row r="407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460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>
        <f>IFERROR(IF(X407="",0,CEILING((X407/$H407),1)*$H407),"")</f>
        <v/>
      </c>
      <c r="Z407" s="42">
        <f>IFERROR(IF(Y407=0,"",ROUNDUP(Y407/H407,0)*0.02175),"")</f>
        <v/>
      </c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>
        <f>IFERROR(X407*I407/H407,"0")</f>
        <v/>
      </c>
      <c r="BN407" s="79">
        <f>IFERROR(Y407*I407/H407,"0")</f>
        <v/>
      </c>
      <c r="BO407" s="79">
        <f>IFERROR(1/J407*(X407/H407),"0")</f>
        <v/>
      </c>
      <c r="BP407" s="79">
        <f>IFERROR(1/J407*(Y407/H407),"0")</f>
        <v/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460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0</v>
      </c>
      <c r="Y408" s="834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460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0</v>
      </c>
      <c r="Y409" s="834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460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>
        <f>IFERROR(IF(X410="",0,CEILING((X410/$H410),1)*$H410),"")</f>
        <v/>
      </c>
      <c r="Z410" s="42">
        <f>IFERROR(IF(Y410=0,"",ROUNDUP(Y410/H410,0)*0.00937),"")</f>
        <v/>
      </c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>
      <c r="A411" s="468" t="n"/>
      <c r="B411" s="783" t="n"/>
      <c r="C411" s="783" t="n"/>
      <c r="D411" s="783" t="n"/>
      <c r="E411" s="783" t="n"/>
      <c r="F411" s="783" t="n"/>
      <c r="G411" s="783" t="n"/>
      <c r="H411" s="783" t="n"/>
      <c r="I411" s="783" t="n"/>
      <c r="J411" s="783" t="n"/>
      <c r="K411" s="783" t="n"/>
      <c r="L411" s="783" t="n"/>
      <c r="M411" s="783" t="n"/>
      <c r="N411" s="783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>
        <f>IFERROR(X407/H407,"0")+IFERROR(X408/H408,"0")+IFERROR(X409/H409,"0")+IFERROR(X410/H410,"0")</f>
        <v/>
      </c>
      <c r="Y411" s="837">
        <f>IFERROR(Y407/H407,"0")+IFERROR(Y408/H408,"0")+IFERROR(Y409/H409,"0")+IFERROR(Y410/H410,"0")</f>
        <v/>
      </c>
      <c r="Z411" s="837">
        <f>IFERROR(IF(Z407="",0,Z407),"0")+IFERROR(IF(Z408="",0,Z408),"0")+IFERROR(IF(Z409="",0,Z409),"0")+IFERROR(IF(Z410="",0,Z410),"0")</f>
        <v/>
      </c>
      <c r="AA411" s="838" t="n"/>
      <c r="AB411" s="838" t="n"/>
      <c r="AC411" s="838" t="n"/>
    </row>
    <row r="412">
      <c r="A412" s="783" t="n"/>
      <c r="B412" s="783" t="n"/>
      <c r="C412" s="783" t="n"/>
      <c r="D412" s="783" t="n"/>
      <c r="E412" s="783" t="n"/>
      <c r="F412" s="783" t="n"/>
      <c r="G412" s="783" t="n"/>
      <c r="H412" s="783" t="n"/>
      <c r="I412" s="783" t="n"/>
      <c r="J412" s="783" t="n"/>
      <c r="K412" s="783" t="n"/>
      <c r="L412" s="783" t="n"/>
      <c r="M412" s="783" t="n"/>
      <c r="N412" s="783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>
        <f>IFERROR(SUM(X407:X410),"0")</f>
        <v/>
      </c>
      <c r="Y412" s="837">
        <f>IFERROR(SUM(Y407:Y410),"0")</f>
        <v/>
      </c>
      <c r="Z412" s="43" t="n"/>
      <c r="AA412" s="838" t="n"/>
      <c r="AB412" s="838" t="n"/>
      <c r="AC412" s="838" t="n"/>
    </row>
    <row r="413" ht="14.25" customHeight="1">
      <c r="A413" s="459" t="inlineStr">
        <is>
          <t>Копченые колбасы</t>
        </is>
      </c>
      <c r="B413" s="783" t="n"/>
      <c r="C413" s="783" t="n"/>
      <c r="D413" s="783" t="n"/>
      <c r="E413" s="783" t="n"/>
      <c r="F413" s="783" t="n"/>
      <c r="G413" s="783" t="n"/>
      <c r="H413" s="783" t="n"/>
      <c r="I413" s="783" t="n"/>
      <c r="J413" s="783" t="n"/>
      <c r="K413" s="783" t="n"/>
      <c r="L413" s="783" t="n"/>
      <c r="M413" s="783" t="n"/>
      <c r="N413" s="783" t="n"/>
      <c r="O413" s="783" t="n"/>
      <c r="P413" s="783" t="n"/>
      <c r="Q413" s="783" t="n"/>
      <c r="R413" s="783" t="n"/>
      <c r="S413" s="783" t="n"/>
      <c r="T413" s="783" t="n"/>
      <c r="U413" s="783" t="n"/>
      <c r="V413" s="783" t="n"/>
      <c r="W413" s="783" t="n"/>
      <c r="X413" s="783" t="n"/>
      <c r="Y413" s="783" t="n"/>
      <c r="Z413" s="783" t="n"/>
      <c r="AA413" s="459" t="n"/>
      <c r="AB413" s="459" t="n"/>
      <c r="AC413" s="459" t="n"/>
    </row>
    <row r="414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460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>
        <f>IFERROR(IF(X414="",0,CEILING((X414/$H414),1)*$H414),"")</f>
        <v/>
      </c>
      <c r="Z414" s="42">
        <f>IFERROR(IF(Y414=0,"",ROUNDUP(Y414/H414,0)*0.00753),"")</f>
        <v/>
      </c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>
        <f>IFERROR(X414*I414/H414,"0")</f>
        <v/>
      </c>
      <c r="BN414" s="79">
        <f>IFERROR(Y414*I414/H414,"0")</f>
        <v/>
      </c>
      <c r="BO414" s="79">
        <f>IFERROR(1/J414*(X414/H414),"0")</f>
        <v/>
      </c>
      <c r="BP414" s="79">
        <f>IFERROR(1/J414*(Y414/H414),"0")</f>
        <v/>
      </c>
    </row>
    <row r="415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460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>
        <f>IFERROR(IF(X415="",0,CEILING((X415/$H415),1)*$H415),"")</f>
        <v/>
      </c>
      <c r="Z415" s="42">
        <f>IFERROR(IF(Y415=0,"",ROUNDUP(Y415/H415,0)*0.00502),"")</f>
        <v/>
      </c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>
        <f>IFERROR(X415*I415/H415,"0")</f>
        <v/>
      </c>
      <c r="BN415" s="79">
        <f>IFERROR(Y415*I415/H415,"0")</f>
        <v/>
      </c>
      <c r="BO415" s="79">
        <f>IFERROR(1/J415*(X415/H415),"0")</f>
        <v/>
      </c>
      <c r="BP415" s="79">
        <f>IFERROR(1/J415*(Y415/H415),"0")</f>
        <v/>
      </c>
    </row>
    <row r="416">
      <c r="A416" s="468" t="n"/>
      <c r="B416" s="783" t="n"/>
      <c r="C416" s="783" t="n"/>
      <c r="D416" s="783" t="n"/>
      <c r="E416" s="783" t="n"/>
      <c r="F416" s="783" t="n"/>
      <c r="G416" s="783" t="n"/>
      <c r="H416" s="783" t="n"/>
      <c r="I416" s="783" t="n"/>
      <c r="J416" s="783" t="n"/>
      <c r="K416" s="783" t="n"/>
      <c r="L416" s="783" t="n"/>
      <c r="M416" s="783" t="n"/>
      <c r="N416" s="783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>
        <f>IFERROR(X414/H414,"0")+IFERROR(X415/H415,"0")</f>
        <v/>
      </c>
      <c r="Y416" s="837">
        <f>IFERROR(Y414/H414,"0")+IFERROR(Y415/H415,"0")</f>
        <v/>
      </c>
      <c r="Z416" s="837">
        <f>IFERROR(IF(Z414="",0,Z414),"0")+IFERROR(IF(Z415="",0,Z415),"0")</f>
        <v/>
      </c>
      <c r="AA416" s="838" t="n"/>
      <c r="AB416" s="838" t="n"/>
      <c r="AC416" s="838" t="n"/>
    </row>
    <row r="417">
      <c r="A417" s="783" t="n"/>
      <c r="B417" s="783" t="n"/>
      <c r="C417" s="783" t="n"/>
      <c r="D417" s="783" t="n"/>
      <c r="E417" s="783" t="n"/>
      <c r="F417" s="783" t="n"/>
      <c r="G417" s="783" t="n"/>
      <c r="H417" s="783" t="n"/>
      <c r="I417" s="783" t="n"/>
      <c r="J417" s="783" t="n"/>
      <c r="K417" s="783" t="n"/>
      <c r="L417" s="783" t="n"/>
      <c r="M417" s="783" t="n"/>
      <c r="N417" s="783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>
        <f>IFERROR(SUM(X414:X415),"0")</f>
        <v/>
      </c>
      <c r="Y417" s="837">
        <f>IFERROR(SUM(Y414:Y415),"0")</f>
        <v/>
      </c>
      <c r="Z417" s="43" t="n"/>
      <c r="AA417" s="838" t="n"/>
      <c r="AB417" s="838" t="n"/>
      <c r="AC417" s="838" t="n"/>
    </row>
    <row r="418" ht="14.25" customHeight="1">
      <c r="A418" s="459" t="inlineStr">
        <is>
          <t>Сосиски</t>
        </is>
      </c>
      <c r="B418" s="783" t="n"/>
      <c r="C418" s="783" t="n"/>
      <c r="D418" s="783" t="n"/>
      <c r="E418" s="783" t="n"/>
      <c r="F418" s="783" t="n"/>
      <c r="G418" s="783" t="n"/>
      <c r="H418" s="783" t="n"/>
      <c r="I418" s="783" t="n"/>
      <c r="J418" s="783" t="n"/>
      <c r="K418" s="783" t="n"/>
      <c r="L418" s="783" t="n"/>
      <c r="M418" s="783" t="n"/>
      <c r="N418" s="783" t="n"/>
      <c r="O418" s="783" t="n"/>
      <c r="P418" s="783" t="n"/>
      <c r="Q418" s="783" t="n"/>
      <c r="R418" s="783" t="n"/>
      <c r="S418" s="783" t="n"/>
      <c r="T418" s="783" t="n"/>
      <c r="U418" s="783" t="n"/>
      <c r="V418" s="783" t="n"/>
      <c r="W418" s="783" t="n"/>
      <c r="X418" s="783" t="n"/>
      <c r="Y418" s="783" t="n"/>
      <c r="Z418" s="783" t="n"/>
      <c r="AA418" s="459" t="n"/>
      <c r="AB418" s="459" t="n"/>
      <c r="AC418" s="459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460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0</v>
      </c>
      <c r="Y419" s="834">
        <f>IFERROR(IF(X419="",0,CEILING((X419/$H419),1)*$H419),"")</f>
        <v/>
      </c>
      <c r="Z419" s="42">
        <f>IFERROR(IF(Y419=0,"",ROUNDUP(Y419/H419,0)*0.02175),"")</f>
        <v/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>
        <f>IFERROR(X419*I419/H419,"0")</f>
        <v/>
      </c>
      <c r="BN419" s="79">
        <f>IFERROR(Y419*I419/H419,"0")</f>
        <v/>
      </c>
      <c r="BO419" s="79">
        <f>IFERROR(1/J419*(X419/H419),"0")</f>
        <v/>
      </c>
      <c r="BP419" s="79">
        <f>IFERROR(1/J419*(Y419/H419),"0")</f>
        <v/>
      </c>
    </row>
    <row r="420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460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>
        <f>IFERROR(IF(X420="",0,CEILING((X420/$H420),1)*$H420),"")</f>
        <v/>
      </c>
      <c r="Z420" s="42">
        <f>IFERROR(IF(Y420=0,"",ROUNDUP(Y420/H420,0)*0.02175),"")</f>
        <v/>
      </c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>
        <f>IFERROR(X420*I420/H420,"0")</f>
        <v/>
      </c>
      <c r="BN420" s="79">
        <f>IFERROR(Y420*I420/H420,"0")</f>
        <v/>
      </c>
      <c r="BO420" s="79">
        <f>IFERROR(1/J420*(X420/H420),"0")</f>
        <v/>
      </c>
      <c r="BP420" s="79">
        <f>IFERROR(1/J420*(Y420/H420),"0")</f>
        <v/>
      </c>
    </row>
    <row r="421" ht="27" customHeight="1">
      <c r="A421" s="64" t="inlineStr">
        <is>
          <t>SU002205</t>
        </is>
      </c>
      <c r="B421" s="64" t="inlineStr">
        <is>
          <t>P002694</t>
        </is>
      </c>
      <c r="C421" s="37" t="n">
        <v>4301051297</v>
      </c>
      <c r="D421" s="460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0</v>
      </c>
      <c r="Y421" s="834">
        <f>IFERROR(IF(X421="",0,CEILING((X421/$H421),1)*$H421),"")</f>
        <v/>
      </c>
      <c r="Z421" s="42">
        <f>IFERROR(IF(Y421=0,"",ROUNDUP(Y421/H421,0)*0.00753),"")</f>
        <v/>
      </c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>
        <f>IFERROR(X421*I421/H421,"0")</f>
        <v/>
      </c>
      <c r="BN421" s="79">
        <f>IFERROR(Y421*I421/H421,"0")</f>
        <v/>
      </c>
      <c r="BO421" s="79">
        <f>IFERROR(1/J421*(X421/H421),"0")</f>
        <v/>
      </c>
      <c r="BP421" s="79">
        <f>IFERROR(1/J421*(Y421/H421),"0")</f>
        <v/>
      </c>
    </row>
    <row r="422" ht="27" customHeight="1">
      <c r="A422" s="64" t="inlineStr">
        <is>
          <t>SU002205</t>
        </is>
      </c>
      <c r="B422" s="64" t="inlineStr">
        <is>
          <t>P003969</t>
        </is>
      </c>
      <c r="C422" s="37" t="n">
        <v>4301051634</v>
      </c>
      <c r="D422" s="460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>
        <f>IFERROR(IF(X422="",0,CEILING((X422/$H422),1)*$H422),"")</f>
        <v/>
      </c>
      <c r="Z422" s="42">
        <f>IFERROR(IF(Y422=0,"",ROUNDUP(Y422/H422,0)*0.00753),"")</f>
        <v/>
      </c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>
        <f>IFERROR(X422*I422/H422,"0")</f>
        <v/>
      </c>
      <c r="BN422" s="79">
        <f>IFERROR(Y422*I422/H422,"0")</f>
        <v/>
      </c>
      <c r="BO422" s="79">
        <f>IFERROR(1/J422*(X422/H422),"0")</f>
        <v/>
      </c>
      <c r="BP422" s="79">
        <f>IFERROR(1/J422*(Y422/H422),"0")</f>
        <v/>
      </c>
    </row>
    <row r="423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460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68" t="n"/>
      <c r="B424" s="783" t="n"/>
      <c r="C424" s="783" t="n"/>
      <c r="D424" s="783" t="n"/>
      <c r="E424" s="783" t="n"/>
      <c r="F424" s="783" t="n"/>
      <c r="G424" s="783" t="n"/>
      <c r="H424" s="783" t="n"/>
      <c r="I424" s="783" t="n"/>
      <c r="J424" s="783" t="n"/>
      <c r="K424" s="783" t="n"/>
      <c r="L424" s="783" t="n"/>
      <c r="M424" s="783" t="n"/>
      <c r="N424" s="783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>
        <f>IFERROR(X419/H419,"0")+IFERROR(X420/H420,"0")+IFERROR(X421/H421,"0")+IFERROR(X422/H422,"0")+IFERROR(X423/H423,"0")</f>
        <v/>
      </c>
      <c r="Y424" s="837">
        <f>IFERROR(Y419/H419,"0")+IFERROR(Y420/H420,"0")+IFERROR(Y421/H421,"0")+IFERROR(Y422/H422,"0")+IFERROR(Y423/H423,"0")</f>
        <v/>
      </c>
      <c r="Z424" s="837">
        <f>IFERROR(IF(Z419="",0,Z419),"0")+IFERROR(IF(Z420="",0,Z420),"0")+IFERROR(IF(Z421="",0,Z421),"0")+IFERROR(IF(Z422="",0,Z422),"0")+IFERROR(IF(Z423="",0,Z423),"0")</f>
        <v/>
      </c>
      <c r="AA424" s="838" t="n"/>
      <c r="AB424" s="838" t="n"/>
      <c r="AC424" s="838" t="n"/>
    </row>
    <row r="425">
      <c r="A425" s="783" t="n"/>
      <c r="B425" s="783" t="n"/>
      <c r="C425" s="783" t="n"/>
      <c r="D425" s="783" t="n"/>
      <c r="E425" s="783" t="n"/>
      <c r="F425" s="783" t="n"/>
      <c r="G425" s="783" t="n"/>
      <c r="H425" s="783" t="n"/>
      <c r="I425" s="783" t="n"/>
      <c r="J425" s="783" t="n"/>
      <c r="K425" s="783" t="n"/>
      <c r="L425" s="783" t="n"/>
      <c r="M425" s="783" t="n"/>
      <c r="N425" s="783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>
        <f>IFERROR(SUM(X419:X423),"0")</f>
        <v/>
      </c>
      <c r="Y425" s="837">
        <f>IFERROR(SUM(Y419:Y423),"0")</f>
        <v/>
      </c>
      <c r="Z425" s="43" t="n"/>
      <c r="AA425" s="838" t="n"/>
      <c r="AB425" s="838" t="n"/>
      <c r="AC425" s="838" t="n"/>
    </row>
    <row r="426" ht="14.25" customHeight="1">
      <c r="A426" s="459" t="inlineStr">
        <is>
          <t>Сардельки</t>
        </is>
      </c>
      <c r="B426" s="783" t="n"/>
      <c r="C426" s="783" t="n"/>
      <c r="D426" s="783" t="n"/>
      <c r="E426" s="783" t="n"/>
      <c r="F426" s="783" t="n"/>
      <c r="G426" s="783" t="n"/>
      <c r="H426" s="783" t="n"/>
      <c r="I426" s="783" t="n"/>
      <c r="J426" s="783" t="n"/>
      <c r="K426" s="783" t="n"/>
      <c r="L426" s="783" t="n"/>
      <c r="M426" s="783" t="n"/>
      <c r="N426" s="783" t="n"/>
      <c r="O426" s="783" t="n"/>
      <c r="P426" s="783" t="n"/>
      <c r="Q426" s="783" t="n"/>
      <c r="R426" s="783" t="n"/>
      <c r="S426" s="783" t="n"/>
      <c r="T426" s="783" t="n"/>
      <c r="U426" s="783" t="n"/>
      <c r="V426" s="783" t="n"/>
      <c r="W426" s="783" t="n"/>
      <c r="X426" s="783" t="n"/>
      <c r="Y426" s="783" t="n"/>
      <c r="Z426" s="783" t="n"/>
      <c r="AA426" s="459" t="n"/>
      <c r="AB426" s="459" t="n"/>
      <c r="AC426" s="459" t="n"/>
    </row>
    <row r="427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460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>
        <f>IFERROR(IF(X427="",0,CEILING((X427/$H427),1)*$H427),"")</f>
        <v/>
      </c>
      <c r="Z427" s="42">
        <f>IFERROR(IF(Y427=0,"",ROUNDUP(Y427/H427,0)*0.02175),"")</f>
        <v/>
      </c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>
      <c r="A428" s="468" t="n"/>
      <c r="B428" s="783" t="n"/>
      <c r="C428" s="783" t="n"/>
      <c r="D428" s="783" t="n"/>
      <c r="E428" s="783" t="n"/>
      <c r="F428" s="783" t="n"/>
      <c r="G428" s="783" t="n"/>
      <c r="H428" s="783" t="n"/>
      <c r="I428" s="783" t="n"/>
      <c r="J428" s="783" t="n"/>
      <c r="K428" s="783" t="n"/>
      <c r="L428" s="783" t="n"/>
      <c r="M428" s="783" t="n"/>
      <c r="N428" s="783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>
        <f>IFERROR(X427/H427,"0")</f>
        <v/>
      </c>
      <c r="Y428" s="837">
        <f>IFERROR(Y427/H427,"0")</f>
        <v/>
      </c>
      <c r="Z428" s="837">
        <f>IFERROR(IF(Z427="",0,Z427),"0")</f>
        <v/>
      </c>
      <c r="AA428" s="838" t="n"/>
      <c r="AB428" s="838" t="n"/>
      <c r="AC428" s="838" t="n"/>
    </row>
    <row r="429">
      <c r="A429" s="783" t="n"/>
      <c r="B429" s="783" t="n"/>
      <c r="C429" s="783" t="n"/>
      <c r="D429" s="783" t="n"/>
      <c r="E429" s="783" t="n"/>
      <c r="F429" s="783" t="n"/>
      <c r="G429" s="783" t="n"/>
      <c r="H429" s="783" t="n"/>
      <c r="I429" s="783" t="n"/>
      <c r="J429" s="783" t="n"/>
      <c r="K429" s="783" t="n"/>
      <c r="L429" s="783" t="n"/>
      <c r="M429" s="783" t="n"/>
      <c r="N429" s="783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>
        <f>IFERROR(SUM(X427:X427),"0")</f>
        <v/>
      </c>
      <c r="Y429" s="837">
        <f>IFERROR(SUM(Y427:Y427),"0")</f>
        <v/>
      </c>
      <c r="Z429" s="43" t="n"/>
      <c r="AA429" s="838" t="n"/>
      <c r="AB429" s="838" t="n"/>
      <c r="AC429" s="838" t="n"/>
    </row>
    <row r="430" ht="27.75" customHeight="1">
      <c r="A430" s="457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t="16.5" customHeight="1">
      <c r="A431" s="458" t="inlineStr">
        <is>
          <t>Филейбургская</t>
        </is>
      </c>
      <c r="B431" s="783" t="n"/>
      <c r="C431" s="783" t="n"/>
      <c r="D431" s="783" t="n"/>
      <c r="E431" s="783" t="n"/>
      <c r="F431" s="783" t="n"/>
      <c r="G431" s="783" t="n"/>
      <c r="H431" s="783" t="n"/>
      <c r="I431" s="783" t="n"/>
      <c r="J431" s="783" t="n"/>
      <c r="K431" s="783" t="n"/>
      <c r="L431" s="783" t="n"/>
      <c r="M431" s="783" t="n"/>
      <c r="N431" s="783" t="n"/>
      <c r="O431" s="783" t="n"/>
      <c r="P431" s="783" t="n"/>
      <c r="Q431" s="783" t="n"/>
      <c r="R431" s="783" t="n"/>
      <c r="S431" s="783" t="n"/>
      <c r="T431" s="783" t="n"/>
      <c r="U431" s="783" t="n"/>
      <c r="V431" s="783" t="n"/>
      <c r="W431" s="783" t="n"/>
      <c r="X431" s="783" t="n"/>
      <c r="Y431" s="783" t="n"/>
      <c r="Z431" s="783" t="n"/>
      <c r="AA431" s="458" t="n"/>
      <c r="AB431" s="458" t="n"/>
      <c r="AC431" s="458" t="n"/>
    </row>
    <row r="432" ht="14.25" customHeight="1">
      <c r="A432" s="459" t="inlineStr">
        <is>
          <t>Вареные колбасы</t>
        </is>
      </c>
      <c r="B432" s="783" t="n"/>
      <c r="C432" s="783" t="n"/>
      <c r="D432" s="783" t="n"/>
      <c r="E432" s="783" t="n"/>
      <c r="F432" s="783" t="n"/>
      <c r="G432" s="783" t="n"/>
      <c r="H432" s="783" t="n"/>
      <c r="I432" s="783" t="n"/>
      <c r="J432" s="783" t="n"/>
      <c r="K432" s="783" t="n"/>
      <c r="L432" s="783" t="n"/>
      <c r="M432" s="783" t="n"/>
      <c r="N432" s="783" t="n"/>
      <c r="O432" s="783" t="n"/>
      <c r="P432" s="783" t="n"/>
      <c r="Q432" s="783" t="n"/>
      <c r="R432" s="783" t="n"/>
      <c r="S432" s="783" t="n"/>
      <c r="T432" s="783" t="n"/>
      <c r="U432" s="783" t="n"/>
      <c r="V432" s="783" t="n"/>
      <c r="W432" s="783" t="n"/>
      <c r="X432" s="783" t="n"/>
      <c r="Y432" s="783" t="n"/>
      <c r="Z432" s="783" t="n"/>
      <c r="AA432" s="459" t="n"/>
      <c r="AB432" s="459" t="n"/>
      <c r="AC432" s="459" t="n"/>
    </row>
    <row r="433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460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>
      <c r="A434" s="468" t="n"/>
      <c r="B434" s="783" t="n"/>
      <c r="C434" s="783" t="n"/>
      <c r="D434" s="783" t="n"/>
      <c r="E434" s="783" t="n"/>
      <c r="F434" s="783" t="n"/>
      <c r="G434" s="783" t="n"/>
      <c r="H434" s="783" t="n"/>
      <c r="I434" s="783" t="n"/>
      <c r="J434" s="783" t="n"/>
      <c r="K434" s="783" t="n"/>
      <c r="L434" s="783" t="n"/>
      <c r="M434" s="783" t="n"/>
      <c r="N434" s="783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>
        <f>IFERROR(X433/H433,"0")</f>
        <v/>
      </c>
      <c r="Y434" s="837">
        <f>IFERROR(Y433/H433,"0")</f>
        <v/>
      </c>
      <c r="Z434" s="837">
        <f>IFERROR(IF(Z433="",0,Z433),"0")</f>
        <v/>
      </c>
      <c r="AA434" s="838" t="n"/>
      <c r="AB434" s="838" t="n"/>
      <c r="AC434" s="838" t="n"/>
    </row>
    <row r="435">
      <c r="A435" s="783" t="n"/>
      <c r="B435" s="783" t="n"/>
      <c r="C435" s="783" t="n"/>
      <c r="D435" s="783" t="n"/>
      <c r="E435" s="783" t="n"/>
      <c r="F435" s="783" t="n"/>
      <c r="G435" s="783" t="n"/>
      <c r="H435" s="783" t="n"/>
      <c r="I435" s="783" t="n"/>
      <c r="J435" s="783" t="n"/>
      <c r="K435" s="783" t="n"/>
      <c r="L435" s="783" t="n"/>
      <c r="M435" s="783" t="n"/>
      <c r="N435" s="783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>
        <f>IFERROR(SUM(X433:X433),"0")</f>
        <v/>
      </c>
      <c r="Y435" s="837">
        <f>IFERROR(SUM(Y433:Y433),"0")</f>
        <v/>
      </c>
      <c r="Z435" s="43" t="n"/>
      <c r="AA435" s="838" t="n"/>
      <c r="AB435" s="838" t="n"/>
      <c r="AC435" s="838" t="n"/>
    </row>
    <row r="436" ht="14.25" customHeight="1">
      <c r="A436" s="459" t="inlineStr">
        <is>
          <t>Копченые колбасы</t>
        </is>
      </c>
      <c r="B436" s="783" t="n"/>
      <c r="C436" s="783" t="n"/>
      <c r="D436" s="783" t="n"/>
      <c r="E436" s="783" t="n"/>
      <c r="F436" s="783" t="n"/>
      <c r="G436" s="783" t="n"/>
      <c r="H436" s="783" t="n"/>
      <c r="I436" s="783" t="n"/>
      <c r="J436" s="783" t="n"/>
      <c r="K436" s="783" t="n"/>
      <c r="L436" s="783" t="n"/>
      <c r="M436" s="783" t="n"/>
      <c r="N436" s="783" t="n"/>
      <c r="O436" s="783" t="n"/>
      <c r="P436" s="783" t="n"/>
      <c r="Q436" s="783" t="n"/>
      <c r="R436" s="783" t="n"/>
      <c r="S436" s="783" t="n"/>
      <c r="T436" s="783" t="n"/>
      <c r="U436" s="783" t="n"/>
      <c r="V436" s="783" t="n"/>
      <c r="W436" s="783" t="n"/>
      <c r="X436" s="783" t="n"/>
      <c r="Y436" s="783" t="n"/>
      <c r="Z436" s="783" t="n"/>
      <c r="AA436" s="459" t="n"/>
      <c r="AB436" s="459" t="n"/>
      <c r="AC436" s="459" t="n"/>
    </row>
    <row r="437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460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>
        <f>IFERROR(IF(X437="",0,CEILING((X437/$H437),1)*$H437),"")</f>
        <v/>
      </c>
      <c r="Z437" s="42">
        <f>IFERROR(IF(Y437=0,"",ROUNDUP(Y437/H437,0)*0.00753),"")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460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40</v>
      </c>
      <c r="Y438" s="834">
        <f>IFERROR(IF(X438="",0,CEILING((X438/$H438),1)*$H438),"")</f>
        <v/>
      </c>
      <c r="Z438" s="42">
        <f>IFERROR(IF(Y438=0,"",ROUNDUP(Y438/H438,0)*0.00753),"")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460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>
        <f>IFERROR(IF(X439="",0,CEILING((X439/$H439),1)*$H439),"")</f>
        <v/>
      </c>
      <c r="Z439" s="42">
        <f>IFERROR(IF(Y439=0,"",ROUNDUP(Y439/H439,0)*0.00753),"")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460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30</v>
      </c>
      <c r="Y440" s="834">
        <f>IFERROR(IF(X440="",0,CEILING((X440/$H440),1)*$H440),"")</f>
        <v/>
      </c>
      <c r="Z440" s="42">
        <f>IFERROR(IF(Y440=0,"",ROUNDUP(Y440/H440,0)*0.00753),"")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460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>
        <f>IFERROR(IF(X441="",0,CEILING((X441/$H441),1)*$H441),"")</f>
        <v/>
      </c>
      <c r="Z441" s="42">
        <f>IFERROR(IF(Y441=0,"",ROUNDUP(Y441/H441,0)*0.00753),"")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460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460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460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70</v>
      </c>
      <c r="Y444" s="834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460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460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460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460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0</v>
      </c>
      <c r="Y448" s="834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460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460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460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>
        <f>IFERROR(IF(X451="",0,CEILING((X451/$H451),1)*$H451),"")</f>
        <v/>
      </c>
      <c r="Z451" s="42">
        <f>IFERROR(IF(Y451=0,"",ROUNDUP(Y451/H451,0)*0.00502),"")</f>
        <v/>
      </c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>
        <f>IFERROR(X451*I451/H451,"0")</f>
        <v/>
      </c>
      <c r="BN451" s="79">
        <f>IFERROR(Y451*I451/H451,"0")</f>
        <v/>
      </c>
      <c r="BO451" s="79">
        <f>IFERROR(1/J451*(X451/H451),"0")</f>
        <v/>
      </c>
      <c r="BP451" s="79">
        <f>IFERROR(1/J451*(Y451/H451),"0")</f>
        <v/>
      </c>
    </row>
    <row r="452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460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>
        <f>IFERROR(IF(X452="",0,CEILING((X452/$H452),1)*$H452),"")</f>
        <v/>
      </c>
      <c r="Z452" s="42">
        <f>IFERROR(IF(Y452=0,"",ROUNDUP(Y452/H452,0)*0.00502),"")</f>
        <v/>
      </c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>
        <f>IFERROR(X452*I452/H452,"0")</f>
        <v/>
      </c>
      <c r="BN452" s="79">
        <f>IFERROR(Y452*I452/H452,"0")</f>
        <v/>
      </c>
      <c r="BO452" s="79">
        <f>IFERROR(1/J452*(X452/H452),"0")</f>
        <v/>
      </c>
      <c r="BP452" s="79">
        <f>IFERROR(1/J452*(Y452/H452),"0")</f>
        <v/>
      </c>
    </row>
    <row r="453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460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80.5</v>
      </c>
      <c r="Y453" s="834">
        <f>IFERROR(IF(X453="",0,CEILING((X453/$H453),1)*$H453),"")</f>
        <v/>
      </c>
      <c r="Z453" s="42">
        <f>IFERROR(IF(Y453=0,"",ROUNDUP(Y453/H453,0)*0.00502),"")</f>
        <v/>
      </c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460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>
        <f>IFERROR(IF(X454="",0,CEILING((X454/$H454),1)*$H454),"")</f>
        <v/>
      </c>
      <c r="Z454" s="42">
        <f>IFERROR(IF(Y454=0,"",ROUNDUP(Y454/H454,0)*0.00502),"")</f>
        <v/>
      </c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460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>
        <f>IFERROR(IF(X455="",0,CEILING((X455/$H455),1)*$H455),"")</f>
        <v/>
      </c>
      <c r="Z455" s="42">
        <f>IFERROR(IF(Y455=0,"",ROUNDUP(Y455/H455,0)*0.00502),"")</f>
        <v/>
      </c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460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>
        <f>IFERROR(IF(X456="",0,CEILING((X456/$H456),1)*$H456),"")</f>
        <v/>
      </c>
      <c r="Z456" s="42">
        <f>IFERROR(IF(Y456=0,"",ROUNDUP(Y456/H456,0)*0.00502),"")</f>
        <v/>
      </c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>
        <f>IFERROR(X456*I456/H456,"0")</f>
        <v/>
      </c>
      <c r="BN456" s="79">
        <f>IFERROR(Y456*I456/H456,"0")</f>
        <v/>
      </c>
      <c r="BO456" s="79">
        <f>IFERROR(1/J456*(X456/H456),"0")</f>
        <v/>
      </c>
      <c r="BP456" s="79">
        <f>IFERROR(1/J456*(Y456/H456),"0")</f>
        <v/>
      </c>
    </row>
    <row r="457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460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28</v>
      </c>
      <c r="Y457" s="834">
        <f>IFERROR(IF(X457="",0,CEILING((X457/$H457),1)*$H457),"")</f>
        <v/>
      </c>
      <c r="Z457" s="42">
        <f>IFERROR(IF(Y457=0,"",ROUNDUP(Y457/H457,0)*0.00753),"")</f>
        <v/>
      </c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>
      <c r="A458" s="468" t="n"/>
      <c r="B458" s="783" t="n"/>
      <c r="C458" s="783" t="n"/>
      <c r="D458" s="783" t="n"/>
      <c r="E458" s="783" t="n"/>
      <c r="F458" s="783" t="n"/>
      <c r="G458" s="783" t="n"/>
      <c r="H458" s="783" t="n"/>
      <c r="I458" s="783" t="n"/>
      <c r="J458" s="783" t="n"/>
      <c r="K458" s="783" t="n"/>
      <c r="L458" s="783" t="n"/>
      <c r="M458" s="783" t="n"/>
      <c r="N458" s="783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/>
      </c>
      <c r="Y458" s="837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/>
      </c>
      <c r="Z458" s="837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/>
      </c>
      <c r="AA458" s="838" t="n"/>
      <c r="AB458" s="838" t="n"/>
      <c r="AC458" s="838" t="n"/>
    </row>
    <row r="459">
      <c r="A459" s="783" t="n"/>
      <c r="B459" s="783" t="n"/>
      <c r="C459" s="783" t="n"/>
      <c r="D459" s="783" t="n"/>
      <c r="E459" s="783" t="n"/>
      <c r="F459" s="783" t="n"/>
      <c r="G459" s="783" t="n"/>
      <c r="H459" s="783" t="n"/>
      <c r="I459" s="783" t="n"/>
      <c r="J459" s="783" t="n"/>
      <c r="K459" s="783" t="n"/>
      <c r="L459" s="783" t="n"/>
      <c r="M459" s="783" t="n"/>
      <c r="N459" s="783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>
        <f>IFERROR(SUM(X437:X457),"0")</f>
        <v/>
      </c>
      <c r="Y459" s="837">
        <f>IFERROR(SUM(Y437:Y457),"0")</f>
        <v/>
      </c>
      <c r="Z459" s="43" t="n"/>
      <c r="AA459" s="838" t="n"/>
      <c r="AB459" s="838" t="n"/>
      <c r="AC459" s="838" t="n"/>
    </row>
    <row r="460" ht="14.25" customHeight="1">
      <c r="A460" s="459" t="inlineStr">
        <is>
          <t>Сосиски</t>
        </is>
      </c>
      <c r="B460" s="783" t="n"/>
      <c r="C460" s="783" t="n"/>
      <c r="D460" s="783" t="n"/>
      <c r="E460" s="783" t="n"/>
      <c r="F460" s="783" t="n"/>
      <c r="G460" s="783" t="n"/>
      <c r="H460" s="783" t="n"/>
      <c r="I460" s="783" t="n"/>
      <c r="J460" s="783" t="n"/>
      <c r="K460" s="783" t="n"/>
      <c r="L460" s="783" t="n"/>
      <c r="M460" s="783" t="n"/>
      <c r="N460" s="783" t="n"/>
      <c r="O460" s="783" t="n"/>
      <c r="P460" s="783" t="n"/>
      <c r="Q460" s="783" t="n"/>
      <c r="R460" s="783" t="n"/>
      <c r="S460" s="783" t="n"/>
      <c r="T460" s="783" t="n"/>
      <c r="U460" s="783" t="n"/>
      <c r="V460" s="783" t="n"/>
      <c r="W460" s="783" t="n"/>
      <c r="X460" s="783" t="n"/>
      <c r="Y460" s="783" t="n"/>
      <c r="Z460" s="783" t="n"/>
      <c r="AA460" s="459" t="n"/>
      <c r="AB460" s="459" t="n"/>
      <c r="AC460" s="459" t="n"/>
    </row>
    <row r="46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460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>
        <f>IFERROR(IF(X461="",0,CEILING((X461/$H461),1)*$H461),"")</f>
        <v/>
      </c>
      <c r="Z461" s="42">
        <f>IFERROR(IF(Y461=0,"",ROUNDUP(Y461/H461,0)*0.00937),"")</f>
        <v/>
      </c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460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>
        <f>IFERROR(IF(X462="",0,CEILING((X462/$H462),1)*$H462),"")</f>
        <v/>
      </c>
      <c r="Z462" s="42">
        <f>IFERROR(IF(Y462=0,"",ROUNDUP(Y462/H462,0)*0.00753),"")</f>
        <v/>
      </c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68" t="n"/>
      <c r="B463" s="783" t="n"/>
      <c r="C463" s="783" t="n"/>
      <c r="D463" s="783" t="n"/>
      <c r="E463" s="783" t="n"/>
      <c r="F463" s="783" t="n"/>
      <c r="G463" s="783" t="n"/>
      <c r="H463" s="783" t="n"/>
      <c r="I463" s="783" t="n"/>
      <c r="J463" s="783" t="n"/>
      <c r="K463" s="783" t="n"/>
      <c r="L463" s="783" t="n"/>
      <c r="M463" s="783" t="n"/>
      <c r="N463" s="783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>
        <f>IFERROR(X461/H461,"0")+IFERROR(X462/H462,"0")</f>
        <v/>
      </c>
      <c r="Y463" s="837">
        <f>IFERROR(Y461/H461,"0")+IFERROR(Y462/H462,"0")</f>
        <v/>
      </c>
      <c r="Z463" s="837">
        <f>IFERROR(IF(Z461="",0,Z461),"0")+IFERROR(IF(Z462="",0,Z462),"0")</f>
        <v/>
      </c>
      <c r="AA463" s="838" t="n"/>
      <c r="AB463" s="838" t="n"/>
      <c r="AC463" s="838" t="n"/>
    </row>
    <row r="464">
      <c r="A464" s="783" t="n"/>
      <c r="B464" s="783" t="n"/>
      <c r="C464" s="783" t="n"/>
      <c r="D464" s="783" t="n"/>
      <c r="E464" s="783" t="n"/>
      <c r="F464" s="783" t="n"/>
      <c r="G464" s="783" t="n"/>
      <c r="H464" s="783" t="n"/>
      <c r="I464" s="783" t="n"/>
      <c r="J464" s="783" t="n"/>
      <c r="K464" s="783" t="n"/>
      <c r="L464" s="783" t="n"/>
      <c r="M464" s="783" t="n"/>
      <c r="N464" s="783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>
        <f>IFERROR(SUM(X461:X462),"0")</f>
        <v/>
      </c>
      <c r="Y464" s="837">
        <f>IFERROR(SUM(Y461:Y462),"0")</f>
        <v/>
      </c>
      <c r="Z464" s="43" t="n"/>
      <c r="AA464" s="838" t="n"/>
      <c r="AB464" s="838" t="n"/>
      <c r="AC464" s="838" t="n"/>
    </row>
    <row r="465" ht="14.25" customHeight="1">
      <c r="A465" s="459" t="inlineStr">
        <is>
          <t>Сырокопченые колбасы</t>
        </is>
      </c>
      <c r="B465" s="783" t="n"/>
      <c r="C465" s="783" t="n"/>
      <c r="D465" s="783" t="n"/>
      <c r="E465" s="783" t="n"/>
      <c r="F465" s="783" t="n"/>
      <c r="G465" s="783" t="n"/>
      <c r="H465" s="783" t="n"/>
      <c r="I465" s="783" t="n"/>
      <c r="J465" s="783" t="n"/>
      <c r="K465" s="783" t="n"/>
      <c r="L465" s="783" t="n"/>
      <c r="M465" s="783" t="n"/>
      <c r="N465" s="783" t="n"/>
      <c r="O465" s="783" t="n"/>
      <c r="P465" s="783" t="n"/>
      <c r="Q465" s="783" t="n"/>
      <c r="R465" s="783" t="n"/>
      <c r="S465" s="783" t="n"/>
      <c r="T465" s="783" t="n"/>
      <c r="U465" s="783" t="n"/>
      <c r="V465" s="783" t="n"/>
      <c r="W465" s="783" t="n"/>
      <c r="X465" s="783" t="n"/>
      <c r="Y465" s="783" t="n"/>
      <c r="Z465" s="783" t="n"/>
      <c r="AA465" s="459" t="n"/>
      <c r="AB465" s="459" t="n"/>
      <c r="AC465" s="459" t="n"/>
    </row>
    <row r="466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460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1.8</v>
      </c>
      <c r="Y466" s="834">
        <f>IFERROR(IF(X466="",0,CEILING((X466/$H466),1)*$H466),"")</f>
        <v/>
      </c>
      <c r="Z466" s="42">
        <f>IFERROR(IF(Y466=0,"",ROUNDUP(Y466/H466,0)*0.00627),"")</f>
        <v/>
      </c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68" t="n"/>
      <c r="B467" s="783" t="n"/>
      <c r="C467" s="783" t="n"/>
      <c r="D467" s="783" t="n"/>
      <c r="E467" s="783" t="n"/>
      <c r="F467" s="783" t="n"/>
      <c r="G467" s="783" t="n"/>
      <c r="H467" s="783" t="n"/>
      <c r="I467" s="783" t="n"/>
      <c r="J467" s="783" t="n"/>
      <c r="K467" s="783" t="n"/>
      <c r="L467" s="783" t="n"/>
      <c r="M467" s="783" t="n"/>
      <c r="N467" s="783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>
        <f>IFERROR(X466/H466,"0")</f>
        <v/>
      </c>
      <c r="Y467" s="837">
        <f>IFERROR(Y466/H466,"0")</f>
        <v/>
      </c>
      <c r="Z467" s="837">
        <f>IFERROR(IF(Z466="",0,Z466),"0")</f>
        <v/>
      </c>
      <c r="AA467" s="838" t="n"/>
      <c r="AB467" s="838" t="n"/>
      <c r="AC467" s="838" t="n"/>
    </row>
    <row r="468">
      <c r="A468" s="783" t="n"/>
      <c r="B468" s="783" t="n"/>
      <c r="C468" s="783" t="n"/>
      <c r="D468" s="783" t="n"/>
      <c r="E468" s="783" t="n"/>
      <c r="F468" s="783" t="n"/>
      <c r="G468" s="783" t="n"/>
      <c r="H468" s="783" t="n"/>
      <c r="I468" s="783" t="n"/>
      <c r="J468" s="783" t="n"/>
      <c r="K468" s="783" t="n"/>
      <c r="L468" s="783" t="n"/>
      <c r="M468" s="783" t="n"/>
      <c r="N468" s="783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>
        <f>IFERROR(SUM(X466:X466),"0")</f>
        <v/>
      </c>
      <c r="Y468" s="837">
        <f>IFERROR(SUM(Y466:Y466),"0")</f>
        <v/>
      </c>
      <c r="Z468" s="43" t="n"/>
      <c r="AA468" s="838" t="n"/>
      <c r="AB468" s="838" t="n"/>
      <c r="AC468" s="838" t="n"/>
    </row>
    <row r="469" ht="16.5" customHeight="1">
      <c r="A469" s="458" t="inlineStr">
        <is>
          <t>Балыкбургская</t>
        </is>
      </c>
      <c r="B469" s="783" t="n"/>
      <c r="C469" s="783" t="n"/>
      <c r="D469" s="783" t="n"/>
      <c r="E469" s="783" t="n"/>
      <c r="F469" s="783" t="n"/>
      <c r="G469" s="783" t="n"/>
      <c r="H469" s="783" t="n"/>
      <c r="I469" s="783" t="n"/>
      <c r="J469" s="783" t="n"/>
      <c r="K469" s="783" t="n"/>
      <c r="L469" s="783" t="n"/>
      <c r="M469" s="783" t="n"/>
      <c r="N469" s="783" t="n"/>
      <c r="O469" s="783" t="n"/>
      <c r="P469" s="783" t="n"/>
      <c r="Q469" s="783" t="n"/>
      <c r="R469" s="783" t="n"/>
      <c r="S469" s="783" t="n"/>
      <c r="T469" s="783" t="n"/>
      <c r="U469" s="783" t="n"/>
      <c r="V469" s="783" t="n"/>
      <c r="W469" s="783" t="n"/>
      <c r="X469" s="783" t="n"/>
      <c r="Y469" s="783" t="n"/>
      <c r="Z469" s="783" t="n"/>
      <c r="AA469" s="458" t="n"/>
      <c r="AB469" s="458" t="n"/>
      <c r="AC469" s="458" t="n"/>
    </row>
    <row r="470" ht="14.25" customHeight="1">
      <c r="A470" s="459" t="inlineStr">
        <is>
          <t>Ветчины</t>
        </is>
      </c>
      <c r="B470" s="783" t="n"/>
      <c r="C470" s="783" t="n"/>
      <c r="D470" s="783" t="n"/>
      <c r="E470" s="783" t="n"/>
      <c r="F470" s="783" t="n"/>
      <c r="G470" s="783" t="n"/>
      <c r="H470" s="783" t="n"/>
      <c r="I470" s="783" t="n"/>
      <c r="J470" s="783" t="n"/>
      <c r="K470" s="783" t="n"/>
      <c r="L470" s="783" t="n"/>
      <c r="M470" s="783" t="n"/>
      <c r="N470" s="783" t="n"/>
      <c r="O470" s="783" t="n"/>
      <c r="P470" s="783" t="n"/>
      <c r="Q470" s="783" t="n"/>
      <c r="R470" s="783" t="n"/>
      <c r="S470" s="783" t="n"/>
      <c r="T470" s="783" t="n"/>
      <c r="U470" s="783" t="n"/>
      <c r="V470" s="783" t="n"/>
      <c r="W470" s="783" t="n"/>
      <c r="X470" s="783" t="n"/>
      <c r="Y470" s="783" t="n"/>
      <c r="Z470" s="783" t="n"/>
      <c r="AA470" s="459" t="n"/>
      <c r="AB470" s="459" t="n"/>
      <c r="AC470" s="459" t="n"/>
    </row>
    <row r="47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460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>
      <c r="A472" s="468" t="n"/>
      <c r="B472" s="783" t="n"/>
      <c r="C472" s="783" t="n"/>
      <c r="D472" s="783" t="n"/>
      <c r="E472" s="783" t="n"/>
      <c r="F472" s="783" t="n"/>
      <c r="G472" s="783" t="n"/>
      <c r="H472" s="783" t="n"/>
      <c r="I472" s="783" t="n"/>
      <c r="J472" s="783" t="n"/>
      <c r="K472" s="783" t="n"/>
      <c r="L472" s="783" t="n"/>
      <c r="M472" s="783" t="n"/>
      <c r="N472" s="783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>
        <f>IFERROR(X471/H471,"0")</f>
        <v/>
      </c>
      <c r="Y472" s="837">
        <f>IFERROR(Y471/H471,"0")</f>
        <v/>
      </c>
      <c r="Z472" s="837">
        <f>IFERROR(IF(Z471="",0,Z471),"0")</f>
        <v/>
      </c>
      <c r="AA472" s="838" t="n"/>
      <c r="AB472" s="838" t="n"/>
      <c r="AC472" s="838" t="n"/>
    </row>
    <row r="473">
      <c r="A473" s="783" t="n"/>
      <c r="B473" s="783" t="n"/>
      <c r="C473" s="783" t="n"/>
      <c r="D473" s="783" t="n"/>
      <c r="E473" s="783" t="n"/>
      <c r="F473" s="783" t="n"/>
      <c r="G473" s="783" t="n"/>
      <c r="H473" s="783" t="n"/>
      <c r="I473" s="783" t="n"/>
      <c r="J473" s="783" t="n"/>
      <c r="K473" s="783" t="n"/>
      <c r="L473" s="783" t="n"/>
      <c r="M473" s="783" t="n"/>
      <c r="N473" s="783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>
        <f>IFERROR(SUM(X471:X471),"0")</f>
        <v/>
      </c>
      <c r="Y473" s="837">
        <f>IFERROR(SUM(Y471:Y471),"0")</f>
        <v/>
      </c>
      <c r="Z473" s="43" t="n"/>
      <c r="AA473" s="838" t="n"/>
      <c r="AB473" s="838" t="n"/>
      <c r="AC473" s="838" t="n"/>
    </row>
    <row r="474" ht="14.25" customHeight="1">
      <c r="A474" s="459" t="inlineStr">
        <is>
          <t>Копченые колбасы</t>
        </is>
      </c>
      <c r="B474" s="783" t="n"/>
      <c r="C474" s="783" t="n"/>
      <c r="D474" s="783" t="n"/>
      <c r="E474" s="783" t="n"/>
      <c r="F474" s="783" t="n"/>
      <c r="G474" s="783" t="n"/>
      <c r="H474" s="783" t="n"/>
      <c r="I474" s="783" t="n"/>
      <c r="J474" s="783" t="n"/>
      <c r="K474" s="783" t="n"/>
      <c r="L474" s="783" t="n"/>
      <c r="M474" s="783" t="n"/>
      <c r="N474" s="783" t="n"/>
      <c r="O474" s="783" t="n"/>
      <c r="P474" s="783" t="n"/>
      <c r="Q474" s="783" t="n"/>
      <c r="R474" s="783" t="n"/>
      <c r="S474" s="783" t="n"/>
      <c r="T474" s="783" t="n"/>
      <c r="U474" s="783" t="n"/>
      <c r="V474" s="783" t="n"/>
      <c r="W474" s="783" t="n"/>
      <c r="X474" s="783" t="n"/>
      <c r="Y474" s="783" t="n"/>
      <c r="Z474" s="783" t="n"/>
      <c r="AA474" s="459" t="n"/>
      <c r="AB474" s="459" t="n"/>
      <c r="AC474" s="459" t="n"/>
    </row>
    <row r="475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460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>
        <f>IFERROR(IF(X475="",0,CEILING((X475/$H475),1)*$H475),"")</f>
        <v/>
      </c>
      <c r="Z475" s="42">
        <f>IFERROR(IF(Y475=0,"",ROUNDUP(Y475/H475,0)*0.00753),"")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460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0</v>
      </c>
      <c r="Y476" s="834">
        <f>IFERROR(IF(X476="",0,CEILING((X476/$H476),1)*$H476),"")</f>
        <v/>
      </c>
      <c r="Z476" s="42">
        <f>IFERROR(IF(Y476=0,"",ROUNDUP(Y476/H476,0)*0.00753),"")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460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>
        <f>IFERROR(IF(X477="",0,CEILING((X477/$H477),1)*$H477),"")</f>
        <v/>
      </c>
      <c r="Z477" s="42">
        <f>IFERROR(IF(Y477=0,"",ROUNDUP(Y477/H477,0)*0.00502),"")</f>
        <v/>
      </c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>
        <f>IFERROR(X477*I477/H477,"0")</f>
        <v/>
      </c>
      <c r="BN477" s="79">
        <f>IFERROR(Y477*I477/H477,"0")</f>
        <v/>
      </c>
      <c r="BO477" s="79">
        <f>IFERROR(1/J477*(X477/H477),"0")</f>
        <v/>
      </c>
      <c r="BP477" s="79">
        <f>IFERROR(1/J477*(Y477/H477),"0")</f>
        <v/>
      </c>
    </row>
    <row r="478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460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>
        <f>IFERROR(IF(X478="",0,CEILING((X478/$H478),1)*$H478),"")</f>
        <v/>
      </c>
      <c r="Z478" s="42">
        <f>IFERROR(IF(Y478=0,"",ROUNDUP(Y478/H478,0)*0.00502),"")</f>
        <v/>
      </c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>
        <f>IFERROR(X478*I478/H478,"0")</f>
        <v/>
      </c>
      <c r="BN478" s="79">
        <f>IFERROR(Y478*I478/H478,"0")</f>
        <v/>
      </c>
      <c r="BO478" s="79">
        <f>IFERROR(1/J478*(X478/H478),"0")</f>
        <v/>
      </c>
      <c r="BP478" s="79">
        <f>IFERROR(1/J478*(Y478/H478),"0")</f>
        <v/>
      </c>
    </row>
    <row r="479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460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0</v>
      </c>
      <c r="Y479" s="834">
        <f>IFERROR(IF(X479="",0,CEILING((X479/$H479),1)*$H479),"")</f>
        <v/>
      </c>
      <c r="Z479" s="42">
        <f>IFERROR(IF(Y479=0,"",ROUNDUP(Y479/H479,0)*0.00502),"")</f>
        <v/>
      </c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>
        <f>IFERROR(X479*I479/H479,"0")</f>
        <v/>
      </c>
      <c r="BN479" s="79">
        <f>IFERROR(Y479*I479/H479,"0")</f>
        <v/>
      </c>
      <c r="BO479" s="79">
        <f>IFERROR(1/J479*(X479/H479),"0")</f>
        <v/>
      </c>
      <c r="BP479" s="79">
        <f>IFERROR(1/J479*(Y479/H479),"0")</f>
        <v/>
      </c>
    </row>
    <row r="480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460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>
        <f>IFERROR(IF(X480="",0,CEILING((X480/$H480),1)*$H480),"")</f>
        <v/>
      </c>
      <c r="Z480" s="42">
        <f>IFERROR(IF(Y480=0,"",ROUNDUP(Y480/H480,0)*0.00502),"")</f>
        <v/>
      </c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>
      <c r="A481" s="468" t="n"/>
      <c r="B481" s="783" t="n"/>
      <c r="C481" s="783" t="n"/>
      <c r="D481" s="783" t="n"/>
      <c r="E481" s="783" t="n"/>
      <c r="F481" s="783" t="n"/>
      <c r="G481" s="783" t="n"/>
      <c r="H481" s="783" t="n"/>
      <c r="I481" s="783" t="n"/>
      <c r="J481" s="783" t="n"/>
      <c r="K481" s="783" t="n"/>
      <c r="L481" s="783" t="n"/>
      <c r="M481" s="783" t="n"/>
      <c r="N481" s="783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>
        <f>IFERROR(X475/H475,"0")+IFERROR(X476/H476,"0")+IFERROR(X477/H477,"0")+IFERROR(X478/H478,"0")+IFERROR(X479/H479,"0")+IFERROR(X480/H480,"0")</f>
        <v/>
      </c>
      <c r="Y481" s="837">
        <f>IFERROR(Y475/H475,"0")+IFERROR(Y476/H476,"0")+IFERROR(Y477/H477,"0")+IFERROR(Y478/H478,"0")+IFERROR(Y479/H479,"0")+IFERROR(Y480/H480,"0")</f>
        <v/>
      </c>
      <c r="Z481" s="837">
        <f>IFERROR(IF(Z475="",0,Z475),"0")+IFERROR(IF(Z476="",0,Z476),"0")+IFERROR(IF(Z477="",0,Z477),"0")+IFERROR(IF(Z478="",0,Z478),"0")+IFERROR(IF(Z479="",0,Z479),"0")+IFERROR(IF(Z480="",0,Z480),"0")</f>
        <v/>
      </c>
      <c r="AA481" s="838" t="n"/>
      <c r="AB481" s="838" t="n"/>
      <c r="AC481" s="838" t="n"/>
    </row>
    <row r="482">
      <c r="A482" s="783" t="n"/>
      <c r="B482" s="783" t="n"/>
      <c r="C482" s="783" t="n"/>
      <c r="D482" s="783" t="n"/>
      <c r="E482" s="783" t="n"/>
      <c r="F482" s="783" t="n"/>
      <c r="G482" s="783" t="n"/>
      <c r="H482" s="783" t="n"/>
      <c r="I482" s="783" t="n"/>
      <c r="J482" s="783" t="n"/>
      <c r="K482" s="783" t="n"/>
      <c r="L482" s="783" t="n"/>
      <c r="M482" s="783" t="n"/>
      <c r="N482" s="783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>
        <f>IFERROR(SUM(X475:X480),"0")</f>
        <v/>
      </c>
      <c r="Y482" s="837">
        <f>IFERROR(SUM(Y475:Y480),"0")</f>
        <v/>
      </c>
      <c r="Z482" s="43" t="n"/>
      <c r="AA482" s="838" t="n"/>
      <c r="AB482" s="838" t="n"/>
      <c r="AC482" s="838" t="n"/>
    </row>
    <row r="483" ht="14.25" customHeight="1">
      <c r="A483" s="459" t="inlineStr">
        <is>
          <t>Сыровяленые колбасы</t>
        </is>
      </c>
      <c r="B483" s="783" t="n"/>
      <c r="C483" s="783" t="n"/>
      <c r="D483" s="783" t="n"/>
      <c r="E483" s="783" t="n"/>
      <c r="F483" s="783" t="n"/>
      <c r="G483" s="783" t="n"/>
      <c r="H483" s="783" t="n"/>
      <c r="I483" s="783" t="n"/>
      <c r="J483" s="783" t="n"/>
      <c r="K483" s="783" t="n"/>
      <c r="L483" s="783" t="n"/>
      <c r="M483" s="783" t="n"/>
      <c r="N483" s="783" t="n"/>
      <c r="O483" s="783" t="n"/>
      <c r="P483" s="783" t="n"/>
      <c r="Q483" s="783" t="n"/>
      <c r="R483" s="783" t="n"/>
      <c r="S483" s="783" t="n"/>
      <c r="T483" s="783" t="n"/>
      <c r="U483" s="783" t="n"/>
      <c r="V483" s="783" t="n"/>
      <c r="W483" s="783" t="n"/>
      <c r="X483" s="783" t="n"/>
      <c r="Y483" s="783" t="n"/>
      <c r="Z483" s="783" t="n"/>
      <c r="AA483" s="459" t="n"/>
      <c r="AB483" s="459" t="n"/>
      <c r="AC483" s="459" t="n"/>
    </row>
    <row r="484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460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3.3</v>
      </c>
      <c r="Y484" s="834">
        <f>IFERROR(IF(X484="",0,CEILING((X484/$H484),1)*$H484),"")</f>
        <v/>
      </c>
      <c r="Z484" s="42">
        <f>IFERROR(IF(Y484=0,"",ROUNDUP(Y484/H484,0)*0.00627),"")</f>
        <v/>
      </c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>
        <f>IFERROR(X484*I484/H484,"0")</f>
        <v/>
      </c>
      <c r="BN484" s="79">
        <f>IFERROR(Y484*I484/H484,"0")</f>
        <v/>
      </c>
      <c r="BO484" s="79">
        <f>IFERROR(1/J484*(X484/H484),"0")</f>
        <v/>
      </c>
      <c r="BP484" s="79">
        <f>IFERROR(1/J484*(Y484/H484),"0")</f>
        <v/>
      </c>
    </row>
    <row r="485">
      <c r="A485" s="468" t="n"/>
      <c r="B485" s="783" t="n"/>
      <c r="C485" s="783" t="n"/>
      <c r="D485" s="783" t="n"/>
      <c r="E485" s="783" t="n"/>
      <c r="F485" s="783" t="n"/>
      <c r="G485" s="783" t="n"/>
      <c r="H485" s="783" t="n"/>
      <c r="I485" s="783" t="n"/>
      <c r="J485" s="783" t="n"/>
      <c r="K485" s="783" t="n"/>
      <c r="L485" s="783" t="n"/>
      <c r="M485" s="783" t="n"/>
      <c r="N485" s="783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>
        <f>IFERROR(X484/H484,"0")</f>
        <v/>
      </c>
      <c r="Y485" s="837">
        <f>IFERROR(Y484/H484,"0")</f>
        <v/>
      </c>
      <c r="Z485" s="837">
        <f>IFERROR(IF(Z484="",0,Z484),"0")</f>
        <v/>
      </c>
      <c r="AA485" s="838" t="n"/>
      <c r="AB485" s="838" t="n"/>
      <c r="AC485" s="838" t="n"/>
    </row>
    <row r="486">
      <c r="A486" s="783" t="n"/>
      <c r="B486" s="783" t="n"/>
      <c r="C486" s="783" t="n"/>
      <c r="D486" s="783" t="n"/>
      <c r="E486" s="783" t="n"/>
      <c r="F486" s="783" t="n"/>
      <c r="G486" s="783" t="n"/>
      <c r="H486" s="783" t="n"/>
      <c r="I486" s="783" t="n"/>
      <c r="J486" s="783" t="n"/>
      <c r="K486" s="783" t="n"/>
      <c r="L486" s="783" t="n"/>
      <c r="M486" s="783" t="n"/>
      <c r="N486" s="783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>
        <f>IFERROR(SUM(X484:X484),"0")</f>
        <v/>
      </c>
      <c r="Y486" s="837">
        <f>IFERROR(SUM(Y484:Y484),"0")</f>
        <v/>
      </c>
      <c r="Z486" s="43" t="n"/>
      <c r="AA486" s="838" t="n"/>
      <c r="AB486" s="838" t="n"/>
      <c r="AC486" s="838" t="n"/>
    </row>
    <row r="487" ht="16.5" customHeight="1">
      <c r="A487" s="458" t="inlineStr">
        <is>
          <t>Краковюрст</t>
        </is>
      </c>
      <c r="B487" s="783" t="n"/>
      <c r="C487" s="783" t="n"/>
      <c r="D487" s="783" t="n"/>
      <c r="E487" s="783" t="n"/>
      <c r="F487" s="783" t="n"/>
      <c r="G487" s="783" t="n"/>
      <c r="H487" s="783" t="n"/>
      <c r="I487" s="783" t="n"/>
      <c r="J487" s="783" t="n"/>
      <c r="K487" s="783" t="n"/>
      <c r="L487" s="783" t="n"/>
      <c r="M487" s="783" t="n"/>
      <c r="N487" s="783" t="n"/>
      <c r="O487" s="783" t="n"/>
      <c r="P487" s="783" t="n"/>
      <c r="Q487" s="783" t="n"/>
      <c r="R487" s="783" t="n"/>
      <c r="S487" s="783" t="n"/>
      <c r="T487" s="783" t="n"/>
      <c r="U487" s="783" t="n"/>
      <c r="V487" s="783" t="n"/>
      <c r="W487" s="783" t="n"/>
      <c r="X487" s="783" t="n"/>
      <c r="Y487" s="783" t="n"/>
      <c r="Z487" s="783" t="n"/>
      <c r="AA487" s="458" t="n"/>
      <c r="AB487" s="458" t="n"/>
      <c r="AC487" s="458" t="n"/>
    </row>
    <row r="488" ht="14.25" customHeight="1">
      <c r="A488" s="459" t="inlineStr">
        <is>
          <t>Копченые колбасы</t>
        </is>
      </c>
      <c r="B488" s="783" t="n"/>
      <c r="C488" s="783" t="n"/>
      <c r="D488" s="783" t="n"/>
      <c r="E488" s="783" t="n"/>
      <c r="F488" s="783" t="n"/>
      <c r="G488" s="783" t="n"/>
      <c r="H488" s="783" t="n"/>
      <c r="I488" s="783" t="n"/>
      <c r="J488" s="783" t="n"/>
      <c r="K488" s="783" t="n"/>
      <c r="L488" s="783" t="n"/>
      <c r="M488" s="783" t="n"/>
      <c r="N488" s="783" t="n"/>
      <c r="O488" s="783" t="n"/>
      <c r="P488" s="783" t="n"/>
      <c r="Q488" s="783" t="n"/>
      <c r="R488" s="783" t="n"/>
      <c r="S488" s="783" t="n"/>
      <c r="T488" s="783" t="n"/>
      <c r="U488" s="783" t="n"/>
      <c r="V488" s="783" t="n"/>
      <c r="W488" s="783" t="n"/>
      <c r="X488" s="783" t="n"/>
      <c r="Y488" s="783" t="n"/>
      <c r="Z488" s="783" t="n"/>
      <c r="AA488" s="459" t="n"/>
      <c r="AB488" s="459" t="n"/>
      <c r="AC488" s="459" t="n"/>
    </row>
    <row r="489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460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>
        <f>IFERROR(IF(X489="",0,CEILING((X489/$H489),1)*$H489),"")</f>
        <v/>
      </c>
      <c r="Z489" s="42">
        <f>IFERROR(IF(Y489=0,"",ROUNDUP(Y489/H489,0)*0.00502),"")</f>
        <v/>
      </c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460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>
        <f>IFERROR(IF(X490="",0,CEILING((X490/$H490),1)*$H490),"")</f>
        <v/>
      </c>
      <c r="Z490" s="42">
        <f>IFERROR(IF(Y490=0,"",ROUNDUP(Y490/H490,0)*0.00502),"")</f>
        <v/>
      </c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>
        <f>IFERROR(X490*I490/H490,"0")</f>
        <v/>
      </c>
      <c r="BN490" s="79">
        <f>IFERROR(Y490*I490/H490,"0")</f>
        <v/>
      </c>
      <c r="BO490" s="79">
        <f>IFERROR(1/J490*(X490/H490),"0")</f>
        <v/>
      </c>
      <c r="BP490" s="79">
        <f>IFERROR(1/J490*(Y490/H490),"0")</f>
        <v/>
      </c>
    </row>
    <row r="49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460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6</v>
      </c>
      <c r="Y491" s="834">
        <f>IFERROR(IF(X491="",0,CEILING((X491/$H491),1)*$H491),"")</f>
        <v/>
      </c>
      <c r="Z491" s="42">
        <f>IFERROR(IF(Y491=0,"",ROUNDUP(Y491/H491,0)*0.00502),"")</f>
        <v/>
      </c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>
        <f>IFERROR(X491*I491/H491,"0")</f>
        <v/>
      </c>
      <c r="BN491" s="79">
        <f>IFERROR(Y491*I491/H491,"0")</f>
        <v/>
      </c>
      <c r="BO491" s="79">
        <f>IFERROR(1/J491*(X491/H491),"0")</f>
        <v/>
      </c>
      <c r="BP491" s="79">
        <f>IFERROR(1/J491*(Y491/H491),"0")</f>
        <v/>
      </c>
    </row>
    <row r="492">
      <c r="A492" s="468" t="n"/>
      <c r="B492" s="783" t="n"/>
      <c r="C492" s="783" t="n"/>
      <c r="D492" s="783" t="n"/>
      <c r="E492" s="783" t="n"/>
      <c r="F492" s="783" t="n"/>
      <c r="G492" s="783" t="n"/>
      <c r="H492" s="783" t="n"/>
      <c r="I492" s="783" t="n"/>
      <c r="J492" s="783" t="n"/>
      <c r="K492" s="783" t="n"/>
      <c r="L492" s="783" t="n"/>
      <c r="M492" s="783" t="n"/>
      <c r="N492" s="783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>
        <f>IFERROR(X489/H489,"0")+IFERROR(X490/H490,"0")+IFERROR(X491/H491,"0")</f>
        <v/>
      </c>
      <c r="Y492" s="837">
        <f>IFERROR(Y489/H489,"0")+IFERROR(Y490/H490,"0")+IFERROR(Y491/H491,"0")</f>
        <v/>
      </c>
      <c r="Z492" s="837">
        <f>IFERROR(IF(Z489="",0,Z489),"0")+IFERROR(IF(Z490="",0,Z490),"0")+IFERROR(IF(Z491="",0,Z491),"0")</f>
        <v/>
      </c>
      <c r="AA492" s="838" t="n"/>
      <c r="AB492" s="838" t="n"/>
      <c r="AC492" s="838" t="n"/>
    </row>
    <row r="493">
      <c r="A493" s="783" t="n"/>
      <c r="B493" s="783" t="n"/>
      <c r="C493" s="783" t="n"/>
      <c r="D493" s="783" t="n"/>
      <c r="E493" s="783" t="n"/>
      <c r="F493" s="783" t="n"/>
      <c r="G493" s="783" t="n"/>
      <c r="H493" s="783" t="n"/>
      <c r="I493" s="783" t="n"/>
      <c r="J493" s="783" t="n"/>
      <c r="K493" s="783" t="n"/>
      <c r="L493" s="783" t="n"/>
      <c r="M493" s="783" t="n"/>
      <c r="N493" s="783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>
        <f>IFERROR(SUM(X489:X491),"0")</f>
        <v/>
      </c>
      <c r="Y493" s="837">
        <f>IFERROR(SUM(Y489:Y491),"0")</f>
        <v/>
      </c>
      <c r="Z493" s="43" t="n"/>
      <c r="AA493" s="838" t="n"/>
      <c r="AB493" s="838" t="n"/>
      <c r="AC493" s="838" t="n"/>
    </row>
    <row r="494" ht="16.5" customHeight="1">
      <c r="A494" s="458" t="inlineStr">
        <is>
          <t>Бюргерсы</t>
        </is>
      </c>
      <c r="B494" s="783" t="n"/>
      <c r="C494" s="783" t="n"/>
      <c r="D494" s="783" t="n"/>
      <c r="E494" s="783" t="n"/>
      <c r="F494" s="783" t="n"/>
      <c r="G494" s="783" t="n"/>
      <c r="H494" s="783" t="n"/>
      <c r="I494" s="783" t="n"/>
      <c r="J494" s="783" t="n"/>
      <c r="K494" s="783" t="n"/>
      <c r="L494" s="783" t="n"/>
      <c r="M494" s="783" t="n"/>
      <c r="N494" s="783" t="n"/>
      <c r="O494" s="783" t="n"/>
      <c r="P494" s="783" t="n"/>
      <c r="Q494" s="783" t="n"/>
      <c r="R494" s="783" t="n"/>
      <c r="S494" s="783" t="n"/>
      <c r="T494" s="783" t="n"/>
      <c r="U494" s="783" t="n"/>
      <c r="V494" s="783" t="n"/>
      <c r="W494" s="783" t="n"/>
      <c r="X494" s="783" t="n"/>
      <c r="Y494" s="783" t="n"/>
      <c r="Z494" s="783" t="n"/>
      <c r="AA494" s="458" t="n"/>
      <c r="AB494" s="458" t="n"/>
      <c r="AC494" s="458" t="n"/>
    </row>
    <row r="495" ht="14.25" customHeight="1">
      <c r="A495" s="459" t="inlineStr">
        <is>
          <t>Копченые колбасы</t>
        </is>
      </c>
      <c r="B495" s="783" t="n"/>
      <c r="C495" s="783" t="n"/>
      <c r="D495" s="783" t="n"/>
      <c r="E495" s="783" t="n"/>
      <c r="F495" s="783" t="n"/>
      <c r="G495" s="783" t="n"/>
      <c r="H495" s="783" t="n"/>
      <c r="I495" s="783" t="n"/>
      <c r="J495" s="783" t="n"/>
      <c r="K495" s="783" t="n"/>
      <c r="L495" s="783" t="n"/>
      <c r="M495" s="783" t="n"/>
      <c r="N495" s="783" t="n"/>
      <c r="O495" s="783" t="n"/>
      <c r="P495" s="783" t="n"/>
      <c r="Q495" s="783" t="n"/>
      <c r="R495" s="783" t="n"/>
      <c r="S495" s="783" t="n"/>
      <c r="T495" s="783" t="n"/>
      <c r="U495" s="783" t="n"/>
      <c r="V495" s="783" t="n"/>
      <c r="W495" s="783" t="n"/>
      <c r="X495" s="783" t="n"/>
      <c r="Y495" s="783" t="n"/>
      <c r="Z495" s="783" t="n"/>
      <c r="AA495" s="459" t="n"/>
      <c r="AB495" s="459" t="n"/>
      <c r="AC495" s="459" t="n"/>
    </row>
    <row r="496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460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>
        <f>IFERROR(IF(X496="",0,CEILING((X496/$H496),1)*$H496),"")</f>
        <v/>
      </c>
      <c r="Z496" s="42">
        <f>IFERROR(IF(Y496=0,"",ROUNDUP(Y496/H496,0)*0.00753),"")</f>
        <v/>
      </c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68" t="n"/>
      <c r="B497" s="783" t="n"/>
      <c r="C497" s="783" t="n"/>
      <c r="D497" s="783" t="n"/>
      <c r="E497" s="783" t="n"/>
      <c r="F497" s="783" t="n"/>
      <c r="G497" s="783" t="n"/>
      <c r="H497" s="783" t="n"/>
      <c r="I497" s="783" t="n"/>
      <c r="J497" s="783" t="n"/>
      <c r="K497" s="783" t="n"/>
      <c r="L497" s="783" t="n"/>
      <c r="M497" s="783" t="n"/>
      <c r="N497" s="783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>
        <f>IFERROR(X496/H496,"0")</f>
        <v/>
      </c>
      <c r="Y497" s="837">
        <f>IFERROR(Y496/H496,"0")</f>
        <v/>
      </c>
      <c r="Z497" s="837">
        <f>IFERROR(IF(Z496="",0,Z496),"0")</f>
        <v/>
      </c>
      <c r="AA497" s="838" t="n"/>
      <c r="AB497" s="838" t="n"/>
      <c r="AC497" s="838" t="n"/>
    </row>
    <row r="498">
      <c r="A498" s="783" t="n"/>
      <c r="B498" s="783" t="n"/>
      <c r="C498" s="783" t="n"/>
      <c r="D498" s="783" t="n"/>
      <c r="E498" s="783" t="n"/>
      <c r="F498" s="783" t="n"/>
      <c r="G498" s="783" t="n"/>
      <c r="H498" s="783" t="n"/>
      <c r="I498" s="783" t="n"/>
      <c r="J498" s="783" t="n"/>
      <c r="K498" s="783" t="n"/>
      <c r="L498" s="783" t="n"/>
      <c r="M498" s="783" t="n"/>
      <c r="N498" s="783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>
        <f>IFERROR(SUM(X496:X496),"0")</f>
        <v/>
      </c>
      <c r="Y498" s="837">
        <f>IFERROR(SUM(Y496:Y496),"0")</f>
        <v/>
      </c>
      <c r="Z498" s="43" t="n"/>
      <c r="AA498" s="838" t="n"/>
      <c r="AB498" s="838" t="n"/>
      <c r="AC498" s="838" t="n"/>
    </row>
    <row r="499" ht="27.75" customHeight="1">
      <c r="A499" s="457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t="16.5" customHeight="1">
      <c r="A500" s="458" t="inlineStr">
        <is>
          <t>Дугушка</t>
        </is>
      </c>
      <c r="B500" s="783" t="n"/>
      <c r="C500" s="783" t="n"/>
      <c r="D500" s="783" t="n"/>
      <c r="E500" s="783" t="n"/>
      <c r="F500" s="783" t="n"/>
      <c r="G500" s="783" t="n"/>
      <c r="H500" s="783" t="n"/>
      <c r="I500" s="783" t="n"/>
      <c r="J500" s="783" t="n"/>
      <c r="K500" s="783" t="n"/>
      <c r="L500" s="783" t="n"/>
      <c r="M500" s="783" t="n"/>
      <c r="N500" s="783" t="n"/>
      <c r="O500" s="783" t="n"/>
      <c r="P500" s="783" t="n"/>
      <c r="Q500" s="783" t="n"/>
      <c r="R500" s="783" t="n"/>
      <c r="S500" s="783" t="n"/>
      <c r="T500" s="783" t="n"/>
      <c r="U500" s="783" t="n"/>
      <c r="V500" s="783" t="n"/>
      <c r="W500" s="783" t="n"/>
      <c r="X500" s="783" t="n"/>
      <c r="Y500" s="783" t="n"/>
      <c r="Z500" s="783" t="n"/>
      <c r="AA500" s="458" t="n"/>
      <c r="AB500" s="458" t="n"/>
      <c r="AC500" s="458" t="n"/>
    </row>
    <row r="501" ht="14.25" customHeight="1">
      <c r="A501" s="459" t="inlineStr">
        <is>
          <t>Вареные колбасы</t>
        </is>
      </c>
      <c r="B501" s="783" t="n"/>
      <c r="C501" s="783" t="n"/>
      <c r="D501" s="783" t="n"/>
      <c r="E501" s="783" t="n"/>
      <c r="F501" s="783" t="n"/>
      <c r="G501" s="783" t="n"/>
      <c r="H501" s="783" t="n"/>
      <c r="I501" s="783" t="n"/>
      <c r="J501" s="783" t="n"/>
      <c r="K501" s="783" t="n"/>
      <c r="L501" s="783" t="n"/>
      <c r="M501" s="783" t="n"/>
      <c r="N501" s="783" t="n"/>
      <c r="O501" s="783" t="n"/>
      <c r="P501" s="783" t="n"/>
      <c r="Q501" s="783" t="n"/>
      <c r="R501" s="783" t="n"/>
      <c r="S501" s="783" t="n"/>
      <c r="T501" s="783" t="n"/>
      <c r="U501" s="783" t="n"/>
      <c r="V501" s="783" t="n"/>
      <c r="W501" s="783" t="n"/>
      <c r="X501" s="783" t="n"/>
      <c r="Y501" s="783" t="n"/>
      <c r="Z501" s="783" t="n"/>
      <c r="AA501" s="459" t="n"/>
      <c r="AB501" s="459" t="n"/>
      <c r="AC501" s="459" t="n"/>
    </row>
    <row r="502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460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70</v>
      </c>
      <c r="Y502" s="834">
        <f>IFERROR(IF(X502="",0,CEILING((X502/$H502),1)*$H502),"")</f>
        <v/>
      </c>
      <c r="Z502" s="42">
        <f>IFERROR(IF(Y502=0,"",ROUNDUP(Y502/H502,0)*0.01196),"")</f>
        <v/>
      </c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460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>
        <f>IFERROR(IF(X503="",0,CEILING((X503/$H503),1)*$H503),"")</f>
        <v/>
      </c>
      <c r="Z503" s="42">
        <f>IFERROR(IF(Y503=0,"",ROUNDUP(Y503/H503,0)*0.01196),"")</f>
        <v/>
      </c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>
        <f>IFERROR(X503*I503/H503,"0")</f>
        <v/>
      </c>
      <c r="BN503" s="79">
        <f>IFERROR(Y503*I503/H503,"0")</f>
        <v/>
      </c>
      <c r="BO503" s="79">
        <f>IFERROR(1/J503*(X503/H503),"0")</f>
        <v/>
      </c>
      <c r="BP503" s="79">
        <f>IFERROR(1/J503*(Y503/H503),"0")</f>
        <v/>
      </c>
    </row>
    <row r="504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460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>
        <f>IFERROR(IF(X504="",0,CEILING((X504/$H504),1)*$H504),"")</f>
        <v/>
      </c>
      <c r="Z504" s="42">
        <f>IFERROR(IF(Y504=0,"",ROUNDUP(Y504/H504,0)*0.01196),"")</f>
        <v/>
      </c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>
        <f>IFERROR(X504*I504/H504,"0")</f>
        <v/>
      </c>
      <c r="BN504" s="79">
        <f>IFERROR(Y504*I504/H504,"0")</f>
        <v/>
      </c>
      <c r="BO504" s="79">
        <f>IFERROR(1/J504*(X504/H504),"0")</f>
        <v/>
      </c>
      <c r="BP504" s="79">
        <f>IFERROR(1/J504*(Y504/H504),"0")</f>
        <v/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460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0</v>
      </c>
      <c r="Y505" s="834">
        <f>IFERROR(IF(X505="",0,CEILING((X505/$H505),1)*$H505),"")</f>
        <v/>
      </c>
      <c r="Z505" s="42">
        <f>IFERROR(IF(Y505=0,"",ROUNDUP(Y505/H505,0)*0.01196),"")</f>
        <v/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460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>
        <f>IFERROR(IF(X506="",0,CEILING((X506/$H506),1)*$H506),"")</f>
        <v/>
      </c>
      <c r="Z506" s="42">
        <f>IFERROR(IF(Y506=0,"",ROUNDUP(Y506/H506,0)*0.01196),"")</f>
        <v/>
      </c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460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0</v>
      </c>
      <c r="Y507" s="834">
        <f>IFERROR(IF(X507="",0,CEILING((X507/$H507),1)*$H507),"")</f>
        <v/>
      </c>
      <c r="Z507" s="42">
        <f>IFERROR(IF(Y507=0,"",ROUNDUP(Y507/H507,0)*0.01196),"")</f>
        <v/>
      </c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>
        <f>IFERROR(X507*I507/H507,"0")</f>
        <v/>
      </c>
      <c r="BN507" s="79">
        <f>IFERROR(Y507*I507/H507,"0")</f>
        <v/>
      </c>
      <c r="BO507" s="79">
        <f>IFERROR(1/J507*(X507/H507),"0")</f>
        <v/>
      </c>
      <c r="BP507" s="79">
        <f>IFERROR(1/J507*(Y507/H507),"0")</f>
        <v/>
      </c>
    </row>
    <row r="508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460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0</v>
      </c>
      <c r="Y508" s="834">
        <f>IFERROR(IF(X508="",0,CEILING((X508/$H508),1)*$H508),"")</f>
        <v/>
      </c>
      <c r="Z508" s="42">
        <f>IFERROR(IF(Y508=0,"",ROUNDUP(Y508/H508,0)*0.00937),"")</f>
        <v/>
      </c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>
        <f>IFERROR(X508*I508/H508,"0")</f>
        <v/>
      </c>
      <c r="BN508" s="79">
        <f>IFERROR(Y508*I508/H508,"0")</f>
        <v/>
      </c>
      <c r="BO508" s="79">
        <f>IFERROR(1/J508*(X508/H508),"0")</f>
        <v/>
      </c>
      <c r="BP508" s="79">
        <f>IFERROR(1/J508*(Y508/H508),"0")</f>
        <v/>
      </c>
    </row>
    <row r="509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460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0</v>
      </c>
      <c r="Y509" s="834">
        <f>IFERROR(IF(X509="",0,CEILING((X509/$H509),1)*$H509),"")</f>
        <v/>
      </c>
      <c r="Z509" s="42">
        <f>IFERROR(IF(Y509=0,"",ROUNDUP(Y509/H509,0)*0.00937),"")</f>
        <v/>
      </c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>
        <f>IFERROR(X509*I509/H509,"0")</f>
        <v/>
      </c>
      <c r="BN509" s="79">
        <f>IFERROR(Y509*I509/H509,"0")</f>
        <v/>
      </c>
      <c r="BO509" s="79">
        <f>IFERROR(1/J509*(X509/H509),"0")</f>
        <v/>
      </c>
      <c r="BP509" s="79">
        <f>IFERROR(1/J509*(Y509/H509),"0")</f>
        <v/>
      </c>
    </row>
    <row r="510">
      <c r="A510" s="468" t="n"/>
      <c r="B510" s="783" t="n"/>
      <c r="C510" s="783" t="n"/>
      <c r="D510" s="783" t="n"/>
      <c r="E510" s="783" t="n"/>
      <c r="F510" s="783" t="n"/>
      <c r="G510" s="783" t="n"/>
      <c r="H510" s="783" t="n"/>
      <c r="I510" s="783" t="n"/>
      <c r="J510" s="783" t="n"/>
      <c r="K510" s="783" t="n"/>
      <c r="L510" s="783" t="n"/>
      <c r="M510" s="783" t="n"/>
      <c r="N510" s="783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>
        <f>IFERROR(X502/H502,"0")+IFERROR(X503/H503,"0")+IFERROR(X504/H504,"0")+IFERROR(X505/H505,"0")+IFERROR(X506/H506,"0")+IFERROR(X507/H507,"0")+IFERROR(X508/H508,"0")+IFERROR(X509/H509,"0")</f>
        <v/>
      </c>
      <c r="Y510" s="837">
        <f>IFERROR(Y502/H502,"0")+IFERROR(Y503/H503,"0")+IFERROR(Y504/H504,"0")+IFERROR(Y505/H505,"0")+IFERROR(Y506/H506,"0")+IFERROR(Y507/H507,"0")+IFERROR(Y508/H508,"0")+IFERROR(Y509/H509,"0")</f>
        <v/>
      </c>
      <c r="Z510" s="837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/>
      </c>
      <c r="AA510" s="838" t="n"/>
      <c r="AB510" s="838" t="n"/>
      <c r="AC510" s="838" t="n"/>
    </row>
    <row r="511">
      <c r="A511" s="783" t="n"/>
      <c r="B511" s="783" t="n"/>
      <c r="C511" s="783" t="n"/>
      <c r="D511" s="783" t="n"/>
      <c r="E511" s="783" t="n"/>
      <c r="F511" s="783" t="n"/>
      <c r="G511" s="783" t="n"/>
      <c r="H511" s="783" t="n"/>
      <c r="I511" s="783" t="n"/>
      <c r="J511" s="783" t="n"/>
      <c r="K511" s="783" t="n"/>
      <c r="L511" s="783" t="n"/>
      <c r="M511" s="783" t="n"/>
      <c r="N511" s="783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>
        <f>IFERROR(SUM(X502:X509),"0")</f>
        <v/>
      </c>
      <c r="Y511" s="837">
        <f>IFERROR(SUM(Y502:Y509),"0")</f>
        <v/>
      </c>
      <c r="Z511" s="43" t="n"/>
      <c r="AA511" s="838" t="n"/>
      <c r="AB511" s="838" t="n"/>
      <c r="AC511" s="838" t="n"/>
    </row>
    <row r="512" ht="14.25" customHeight="1">
      <c r="A512" s="459" t="inlineStr">
        <is>
          <t>Ветчины</t>
        </is>
      </c>
      <c r="B512" s="783" t="n"/>
      <c r="C512" s="783" t="n"/>
      <c r="D512" s="783" t="n"/>
      <c r="E512" s="783" t="n"/>
      <c r="F512" s="783" t="n"/>
      <c r="G512" s="783" t="n"/>
      <c r="H512" s="783" t="n"/>
      <c r="I512" s="783" t="n"/>
      <c r="J512" s="783" t="n"/>
      <c r="K512" s="783" t="n"/>
      <c r="L512" s="783" t="n"/>
      <c r="M512" s="783" t="n"/>
      <c r="N512" s="783" t="n"/>
      <c r="O512" s="783" t="n"/>
      <c r="P512" s="783" t="n"/>
      <c r="Q512" s="783" t="n"/>
      <c r="R512" s="783" t="n"/>
      <c r="S512" s="783" t="n"/>
      <c r="T512" s="783" t="n"/>
      <c r="U512" s="783" t="n"/>
      <c r="V512" s="783" t="n"/>
      <c r="W512" s="783" t="n"/>
      <c r="X512" s="783" t="n"/>
      <c r="Y512" s="783" t="n"/>
      <c r="Z512" s="783" t="n"/>
      <c r="AA512" s="459" t="n"/>
      <c r="AB512" s="459" t="n"/>
      <c r="AC512" s="459" t="n"/>
    </row>
    <row r="513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460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>
        <f>HYPERLINK("https://abi.ru/products/Охлажденные/Дугушка/Дугушка/Ветчины/P003146/","Ветчины Дугушка Дугушка Вес б/о Дугушка")</f>
        <v/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60</v>
      </c>
      <c r="Y513" s="834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460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>
        <f>HYPERLINK("https://abi.ru/products/Охлажденные/Дугушка/Дугушка/Ветчины/P002993/","Ветчины «Дугушка» Фикс.вес 0,6 П/а ТМ «Дугушка»")</f>
        <v/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>
        <f>IFERROR(IF(X514="",0,CEILING((X514/$H514),1)*$H514),"")</f>
        <v/>
      </c>
      <c r="Z514" s="42">
        <f>IFERROR(IF(Y514=0,"",ROUNDUP(Y514/H514,0)*0.00937),"")</f>
        <v/>
      </c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>
      <c r="A515" s="468" t="n"/>
      <c r="B515" s="783" t="n"/>
      <c r="C515" s="783" t="n"/>
      <c r="D515" s="783" t="n"/>
      <c r="E515" s="783" t="n"/>
      <c r="F515" s="783" t="n"/>
      <c r="G515" s="783" t="n"/>
      <c r="H515" s="783" t="n"/>
      <c r="I515" s="783" t="n"/>
      <c r="J515" s="783" t="n"/>
      <c r="K515" s="783" t="n"/>
      <c r="L515" s="783" t="n"/>
      <c r="M515" s="783" t="n"/>
      <c r="N515" s="783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>
        <f>IFERROR(X513/H513,"0")+IFERROR(X514/H514,"0")</f>
        <v/>
      </c>
      <c r="Y515" s="837">
        <f>IFERROR(Y513/H513,"0")+IFERROR(Y514/H514,"0")</f>
        <v/>
      </c>
      <c r="Z515" s="837">
        <f>IFERROR(IF(Z513="",0,Z513),"0")+IFERROR(IF(Z514="",0,Z514),"0")</f>
        <v/>
      </c>
      <c r="AA515" s="838" t="n"/>
      <c r="AB515" s="838" t="n"/>
      <c r="AC515" s="838" t="n"/>
    </row>
    <row r="516">
      <c r="A516" s="783" t="n"/>
      <c r="B516" s="783" t="n"/>
      <c r="C516" s="783" t="n"/>
      <c r="D516" s="783" t="n"/>
      <c r="E516" s="783" t="n"/>
      <c r="F516" s="783" t="n"/>
      <c r="G516" s="783" t="n"/>
      <c r="H516" s="783" t="n"/>
      <c r="I516" s="783" t="n"/>
      <c r="J516" s="783" t="n"/>
      <c r="K516" s="783" t="n"/>
      <c r="L516" s="783" t="n"/>
      <c r="M516" s="783" t="n"/>
      <c r="N516" s="783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>
        <f>IFERROR(SUM(X513:X514),"0")</f>
        <v/>
      </c>
      <c r="Y516" s="837">
        <f>IFERROR(SUM(Y513:Y514),"0")</f>
        <v/>
      </c>
      <c r="Z516" s="43" t="n"/>
      <c r="AA516" s="838" t="n"/>
      <c r="AB516" s="838" t="n"/>
      <c r="AC516" s="838" t="n"/>
    </row>
    <row r="517" ht="14.25" customHeight="1">
      <c r="A517" s="459" t="inlineStr">
        <is>
          <t>Копченые колбасы</t>
        </is>
      </c>
      <c r="B517" s="783" t="n"/>
      <c r="C517" s="783" t="n"/>
      <c r="D517" s="783" t="n"/>
      <c r="E517" s="783" t="n"/>
      <c r="F517" s="783" t="n"/>
      <c r="G517" s="783" t="n"/>
      <c r="H517" s="783" t="n"/>
      <c r="I517" s="783" t="n"/>
      <c r="J517" s="783" t="n"/>
      <c r="K517" s="783" t="n"/>
      <c r="L517" s="783" t="n"/>
      <c r="M517" s="783" t="n"/>
      <c r="N517" s="783" t="n"/>
      <c r="O517" s="783" t="n"/>
      <c r="P517" s="783" t="n"/>
      <c r="Q517" s="783" t="n"/>
      <c r="R517" s="783" t="n"/>
      <c r="S517" s="783" t="n"/>
      <c r="T517" s="783" t="n"/>
      <c r="U517" s="783" t="n"/>
      <c r="V517" s="783" t="n"/>
      <c r="W517" s="783" t="n"/>
      <c r="X517" s="783" t="n"/>
      <c r="Y517" s="783" t="n"/>
      <c r="Z517" s="783" t="n"/>
      <c r="AA517" s="459" t="n"/>
      <c r="AB517" s="459" t="n"/>
      <c r="AC517" s="459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460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50</v>
      </c>
      <c r="Y518" s="834">
        <f>IFERROR(IF(X518="",0,CEILING((X518/$H518),1)*$H518),"")</f>
        <v/>
      </c>
      <c r="Z518" s="42">
        <f>IFERROR(IF(Y518=0,"",ROUNDUP(Y518/H518,0)*0.01196),"")</f>
        <v/>
      </c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460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40</v>
      </c>
      <c r="Y519" s="834">
        <f>IFERROR(IF(X519="",0,CEILING((X519/$H519),1)*$H519),"")</f>
        <v/>
      </c>
      <c r="Z519" s="42">
        <f>IFERROR(IF(Y519=0,"",ROUNDUP(Y519/H519,0)*0.01196),"")</f>
        <v/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460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80</v>
      </c>
      <c r="Y520" s="834">
        <f>IFERROR(IF(X520="",0,CEILING((X520/$H520),1)*$H520),"")</f>
        <v/>
      </c>
      <c r="Z520" s="42">
        <f>IFERROR(IF(Y520=0,"",ROUNDUP(Y520/H520,0)*0.01196),"")</f>
        <v/>
      </c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460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0</v>
      </c>
      <c r="Y521" s="834">
        <f>IFERROR(IF(X521="",0,CEILING((X521/$H521),1)*$H521),"")</f>
        <v/>
      </c>
      <c r="Z521" s="42">
        <f>IFERROR(IF(Y521=0,"",ROUNDUP(Y521/H521,0)*0.00937),"")</f>
        <v/>
      </c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460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0</v>
      </c>
      <c r="Y522" s="834">
        <f>IFERROR(IF(X522="",0,CEILING((X522/$H522),1)*$H522),"")</f>
        <v/>
      </c>
      <c r="Z522" s="42">
        <f>IFERROR(IF(Y522=0,"",ROUNDUP(Y522/H522,0)*0.00937),"")</f>
        <v/>
      </c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>
        <f>IFERROR(X522*I522/H522,"0")</f>
        <v/>
      </c>
      <c r="BN522" s="79">
        <f>IFERROR(Y522*I522/H522,"0")</f>
        <v/>
      </c>
      <c r="BO522" s="79">
        <f>IFERROR(1/J522*(X522/H522),"0")</f>
        <v/>
      </c>
      <c r="BP522" s="79">
        <f>IFERROR(1/J522*(Y522/H522),"0")</f>
        <v/>
      </c>
    </row>
    <row r="523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460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0</v>
      </c>
      <c r="Y523" s="834">
        <f>IFERROR(IF(X523="",0,CEILING((X523/$H523),1)*$H523),"")</f>
        <v/>
      </c>
      <c r="Z523" s="42">
        <f>IFERROR(IF(Y523=0,"",ROUNDUP(Y523/H523,0)*0.00937),"")</f>
        <v/>
      </c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>
        <f>IFERROR(X523*I523/H523,"0")</f>
        <v/>
      </c>
      <c r="BN523" s="79">
        <f>IFERROR(Y523*I523/H523,"0")</f>
        <v/>
      </c>
      <c r="BO523" s="79">
        <f>IFERROR(1/J523*(X523/H523),"0")</f>
        <v/>
      </c>
      <c r="BP523" s="79">
        <f>IFERROR(1/J523*(Y523/H523),"0")</f>
        <v/>
      </c>
    </row>
    <row r="524">
      <c r="A524" s="468" t="n"/>
      <c r="B524" s="783" t="n"/>
      <c r="C524" s="783" t="n"/>
      <c r="D524" s="783" t="n"/>
      <c r="E524" s="783" t="n"/>
      <c r="F524" s="783" t="n"/>
      <c r="G524" s="783" t="n"/>
      <c r="H524" s="783" t="n"/>
      <c r="I524" s="783" t="n"/>
      <c r="J524" s="783" t="n"/>
      <c r="K524" s="783" t="n"/>
      <c r="L524" s="783" t="n"/>
      <c r="M524" s="783" t="n"/>
      <c r="N524" s="783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>
        <f>IFERROR(X518/H518,"0")+IFERROR(X519/H519,"0")+IFERROR(X520/H520,"0")+IFERROR(X521/H521,"0")+IFERROR(X522/H522,"0")+IFERROR(X523/H523,"0")</f>
        <v/>
      </c>
      <c r="Y524" s="837">
        <f>IFERROR(Y518/H518,"0")+IFERROR(Y519/H519,"0")+IFERROR(Y520/H520,"0")+IFERROR(Y521/H521,"0")+IFERROR(Y522/H522,"0")+IFERROR(Y523/H523,"0")</f>
        <v/>
      </c>
      <c r="Z524" s="837">
        <f>IFERROR(IF(Z518="",0,Z518),"0")+IFERROR(IF(Z519="",0,Z519),"0")+IFERROR(IF(Z520="",0,Z520),"0")+IFERROR(IF(Z521="",0,Z521),"0")+IFERROR(IF(Z522="",0,Z522),"0")+IFERROR(IF(Z523="",0,Z523),"0")</f>
        <v/>
      </c>
      <c r="AA524" s="838" t="n"/>
      <c r="AB524" s="838" t="n"/>
      <c r="AC524" s="838" t="n"/>
    </row>
    <row r="525">
      <c r="A525" s="783" t="n"/>
      <c r="B525" s="783" t="n"/>
      <c r="C525" s="783" t="n"/>
      <c r="D525" s="783" t="n"/>
      <c r="E525" s="783" t="n"/>
      <c r="F525" s="783" t="n"/>
      <c r="G525" s="783" t="n"/>
      <c r="H525" s="783" t="n"/>
      <c r="I525" s="783" t="n"/>
      <c r="J525" s="783" t="n"/>
      <c r="K525" s="783" t="n"/>
      <c r="L525" s="783" t="n"/>
      <c r="M525" s="783" t="n"/>
      <c r="N525" s="783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>
        <f>IFERROR(SUM(X518:X523),"0")</f>
        <v/>
      </c>
      <c r="Y525" s="837">
        <f>IFERROR(SUM(Y518:Y523),"0")</f>
        <v/>
      </c>
      <c r="Z525" s="43" t="n"/>
      <c r="AA525" s="838" t="n"/>
      <c r="AB525" s="838" t="n"/>
      <c r="AC525" s="838" t="n"/>
    </row>
    <row r="526" ht="14.25" customHeight="1">
      <c r="A526" s="459" t="inlineStr">
        <is>
          <t>Сосиски</t>
        </is>
      </c>
      <c r="B526" s="783" t="n"/>
      <c r="C526" s="783" t="n"/>
      <c r="D526" s="783" t="n"/>
      <c r="E526" s="783" t="n"/>
      <c r="F526" s="783" t="n"/>
      <c r="G526" s="783" t="n"/>
      <c r="H526" s="783" t="n"/>
      <c r="I526" s="783" t="n"/>
      <c r="J526" s="783" t="n"/>
      <c r="K526" s="783" t="n"/>
      <c r="L526" s="783" t="n"/>
      <c r="M526" s="783" t="n"/>
      <c r="N526" s="783" t="n"/>
      <c r="O526" s="783" t="n"/>
      <c r="P526" s="783" t="n"/>
      <c r="Q526" s="783" t="n"/>
      <c r="R526" s="783" t="n"/>
      <c r="S526" s="783" t="n"/>
      <c r="T526" s="783" t="n"/>
      <c r="U526" s="783" t="n"/>
      <c r="V526" s="783" t="n"/>
      <c r="W526" s="783" t="n"/>
      <c r="X526" s="783" t="n"/>
      <c r="Y526" s="783" t="n"/>
      <c r="Z526" s="783" t="n"/>
      <c r="AA526" s="459" t="n"/>
      <c r="AB526" s="459" t="n"/>
      <c r="AC526" s="459" t="n"/>
    </row>
    <row r="527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460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>
        <f>HYPERLINK("https://abi.ru/products/Охлажденные/Дугушка/Дугушка/Сосиски/P002854/","Сосиски Молочные Дугушки Дугушка Весовые П/а мгс Дугушка")</f>
        <v/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>
        <f>IFERROR(IF(X527="",0,CEILING((X527/$H527),1)*$H527),"")</f>
        <v/>
      </c>
      <c r="Z527" s="42">
        <f>IFERROR(IF(Y527=0,"",ROUNDUP(Y527/H527,0)*0.02175),"")</f>
        <v/>
      </c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>
        <f>IFERROR(X527*I527/H527,"0")</f>
        <v/>
      </c>
      <c r="BN527" s="79">
        <f>IFERROR(Y527*I527/H527,"0")</f>
        <v/>
      </c>
      <c r="BO527" s="79">
        <f>IFERROR(1/J527*(X527/H527),"0")</f>
        <v/>
      </c>
      <c r="BP527" s="79">
        <f>IFERROR(1/J527*(Y527/H527),"0")</f>
        <v/>
      </c>
    </row>
    <row r="528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460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>
        <f>HYPERLINK("https://abi.ru/products/Охлажденные/Дугушка/Дугушка/Сосиски/P002855/","Сосиски Сливочные Дугушки Дугушка Весовые П/а мгс Дугушка")</f>
        <v/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>
        <f>IFERROR(IF(X528="",0,CEILING((X528/$H528),1)*$H528),"")</f>
        <v/>
      </c>
      <c r="Z528" s="42">
        <f>IFERROR(IF(Y528=0,"",ROUNDUP(Y528/H528,0)*0.02175),"")</f>
        <v/>
      </c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>
        <f>IFERROR(X528*I528/H528,"0")</f>
        <v/>
      </c>
      <c r="BN528" s="79">
        <f>IFERROR(Y528*I528/H528,"0")</f>
        <v/>
      </c>
      <c r="BO528" s="79">
        <f>IFERROR(1/J528*(X528/H528),"0")</f>
        <v/>
      </c>
      <c r="BP528" s="79">
        <f>IFERROR(1/J528*(Y528/H528),"0")</f>
        <v/>
      </c>
    </row>
    <row r="529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460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>
        <f>HYPERLINK("https://abi.ru/products/Охлажденные/Дугушка/Дугушка/Сосиски/P002319/","Сосиски «Молочные Дугушки» ф/в 0,3 амицел ТМ «Дугушка»")</f>
        <v/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>
        <f>IFERROR(IF(X529="",0,CEILING((X529/$H529),1)*$H529),"")</f>
        <v/>
      </c>
      <c r="Z529" s="42">
        <f>IFERROR(IF(Y529=0,"",ROUNDUP(Y529/H529,0)*0.00753),"")</f>
        <v/>
      </c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>
      <c r="A530" s="468" t="n"/>
      <c r="B530" s="783" t="n"/>
      <c r="C530" s="783" t="n"/>
      <c r="D530" s="783" t="n"/>
      <c r="E530" s="783" t="n"/>
      <c r="F530" s="783" t="n"/>
      <c r="G530" s="783" t="n"/>
      <c r="H530" s="783" t="n"/>
      <c r="I530" s="783" t="n"/>
      <c r="J530" s="783" t="n"/>
      <c r="K530" s="783" t="n"/>
      <c r="L530" s="783" t="n"/>
      <c r="M530" s="783" t="n"/>
      <c r="N530" s="783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>
        <f>IFERROR(X527/H527,"0")+IFERROR(X528/H528,"0")+IFERROR(X529/H529,"0")</f>
        <v/>
      </c>
      <c r="Y530" s="837">
        <f>IFERROR(Y527/H527,"0")+IFERROR(Y528/H528,"0")+IFERROR(Y529/H529,"0")</f>
        <v/>
      </c>
      <c r="Z530" s="837">
        <f>IFERROR(IF(Z527="",0,Z527),"0")+IFERROR(IF(Z528="",0,Z528),"0")+IFERROR(IF(Z529="",0,Z529),"0")</f>
        <v/>
      </c>
      <c r="AA530" s="838" t="n"/>
      <c r="AB530" s="838" t="n"/>
      <c r="AC530" s="838" t="n"/>
    </row>
    <row r="531">
      <c r="A531" s="783" t="n"/>
      <c r="B531" s="783" t="n"/>
      <c r="C531" s="783" t="n"/>
      <c r="D531" s="783" t="n"/>
      <c r="E531" s="783" t="n"/>
      <c r="F531" s="783" t="n"/>
      <c r="G531" s="783" t="n"/>
      <c r="H531" s="783" t="n"/>
      <c r="I531" s="783" t="n"/>
      <c r="J531" s="783" t="n"/>
      <c r="K531" s="783" t="n"/>
      <c r="L531" s="783" t="n"/>
      <c r="M531" s="783" t="n"/>
      <c r="N531" s="783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>
        <f>IFERROR(SUM(X527:X529),"0")</f>
        <v/>
      </c>
      <c r="Y531" s="837">
        <f>IFERROR(SUM(Y527:Y529),"0")</f>
        <v/>
      </c>
      <c r="Z531" s="43" t="n"/>
      <c r="AA531" s="838" t="n"/>
      <c r="AB531" s="838" t="n"/>
      <c r="AC531" s="838" t="n"/>
    </row>
    <row r="532" ht="14.25" customHeight="1">
      <c r="A532" s="459" t="inlineStr">
        <is>
          <t>Сардельки</t>
        </is>
      </c>
      <c r="B532" s="783" t="n"/>
      <c r="C532" s="783" t="n"/>
      <c r="D532" s="783" t="n"/>
      <c r="E532" s="783" t="n"/>
      <c r="F532" s="783" t="n"/>
      <c r="G532" s="783" t="n"/>
      <c r="H532" s="783" t="n"/>
      <c r="I532" s="783" t="n"/>
      <c r="J532" s="783" t="n"/>
      <c r="K532" s="783" t="n"/>
      <c r="L532" s="783" t="n"/>
      <c r="M532" s="783" t="n"/>
      <c r="N532" s="783" t="n"/>
      <c r="O532" s="783" t="n"/>
      <c r="P532" s="783" t="n"/>
      <c r="Q532" s="783" t="n"/>
      <c r="R532" s="783" t="n"/>
      <c r="S532" s="783" t="n"/>
      <c r="T532" s="783" t="n"/>
      <c r="U532" s="783" t="n"/>
      <c r="V532" s="783" t="n"/>
      <c r="W532" s="783" t="n"/>
      <c r="X532" s="783" t="n"/>
      <c r="Y532" s="783" t="n"/>
      <c r="Z532" s="783" t="n"/>
      <c r="AA532" s="459" t="n"/>
      <c r="AB532" s="459" t="n"/>
      <c r="AC532" s="459" t="n"/>
    </row>
    <row r="533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460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0</v>
      </c>
      <c r="Y533" s="834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460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>
        <f>HYPERLINK("https://abi.ru/products/Охлажденные/Дугушка/Дугушка/Сардельки/P003722/","Сардельки «Дугушки» Весовой н/о ТМ «Дугушка»")</f>
        <v/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>
        <f>IFERROR(IF(X534="",0,CEILING((X534/$H534),1)*$H534),"")</f>
        <v/>
      </c>
      <c r="Z534" s="42">
        <f>IFERROR(IF(Y534=0,"",ROUNDUP(Y534/H534,0)*0.01196),"")</f>
        <v/>
      </c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68" t="n"/>
      <c r="B535" s="783" t="n"/>
      <c r="C535" s="783" t="n"/>
      <c r="D535" s="783" t="n"/>
      <c r="E535" s="783" t="n"/>
      <c r="F535" s="783" t="n"/>
      <c r="G535" s="783" t="n"/>
      <c r="H535" s="783" t="n"/>
      <c r="I535" s="783" t="n"/>
      <c r="J535" s="783" t="n"/>
      <c r="K535" s="783" t="n"/>
      <c r="L535" s="783" t="n"/>
      <c r="M535" s="783" t="n"/>
      <c r="N535" s="783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>
        <f>IFERROR(X533/H533,"0")+IFERROR(X534/H534,"0")</f>
        <v/>
      </c>
      <c r="Y535" s="837">
        <f>IFERROR(Y533/H533,"0")+IFERROR(Y534/H534,"0")</f>
        <v/>
      </c>
      <c r="Z535" s="837">
        <f>IFERROR(IF(Z533="",0,Z533),"0")+IFERROR(IF(Z534="",0,Z534),"0")</f>
        <v/>
      </c>
      <c r="AA535" s="838" t="n"/>
      <c r="AB535" s="838" t="n"/>
      <c r="AC535" s="838" t="n"/>
    </row>
    <row r="536">
      <c r="A536" s="783" t="n"/>
      <c r="B536" s="783" t="n"/>
      <c r="C536" s="783" t="n"/>
      <c r="D536" s="783" t="n"/>
      <c r="E536" s="783" t="n"/>
      <c r="F536" s="783" t="n"/>
      <c r="G536" s="783" t="n"/>
      <c r="H536" s="783" t="n"/>
      <c r="I536" s="783" t="n"/>
      <c r="J536" s="783" t="n"/>
      <c r="K536" s="783" t="n"/>
      <c r="L536" s="783" t="n"/>
      <c r="M536" s="783" t="n"/>
      <c r="N536" s="783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>
        <f>IFERROR(SUM(X533:X534),"0")</f>
        <v/>
      </c>
      <c r="Y536" s="837">
        <f>IFERROR(SUM(Y533:Y534),"0")</f>
        <v/>
      </c>
      <c r="Z536" s="43" t="n"/>
      <c r="AA536" s="838" t="n"/>
      <c r="AB536" s="838" t="n"/>
      <c r="AC536" s="838" t="n"/>
    </row>
    <row r="537" ht="27.75" customHeight="1">
      <c r="A537" s="457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t="16.5" customHeight="1">
      <c r="A538" s="458" t="inlineStr">
        <is>
          <t>Зареченские продукты</t>
        </is>
      </c>
      <c r="B538" s="783" t="n"/>
      <c r="C538" s="783" t="n"/>
      <c r="D538" s="783" t="n"/>
      <c r="E538" s="783" t="n"/>
      <c r="F538" s="783" t="n"/>
      <c r="G538" s="783" t="n"/>
      <c r="H538" s="783" t="n"/>
      <c r="I538" s="783" t="n"/>
      <c r="J538" s="783" t="n"/>
      <c r="K538" s="783" t="n"/>
      <c r="L538" s="783" t="n"/>
      <c r="M538" s="783" t="n"/>
      <c r="N538" s="783" t="n"/>
      <c r="O538" s="783" t="n"/>
      <c r="P538" s="783" t="n"/>
      <c r="Q538" s="783" t="n"/>
      <c r="R538" s="783" t="n"/>
      <c r="S538" s="783" t="n"/>
      <c r="T538" s="783" t="n"/>
      <c r="U538" s="783" t="n"/>
      <c r="V538" s="783" t="n"/>
      <c r="W538" s="783" t="n"/>
      <c r="X538" s="783" t="n"/>
      <c r="Y538" s="783" t="n"/>
      <c r="Z538" s="783" t="n"/>
      <c r="AA538" s="458" t="n"/>
      <c r="AB538" s="458" t="n"/>
      <c r="AC538" s="458" t="n"/>
    </row>
    <row r="539" ht="14.25" customHeight="1">
      <c r="A539" s="459" t="inlineStr">
        <is>
          <t>Вареные колбасы</t>
        </is>
      </c>
      <c r="B539" s="783" t="n"/>
      <c r="C539" s="783" t="n"/>
      <c r="D539" s="783" t="n"/>
      <c r="E539" s="783" t="n"/>
      <c r="F539" s="783" t="n"/>
      <c r="G539" s="783" t="n"/>
      <c r="H539" s="783" t="n"/>
      <c r="I539" s="783" t="n"/>
      <c r="J539" s="783" t="n"/>
      <c r="K539" s="783" t="n"/>
      <c r="L539" s="783" t="n"/>
      <c r="M539" s="783" t="n"/>
      <c r="N539" s="783" t="n"/>
      <c r="O539" s="783" t="n"/>
      <c r="P539" s="783" t="n"/>
      <c r="Q539" s="783" t="n"/>
      <c r="R539" s="783" t="n"/>
      <c r="S539" s="783" t="n"/>
      <c r="T539" s="783" t="n"/>
      <c r="U539" s="783" t="n"/>
      <c r="V539" s="783" t="n"/>
      <c r="W539" s="783" t="n"/>
      <c r="X539" s="783" t="n"/>
      <c r="Y539" s="783" t="n"/>
      <c r="Z539" s="783" t="n"/>
      <c r="AA539" s="459" t="n"/>
      <c r="AB539" s="459" t="n"/>
      <c r="AC539" s="459" t="n"/>
    </row>
    <row r="540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460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>
        <f>IFERROR(IF(X540="",0,CEILING((X540/$H540),1)*$H540),"")</f>
        <v/>
      </c>
      <c r="Z540" s="42">
        <f>IFERROR(IF(Y540=0,"",ROUNDUP(Y540/H540,0)*0.02175),"")</f>
        <v/>
      </c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460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>
        <f>IFERROR(IF(X541="",0,CEILING((X541/$H541),1)*$H541),"")</f>
        <v/>
      </c>
      <c r="Z541" s="42">
        <f>IFERROR(IF(Y541=0,"",ROUNDUP(Y541/H541,0)*0.02175),"")</f>
        <v/>
      </c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460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20</v>
      </c>
      <c r="Y542" s="834">
        <f>IFERROR(IF(X542="",0,CEILING((X542/$H542),1)*$H542),"")</f>
        <v/>
      </c>
      <c r="Z542" s="42">
        <f>IFERROR(IF(Y542=0,"",ROUNDUP(Y542/H542,0)*0.02175),"")</f>
        <v/>
      </c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460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>
        <f>IFERROR(IF(X543="",0,CEILING((X543/$H543),1)*$H543),"")</f>
        <v/>
      </c>
      <c r="Z543" s="42">
        <f>IFERROR(IF(Y543=0,"",ROUNDUP(Y543/H543,0)*0.02175),"")</f>
        <v/>
      </c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460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>
        <f>IFERROR(IF(X544="",0,CEILING((X544/$H544),1)*$H544),"")</f>
        <v/>
      </c>
      <c r="Z544" s="42">
        <f>IFERROR(IF(Y544=0,"",ROUNDUP(Y544/H544,0)*0.00937),"")</f>
        <v/>
      </c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460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>
        <f>IFERROR(IF(X545="",0,CEILING((X545/$H545),1)*$H545),"")</f>
        <v/>
      </c>
      <c r="Z545" s="42">
        <f>IFERROR(IF(Y545=0,"",ROUNDUP(Y545/H545,0)*0.00937),"")</f>
        <v/>
      </c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>
        <f>IFERROR(X545*I545/H545,"0")</f>
        <v/>
      </c>
      <c r="BN545" s="79">
        <f>IFERROR(Y545*I545/H545,"0")</f>
        <v/>
      </c>
      <c r="BO545" s="79">
        <f>IFERROR(1/J545*(X545/H545),"0")</f>
        <v/>
      </c>
      <c r="BP545" s="79">
        <f>IFERROR(1/J545*(Y545/H545),"0")</f>
        <v/>
      </c>
    </row>
    <row r="546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460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>
        <f>IFERROR(IF(X546="",0,CEILING((X546/$H546),1)*$H546),"")</f>
        <v/>
      </c>
      <c r="Z546" s="42">
        <f>IFERROR(IF(Y546=0,"",ROUNDUP(Y546/H546,0)*0.00937),"")</f>
        <v/>
      </c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>
        <f>IFERROR(X546*I546/H546,"0")</f>
        <v/>
      </c>
      <c r="BN546" s="79">
        <f>IFERROR(Y546*I546/H546,"0")</f>
        <v/>
      </c>
      <c r="BO546" s="79">
        <f>IFERROR(1/J546*(X546/H546),"0")</f>
        <v/>
      </c>
      <c r="BP546" s="79">
        <f>IFERROR(1/J546*(Y546/H546),"0")</f>
        <v/>
      </c>
    </row>
    <row r="547">
      <c r="A547" s="468" t="n"/>
      <c r="B547" s="783" t="n"/>
      <c r="C547" s="783" t="n"/>
      <c r="D547" s="783" t="n"/>
      <c r="E547" s="783" t="n"/>
      <c r="F547" s="783" t="n"/>
      <c r="G547" s="783" t="n"/>
      <c r="H547" s="783" t="n"/>
      <c r="I547" s="783" t="n"/>
      <c r="J547" s="783" t="n"/>
      <c r="K547" s="783" t="n"/>
      <c r="L547" s="783" t="n"/>
      <c r="M547" s="783" t="n"/>
      <c r="N547" s="783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>
        <f>IFERROR(X540/H540,"0")+IFERROR(X541/H541,"0")+IFERROR(X542/H542,"0")+IFERROR(X543/H543,"0")+IFERROR(X544/H544,"0")+IFERROR(X545/H545,"0")+IFERROR(X546/H546,"0")</f>
        <v/>
      </c>
      <c r="Y547" s="837">
        <f>IFERROR(Y540/H540,"0")+IFERROR(Y541/H541,"0")+IFERROR(Y542/H542,"0")+IFERROR(Y543/H543,"0")+IFERROR(Y544/H544,"0")+IFERROR(Y545/H545,"0")+IFERROR(Y546/H546,"0")</f>
        <v/>
      </c>
      <c r="Z547" s="837">
        <f>IFERROR(IF(Z540="",0,Z540),"0")+IFERROR(IF(Z541="",0,Z541),"0")+IFERROR(IF(Z542="",0,Z542),"0")+IFERROR(IF(Z543="",0,Z543),"0")+IFERROR(IF(Z544="",0,Z544),"0")+IFERROR(IF(Z545="",0,Z545),"0")+IFERROR(IF(Z546="",0,Z546),"0")</f>
        <v/>
      </c>
      <c r="AA547" s="838" t="n"/>
      <c r="AB547" s="838" t="n"/>
      <c r="AC547" s="838" t="n"/>
    </row>
    <row r="548">
      <c r="A548" s="783" t="n"/>
      <c r="B548" s="783" t="n"/>
      <c r="C548" s="783" t="n"/>
      <c r="D548" s="783" t="n"/>
      <c r="E548" s="783" t="n"/>
      <c r="F548" s="783" t="n"/>
      <c r="G548" s="783" t="n"/>
      <c r="H548" s="783" t="n"/>
      <c r="I548" s="783" t="n"/>
      <c r="J548" s="783" t="n"/>
      <c r="K548" s="783" t="n"/>
      <c r="L548" s="783" t="n"/>
      <c r="M548" s="783" t="n"/>
      <c r="N548" s="783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>
        <f>IFERROR(SUM(X540:X546),"0")</f>
        <v/>
      </c>
      <c r="Y548" s="837">
        <f>IFERROR(SUM(Y540:Y546),"0")</f>
        <v/>
      </c>
      <c r="Z548" s="43" t="n"/>
      <c r="AA548" s="838" t="n"/>
      <c r="AB548" s="838" t="n"/>
      <c r="AC548" s="838" t="n"/>
    </row>
    <row r="549" ht="14.25" customHeight="1">
      <c r="A549" s="459" t="inlineStr">
        <is>
          <t>Ветчины</t>
        </is>
      </c>
      <c r="B549" s="783" t="n"/>
      <c r="C549" s="783" t="n"/>
      <c r="D549" s="783" t="n"/>
      <c r="E549" s="783" t="n"/>
      <c r="F549" s="783" t="n"/>
      <c r="G549" s="783" t="n"/>
      <c r="H549" s="783" t="n"/>
      <c r="I549" s="783" t="n"/>
      <c r="J549" s="783" t="n"/>
      <c r="K549" s="783" t="n"/>
      <c r="L549" s="783" t="n"/>
      <c r="M549" s="783" t="n"/>
      <c r="N549" s="783" t="n"/>
      <c r="O549" s="783" t="n"/>
      <c r="P549" s="783" t="n"/>
      <c r="Q549" s="783" t="n"/>
      <c r="R549" s="783" t="n"/>
      <c r="S549" s="783" t="n"/>
      <c r="T549" s="783" t="n"/>
      <c r="U549" s="783" t="n"/>
      <c r="V549" s="783" t="n"/>
      <c r="W549" s="783" t="n"/>
      <c r="X549" s="783" t="n"/>
      <c r="Y549" s="783" t="n"/>
      <c r="Z549" s="783" t="n"/>
      <c r="AA549" s="459" t="n"/>
      <c r="AB549" s="459" t="n"/>
      <c r="AC549" s="459" t="n"/>
    </row>
    <row r="550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460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460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460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460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>
        <f>IFERROR(IF(X553="",0,CEILING((X553/$H553),1)*$H553),"")</f>
        <v/>
      </c>
      <c r="Z553" s="42">
        <f>IFERROR(IF(Y553=0,"",ROUNDUP(Y553/H553,0)*0.00937),"")</f>
        <v/>
      </c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>
      <c r="A554" s="468" t="n"/>
      <c r="B554" s="783" t="n"/>
      <c r="C554" s="783" t="n"/>
      <c r="D554" s="783" t="n"/>
      <c r="E554" s="783" t="n"/>
      <c r="F554" s="783" t="n"/>
      <c r="G554" s="783" t="n"/>
      <c r="H554" s="783" t="n"/>
      <c r="I554" s="783" t="n"/>
      <c r="J554" s="783" t="n"/>
      <c r="K554" s="783" t="n"/>
      <c r="L554" s="783" t="n"/>
      <c r="M554" s="783" t="n"/>
      <c r="N554" s="783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>
        <f>IFERROR(X550/H550,"0")+IFERROR(X551/H551,"0")+IFERROR(X552/H552,"0")+IFERROR(X553/H553,"0")</f>
        <v/>
      </c>
      <c r="Y554" s="837">
        <f>IFERROR(Y550/H550,"0")+IFERROR(Y551/H551,"0")+IFERROR(Y552/H552,"0")+IFERROR(Y553/H553,"0")</f>
        <v/>
      </c>
      <c r="Z554" s="837">
        <f>IFERROR(IF(Z550="",0,Z550),"0")+IFERROR(IF(Z551="",0,Z551),"0")+IFERROR(IF(Z552="",0,Z552),"0")+IFERROR(IF(Z553="",0,Z553),"0")</f>
        <v/>
      </c>
      <c r="AA554" s="838" t="n"/>
      <c r="AB554" s="838" t="n"/>
      <c r="AC554" s="838" t="n"/>
    </row>
    <row r="555">
      <c r="A555" s="783" t="n"/>
      <c r="B555" s="783" t="n"/>
      <c r="C555" s="783" t="n"/>
      <c r="D555" s="783" t="n"/>
      <c r="E555" s="783" t="n"/>
      <c r="F555" s="783" t="n"/>
      <c r="G555" s="783" t="n"/>
      <c r="H555" s="783" t="n"/>
      <c r="I555" s="783" t="n"/>
      <c r="J555" s="783" t="n"/>
      <c r="K555" s="783" t="n"/>
      <c r="L555" s="783" t="n"/>
      <c r="M555" s="783" t="n"/>
      <c r="N555" s="783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>
        <f>IFERROR(SUM(X550:X553),"0")</f>
        <v/>
      </c>
      <c r="Y555" s="837">
        <f>IFERROR(SUM(Y550:Y553),"0")</f>
        <v/>
      </c>
      <c r="Z555" s="43" t="n"/>
      <c r="AA555" s="838" t="n"/>
      <c r="AB555" s="838" t="n"/>
      <c r="AC555" s="838" t="n"/>
    </row>
    <row r="556" ht="14.25" customHeight="1">
      <c r="A556" s="459" t="inlineStr">
        <is>
          <t>Копченые колбасы</t>
        </is>
      </c>
      <c r="B556" s="783" t="n"/>
      <c r="C556" s="783" t="n"/>
      <c r="D556" s="783" t="n"/>
      <c r="E556" s="783" t="n"/>
      <c r="F556" s="783" t="n"/>
      <c r="G556" s="783" t="n"/>
      <c r="H556" s="783" t="n"/>
      <c r="I556" s="783" t="n"/>
      <c r="J556" s="783" t="n"/>
      <c r="K556" s="783" t="n"/>
      <c r="L556" s="783" t="n"/>
      <c r="M556" s="783" t="n"/>
      <c r="N556" s="783" t="n"/>
      <c r="O556" s="783" t="n"/>
      <c r="P556" s="783" t="n"/>
      <c r="Q556" s="783" t="n"/>
      <c r="R556" s="783" t="n"/>
      <c r="S556" s="783" t="n"/>
      <c r="T556" s="783" t="n"/>
      <c r="U556" s="783" t="n"/>
      <c r="V556" s="783" t="n"/>
      <c r="W556" s="783" t="n"/>
      <c r="X556" s="783" t="n"/>
      <c r="Y556" s="783" t="n"/>
      <c r="Z556" s="783" t="n"/>
      <c r="AA556" s="459" t="n"/>
      <c r="AB556" s="459" t="n"/>
      <c r="AC556" s="459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460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0</v>
      </c>
      <c r="Y557" s="834">
        <f>IFERROR(IF(X557="",0,CEILING((X557/$H557),1)*$H557),"")</f>
        <v/>
      </c>
      <c r="Z557" s="42">
        <f>IFERROR(IF(Y557=0,"",ROUNDUP(Y557/H557,0)*0.00753),"")</f>
        <v/>
      </c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460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0</v>
      </c>
      <c r="Y558" s="834">
        <f>IFERROR(IF(X558="",0,CEILING((X558/$H558),1)*$H558),"")</f>
        <v/>
      </c>
      <c r="Z558" s="42">
        <f>IFERROR(IF(Y558=0,"",ROUNDUP(Y558/H558,0)*0.00753),"")</f>
        <v/>
      </c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460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>
        <f>IFERROR(IF(X559="",0,CEILING((X559/$H559),1)*$H559),"")</f>
        <v/>
      </c>
      <c r="Z559" s="42">
        <f>IFERROR(IF(Y559=0,"",ROUNDUP(Y559/H559,0)*0.00753),"")</f>
        <v/>
      </c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>
        <f>IFERROR(X559*I559/H559,"0")</f>
        <v/>
      </c>
      <c r="BN559" s="79">
        <f>IFERROR(Y559*I559/H559,"0")</f>
        <v/>
      </c>
      <c r="BO559" s="79">
        <f>IFERROR(1/J559*(X559/H559),"0")</f>
        <v/>
      </c>
      <c r="BP559" s="79">
        <f>IFERROR(1/J559*(Y559/H559),"0")</f>
        <v/>
      </c>
    </row>
    <row r="560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460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>
        <f>IFERROR(IF(X560="",0,CEILING((X560/$H560),1)*$H560),"")</f>
        <v/>
      </c>
      <c r="Z560" s="42">
        <f>IFERROR(IF(Y560=0,"",ROUNDUP(Y560/H560,0)*0.00753),"")</f>
        <v/>
      </c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460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>
        <f>IFERROR(IF(X561="",0,CEILING((X561/$H561),1)*$H561),"")</f>
        <v/>
      </c>
      <c r="Z561" s="42">
        <f>IFERROR(IF(Y561=0,"",ROUNDUP(Y561/H561,0)*0.00753),"")</f>
        <v/>
      </c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460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>
        <f>IFERROR(IF(X562="",0,CEILING((X562/$H562),1)*$H562),"")</f>
        <v/>
      </c>
      <c r="Z562" s="42">
        <f>IFERROR(IF(Y562=0,"",ROUNDUP(Y562/H562,0)*0.00502),"")</f>
        <v/>
      </c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460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0</v>
      </c>
      <c r="Y563" s="834">
        <f>IFERROR(IF(X563="",0,CEILING((X563/$H563),1)*$H563),"")</f>
        <v/>
      </c>
      <c r="Z563" s="42">
        <f>IFERROR(IF(Y563=0,"",ROUNDUP(Y563/H563,0)*0.00502),"")</f>
        <v/>
      </c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68" t="n"/>
      <c r="B564" s="783" t="n"/>
      <c r="C564" s="783" t="n"/>
      <c r="D564" s="783" t="n"/>
      <c r="E564" s="783" t="n"/>
      <c r="F564" s="783" t="n"/>
      <c r="G564" s="783" t="n"/>
      <c r="H564" s="783" t="n"/>
      <c r="I564" s="783" t="n"/>
      <c r="J564" s="783" t="n"/>
      <c r="K564" s="783" t="n"/>
      <c r="L564" s="783" t="n"/>
      <c r="M564" s="783" t="n"/>
      <c r="N564" s="783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>
        <f>IFERROR(X557/H557,"0")+IFERROR(X558/H558,"0")+IFERROR(X559/H559,"0")+IFERROR(X560/H560,"0")+IFERROR(X561/H561,"0")+IFERROR(X562/H562,"0")+IFERROR(X563/H563,"0")</f>
        <v/>
      </c>
      <c r="Y564" s="837">
        <f>IFERROR(Y557/H557,"0")+IFERROR(Y558/H558,"0")+IFERROR(Y559/H559,"0")+IFERROR(Y560/H560,"0")+IFERROR(Y561/H561,"0")+IFERROR(Y562/H562,"0")+IFERROR(Y563/H563,"0")</f>
        <v/>
      </c>
      <c r="Z564" s="837">
        <f>IFERROR(IF(Z557="",0,Z557),"0")+IFERROR(IF(Z558="",0,Z558),"0")+IFERROR(IF(Z559="",0,Z559),"0")+IFERROR(IF(Z560="",0,Z560),"0")+IFERROR(IF(Z561="",0,Z561),"0")+IFERROR(IF(Z562="",0,Z562),"0")+IFERROR(IF(Z563="",0,Z563),"0")</f>
        <v/>
      </c>
      <c r="AA564" s="838" t="n"/>
      <c r="AB564" s="838" t="n"/>
      <c r="AC564" s="838" t="n"/>
    </row>
    <row r="565">
      <c r="A565" s="783" t="n"/>
      <c r="B565" s="783" t="n"/>
      <c r="C565" s="783" t="n"/>
      <c r="D565" s="783" t="n"/>
      <c r="E565" s="783" t="n"/>
      <c r="F565" s="783" t="n"/>
      <c r="G565" s="783" t="n"/>
      <c r="H565" s="783" t="n"/>
      <c r="I565" s="783" t="n"/>
      <c r="J565" s="783" t="n"/>
      <c r="K565" s="783" t="n"/>
      <c r="L565" s="783" t="n"/>
      <c r="M565" s="783" t="n"/>
      <c r="N565" s="783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>
        <f>IFERROR(SUM(X557:X563),"0")</f>
        <v/>
      </c>
      <c r="Y565" s="837">
        <f>IFERROR(SUM(Y557:Y563),"0")</f>
        <v/>
      </c>
      <c r="Z565" s="43" t="n"/>
      <c r="AA565" s="838" t="n"/>
      <c r="AB565" s="838" t="n"/>
      <c r="AC565" s="838" t="n"/>
    </row>
    <row r="566" ht="14.25" customHeight="1">
      <c r="A566" s="459" t="inlineStr">
        <is>
          <t>Сосиски</t>
        </is>
      </c>
      <c r="B566" s="783" t="n"/>
      <c r="C566" s="783" t="n"/>
      <c r="D566" s="783" t="n"/>
      <c r="E566" s="783" t="n"/>
      <c r="F566" s="783" t="n"/>
      <c r="G566" s="783" t="n"/>
      <c r="H566" s="783" t="n"/>
      <c r="I566" s="783" t="n"/>
      <c r="J566" s="783" t="n"/>
      <c r="K566" s="783" t="n"/>
      <c r="L566" s="783" t="n"/>
      <c r="M566" s="783" t="n"/>
      <c r="N566" s="783" t="n"/>
      <c r="O566" s="783" t="n"/>
      <c r="P566" s="783" t="n"/>
      <c r="Q566" s="783" t="n"/>
      <c r="R566" s="783" t="n"/>
      <c r="S566" s="783" t="n"/>
      <c r="T566" s="783" t="n"/>
      <c r="U566" s="783" t="n"/>
      <c r="V566" s="783" t="n"/>
      <c r="W566" s="783" t="n"/>
      <c r="X566" s="783" t="n"/>
      <c r="Y566" s="783" t="n"/>
      <c r="Z566" s="783" t="n"/>
      <c r="AA566" s="459" t="n"/>
      <c r="AB566" s="459" t="n"/>
      <c r="AC566" s="459" t="n"/>
    </row>
    <row r="567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460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300</v>
      </c>
      <c r="Y567" s="834">
        <f>IFERROR(IF(X567="",0,CEILING((X567/$H567),1)*$H567),"")</f>
        <v/>
      </c>
      <c r="Z567" s="42">
        <f>IFERROR(IF(Y567=0,"",ROUNDUP(Y567/H567,0)*0.02175),"")</f>
        <v/>
      </c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460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>
        <f>IFERROR(IF(X568="",0,CEILING((X568/$H568),1)*$H568),"")</f>
        <v/>
      </c>
      <c r="Z568" s="42">
        <f>IFERROR(IF(Y568=0,"",ROUNDUP(Y568/H568,0)*0.02175),"")</f>
        <v/>
      </c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460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>
        <f>IFERROR(IF(X569="",0,CEILING((X569/$H569),1)*$H569),"")</f>
        <v/>
      </c>
      <c r="Z569" s="42">
        <f>IFERROR(IF(Y569=0,"",ROUNDUP(Y569/H569,0)*0.00502),"")</f>
        <v/>
      </c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460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>
        <f>IFERROR(IF(X570="",0,CEILING((X570/$H570),1)*$H570),"")</f>
        <v/>
      </c>
      <c r="Z570" s="42">
        <f>IFERROR(IF(Y570=0,"",ROUNDUP(Y570/H570,0)*0.00502),"")</f>
        <v/>
      </c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>
      <c r="A571" s="468" t="n"/>
      <c r="B571" s="783" t="n"/>
      <c r="C571" s="783" t="n"/>
      <c r="D571" s="783" t="n"/>
      <c r="E571" s="783" t="n"/>
      <c r="F571" s="783" t="n"/>
      <c r="G571" s="783" t="n"/>
      <c r="H571" s="783" t="n"/>
      <c r="I571" s="783" t="n"/>
      <c r="J571" s="783" t="n"/>
      <c r="K571" s="783" t="n"/>
      <c r="L571" s="783" t="n"/>
      <c r="M571" s="783" t="n"/>
      <c r="N571" s="783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>
        <f>IFERROR(X567/H567,"0")+IFERROR(X568/H568,"0")+IFERROR(X569/H569,"0")+IFERROR(X570/H570,"0")</f>
        <v/>
      </c>
      <c r="Y571" s="837">
        <f>IFERROR(Y567/H567,"0")+IFERROR(Y568/H568,"0")+IFERROR(Y569/H569,"0")+IFERROR(Y570/H570,"0")</f>
        <v/>
      </c>
      <c r="Z571" s="837">
        <f>IFERROR(IF(Z567="",0,Z567),"0")+IFERROR(IF(Z568="",0,Z568),"0")+IFERROR(IF(Z569="",0,Z569),"0")+IFERROR(IF(Z570="",0,Z570),"0")</f>
        <v/>
      </c>
      <c r="AA571" s="838" t="n"/>
      <c r="AB571" s="838" t="n"/>
      <c r="AC571" s="838" t="n"/>
    </row>
    <row r="572">
      <c r="A572" s="783" t="n"/>
      <c r="B572" s="783" t="n"/>
      <c r="C572" s="783" t="n"/>
      <c r="D572" s="783" t="n"/>
      <c r="E572" s="783" t="n"/>
      <c r="F572" s="783" t="n"/>
      <c r="G572" s="783" t="n"/>
      <c r="H572" s="783" t="n"/>
      <c r="I572" s="783" t="n"/>
      <c r="J572" s="783" t="n"/>
      <c r="K572" s="783" t="n"/>
      <c r="L572" s="783" t="n"/>
      <c r="M572" s="783" t="n"/>
      <c r="N572" s="783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>
        <f>IFERROR(SUM(X567:X570),"0")</f>
        <v/>
      </c>
      <c r="Y572" s="837">
        <f>IFERROR(SUM(Y567:Y570),"0")</f>
        <v/>
      </c>
      <c r="Z572" s="43" t="n"/>
      <c r="AA572" s="838" t="n"/>
      <c r="AB572" s="838" t="n"/>
      <c r="AC572" s="838" t="n"/>
    </row>
    <row r="573" ht="14.25" customHeight="1">
      <c r="A573" s="459" t="inlineStr">
        <is>
          <t>Сардельки</t>
        </is>
      </c>
      <c r="B573" s="783" t="n"/>
      <c r="C573" s="783" t="n"/>
      <c r="D573" s="783" t="n"/>
      <c r="E573" s="783" t="n"/>
      <c r="F573" s="783" t="n"/>
      <c r="G573" s="783" t="n"/>
      <c r="H573" s="783" t="n"/>
      <c r="I573" s="783" t="n"/>
      <c r="J573" s="783" t="n"/>
      <c r="K573" s="783" t="n"/>
      <c r="L573" s="783" t="n"/>
      <c r="M573" s="783" t="n"/>
      <c r="N573" s="783" t="n"/>
      <c r="O573" s="783" t="n"/>
      <c r="P573" s="783" t="n"/>
      <c r="Q573" s="783" t="n"/>
      <c r="R573" s="783" t="n"/>
      <c r="S573" s="783" t="n"/>
      <c r="T573" s="783" t="n"/>
      <c r="U573" s="783" t="n"/>
      <c r="V573" s="783" t="n"/>
      <c r="W573" s="783" t="n"/>
      <c r="X573" s="783" t="n"/>
      <c r="Y573" s="783" t="n"/>
      <c r="Z573" s="783" t="n"/>
      <c r="AA573" s="459" t="n"/>
      <c r="AB573" s="459" t="n"/>
      <c r="AC573" s="459" t="n"/>
    </row>
    <row r="574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460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>
        <f>IFERROR(IF(X574="",0,CEILING((X574/$H574),1)*$H574),"")</f>
        <v/>
      </c>
      <c r="Z574" s="42">
        <f>IFERROR(IF(Y574=0,"",ROUNDUP(Y574/H574,0)*0.02175),"")</f>
        <v/>
      </c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>
        <f>IFERROR(X574*I574/H574,"0")</f>
        <v/>
      </c>
      <c r="BN574" s="79">
        <f>IFERROR(Y574*I574/H574,"0")</f>
        <v/>
      </c>
      <c r="BO574" s="79">
        <f>IFERROR(1/J574*(X574/H574),"0")</f>
        <v/>
      </c>
      <c r="BP574" s="79">
        <f>IFERROR(1/J574*(Y574/H574),"0")</f>
        <v/>
      </c>
    </row>
    <row r="575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460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>
        <f>IFERROR(IF(X575="",0,CEILING((X575/$H575),1)*$H575),"")</f>
        <v/>
      </c>
      <c r="Z575" s="42">
        <f>IFERROR(IF(Y575=0,"",ROUNDUP(Y575/H575,0)*0.02175),"")</f>
        <v/>
      </c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>
        <f>IFERROR(X575*I575/H575,"0")</f>
        <v/>
      </c>
      <c r="BN575" s="79">
        <f>IFERROR(Y575*I575/H575,"0")</f>
        <v/>
      </c>
      <c r="BO575" s="79">
        <f>IFERROR(1/J575*(X575/H575),"0")</f>
        <v/>
      </c>
      <c r="BP575" s="79">
        <f>IFERROR(1/J575*(Y575/H575),"0")</f>
        <v/>
      </c>
    </row>
    <row r="576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460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460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68" t="n"/>
      <c r="B578" s="783" t="n"/>
      <c r="C578" s="783" t="n"/>
      <c r="D578" s="783" t="n"/>
      <c r="E578" s="783" t="n"/>
      <c r="F578" s="783" t="n"/>
      <c r="G578" s="783" t="n"/>
      <c r="H578" s="783" t="n"/>
      <c r="I578" s="783" t="n"/>
      <c r="J578" s="783" t="n"/>
      <c r="K578" s="783" t="n"/>
      <c r="L578" s="783" t="n"/>
      <c r="M578" s="783" t="n"/>
      <c r="N578" s="783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>
        <f>IFERROR(X574/H574,"0")+IFERROR(X575/H575,"0")+IFERROR(X576/H576,"0")+IFERROR(X577/H577,"0")</f>
        <v/>
      </c>
      <c r="Y578" s="837">
        <f>IFERROR(Y574/H574,"0")+IFERROR(Y575/H575,"0")+IFERROR(Y576/H576,"0")+IFERROR(Y577/H577,"0")</f>
        <v/>
      </c>
      <c r="Z578" s="837">
        <f>IFERROR(IF(Z574="",0,Z574),"0")+IFERROR(IF(Z575="",0,Z575),"0")+IFERROR(IF(Z576="",0,Z576),"0")+IFERROR(IF(Z577="",0,Z577),"0")</f>
        <v/>
      </c>
      <c r="AA578" s="838" t="n"/>
      <c r="AB578" s="838" t="n"/>
      <c r="AC578" s="838" t="n"/>
    </row>
    <row r="579">
      <c r="A579" s="783" t="n"/>
      <c r="B579" s="783" t="n"/>
      <c r="C579" s="783" t="n"/>
      <c r="D579" s="783" t="n"/>
      <c r="E579" s="783" t="n"/>
      <c r="F579" s="783" t="n"/>
      <c r="G579" s="783" t="n"/>
      <c r="H579" s="783" t="n"/>
      <c r="I579" s="783" t="n"/>
      <c r="J579" s="783" t="n"/>
      <c r="K579" s="783" t="n"/>
      <c r="L579" s="783" t="n"/>
      <c r="M579" s="783" t="n"/>
      <c r="N579" s="783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>
        <f>IFERROR(SUM(X574:X577),"0")</f>
        <v/>
      </c>
      <c r="Y579" s="837">
        <f>IFERROR(SUM(Y574:Y577),"0")</f>
        <v/>
      </c>
      <c r="Z579" s="43" t="n"/>
      <c r="AA579" s="838" t="n"/>
      <c r="AB579" s="838" t="n"/>
      <c r="AC579" s="838" t="n"/>
    </row>
    <row r="580" ht="16.5" customHeight="1">
      <c r="A580" s="458" t="inlineStr">
        <is>
          <t>Зареченские продукты Светофор</t>
        </is>
      </c>
      <c r="B580" s="783" t="n"/>
      <c r="C580" s="783" t="n"/>
      <c r="D580" s="783" t="n"/>
      <c r="E580" s="783" t="n"/>
      <c r="F580" s="783" t="n"/>
      <c r="G580" s="783" t="n"/>
      <c r="H580" s="783" t="n"/>
      <c r="I580" s="783" t="n"/>
      <c r="J580" s="783" t="n"/>
      <c r="K580" s="783" t="n"/>
      <c r="L580" s="783" t="n"/>
      <c r="M580" s="783" t="n"/>
      <c r="N580" s="783" t="n"/>
      <c r="O580" s="783" t="n"/>
      <c r="P580" s="783" t="n"/>
      <c r="Q580" s="783" t="n"/>
      <c r="R580" s="783" t="n"/>
      <c r="S580" s="783" t="n"/>
      <c r="T580" s="783" t="n"/>
      <c r="U580" s="783" t="n"/>
      <c r="V580" s="783" t="n"/>
      <c r="W580" s="783" t="n"/>
      <c r="X580" s="783" t="n"/>
      <c r="Y580" s="783" t="n"/>
      <c r="Z580" s="783" t="n"/>
      <c r="AA580" s="458" t="n"/>
      <c r="AB580" s="458" t="n"/>
      <c r="AC580" s="458" t="n"/>
    </row>
    <row r="581" ht="14.25" customHeight="1">
      <c r="A581" s="459" t="inlineStr">
        <is>
          <t>Вареные колбасы</t>
        </is>
      </c>
      <c r="B581" s="783" t="n"/>
      <c r="C581" s="783" t="n"/>
      <c r="D581" s="783" t="n"/>
      <c r="E581" s="783" t="n"/>
      <c r="F581" s="783" t="n"/>
      <c r="G581" s="783" t="n"/>
      <c r="H581" s="783" t="n"/>
      <c r="I581" s="783" t="n"/>
      <c r="J581" s="783" t="n"/>
      <c r="K581" s="783" t="n"/>
      <c r="L581" s="783" t="n"/>
      <c r="M581" s="783" t="n"/>
      <c r="N581" s="783" t="n"/>
      <c r="O581" s="783" t="n"/>
      <c r="P581" s="783" t="n"/>
      <c r="Q581" s="783" t="n"/>
      <c r="R581" s="783" t="n"/>
      <c r="S581" s="783" t="n"/>
      <c r="T581" s="783" t="n"/>
      <c r="U581" s="783" t="n"/>
      <c r="V581" s="783" t="n"/>
      <c r="W581" s="783" t="n"/>
      <c r="X581" s="783" t="n"/>
      <c r="Y581" s="783" t="n"/>
      <c r="Z581" s="783" t="n"/>
      <c r="AA581" s="459" t="n"/>
      <c r="AB581" s="459" t="n"/>
      <c r="AC581" s="459" t="n"/>
    </row>
    <row r="582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460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460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>
      <c r="A584" s="468" t="n"/>
      <c r="B584" s="783" t="n"/>
      <c r="C584" s="783" t="n"/>
      <c r="D584" s="783" t="n"/>
      <c r="E584" s="783" t="n"/>
      <c r="F584" s="783" t="n"/>
      <c r="G584" s="783" t="n"/>
      <c r="H584" s="783" t="n"/>
      <c r="I584" s="783" t="n"/>
      <c r="J584" s="783" t="n"/>
      <c r="K584" s="783" t="n"/>
      <c r="L584" s="783" t="n"/>
      <c r="M584" s="783" t="n"/>
      <c r="N584" s="783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>
        <f>IFERROR(X582/H582,"0")+IFERROR(X583/H583,"0")</f>
        <v/>
      </c>
      <c r="Y584" s="837">
        <f>IFERROR(Y582/H582,"0")+IFERROR(Y583/H583,"0")</f>
        <v/>
      </c>
      <c r="Z584" s="837">
        <f>IFERROR(IF(Z582="",0,Z582),"0")+IFERROR(IF(Z583="",0,Z583),"0")</f>
        <v/>
      </c>
      <c r="AA584" s="838" t="n"/>
      <c r="AB584" s="838" t="n"/>
      <c r="AC584" s="838" t="n"/>
    </row>
    <row r="585">
      <c r="A585" s="783" t="n"/>
      <c r="B585" s="783" t="n"/>
      <c r="C585" s="783" t="n"/>
      <c r="D585" s="783" t="n"/>
      <c r="E585" s="783" t="n"/>
      <c r="F585" s="783" t="n"/>
      <c r="G585" s="783" t="n"/>
      <c r="H585" s="783" t="n"/>
      <c r="I585" s="783" t="n"/>
      <c r="J585" s="783" t="n"/>
      <c r="K585" s="783" t="n"/>
      <c r="L585" s="783" t="n"/>
      <c r="M585" s="783" t="n"/>
      <c r="N585" s="783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>
        <f>IFERROR(SUM(X582:X583),"0")</f>
        <v/>
      </c>
      <c r="Y585" s="837">
        <f>IFERROR(SUM(Y582:Y583),"0")</f>
        <v/>
      </c>
      <c r="Z585" s="43" t="n"/>
      <c r="AA585" s="838" t="n"/>
      <c r="AB585" s="838" t="n"/>
      <c r="AC585" s="838" t="n"/>
    </row>
    <row r="586" ht="14.25" customHeight="1">
      <c r="A586" s="459" t="inlineStr">
        <is>
          <t>Ветчины</t>
        </is>
      </c>
      <c r="B586" s="783" t="n"/>
      <c r="C586" s="783" t="n"/>
      <c r="D586" s="783" t="n"/>
      <c r="E586" s="783" t="n"/>
      <c r="F586" s="783" t="n"/>
      <c r="G586" s="783" t="n"/>
      <c r="H586" s="783" t="n"/>
      <c r="I586" s="783" t="n"/>
      <c r="J586" s="783" t="n"/>
      <c r="K586" s="783" t="n"/>
      <c r="L586" s="783" t="n"/>
      <c r="M586" s="783" t="n"/>
      <c r="N586" s="783" t="n"/>
      <c r="O586" s="783" t="n"/>
      <c r="P586" s="783" t="n"/>
      <c r="Q586" s="783" t="n"/>
      <c r="R586" s="783" t="n"/>
      <c r="S586" s="783" t="n"/>
      <c r="T586" s="783" t="n"/>
      <c r="U586" s="783" t="n"/>
      <c r="V586" s="783" t="n"/>
      <c r="W586" s="783" t="n"/>
      <c r="X586" s="783" t="n"/>
      <c r="Y586" s="783" t="n"/>
      <c r="Z586" s="783" t="n"/>
      <c r="AA586" s="459" t="n"/>
      <c r="AB586" s="459" t="n"/>
      <c r="AC586" s="459" t="n"/>
    </row>
    <row r="587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460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>
        <f>IFERROR(IF(X587="",0,CEILING((X587/$H587),1)*$H587),"")</f>
        <v/>
      </c>
      <c r="Z587" s="42">
        <f>IFERROR(IF(Y587=0,"",ROUNDUP(Y587/H587,0)*0.02175),"")</f>
        <v/>
      </c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>
        <f>IFERROR(X587*I587/H587,"0")</f>
        <v/>
      </c>
      <c r="BN587" s="79">
        <f>IFERROR(Y587*I587/H587,"0")</f>
        <v/>
      </c>
      <c r="BO587" s="79">
        <f>IFERROR(1/J587*(X587/H587),"0")</f>
        <v/>
      </c>
      <c r="BP587" s="79">
        <f>IFERROR(1/J587*(Y587/H587),"0")</f>
        <v/>
      </c>
    </row>
    <row r="588">
      <c r="A588" s="468" t="n"/>
      <c r="B588" s="783" t="n"/>
      <c r="C588" s="783" t="n"/>
      <c r="D588" s="783" t="n"/>
      <c r="E588" s="783" t="n"/>
      <c r="F588" s="783" t="n"/>
      <c r="G588" s="783" t="n"/>
      <c r="H588" s="783" t="n"/>
      <c r="I588" s="783" t="n"/>
      <c r="J588" s="783" t="n"/>
      <c r="K588" s="783" t="n"/>
      <c r="L588" s="783" t="n"/>
      <c r="M588" s="783" t="n"/>
      <c r="N588" s="783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>
        <f>IFERROR(X587/H587,"0")</f>
        <v/>
      </c>
      <c r="Y588" s="837">
        <f>IFERROR(Y587/H587,"0")</f>
        <v/>
      </c>
      <c r="Z588" s="837">
        <f>IFERROR(IF(Z587="",0,Z587),"0")</f>
        <v/>
      </c>
      <c r="AA588" s="838" t="n"/>
      <c r="AB588" s="838" t="n"/>
      <c r="AC588" s="838" t="n"/>
    </row>
    <row r="589">
      <c r="A589" s="783" t="n"/>
      <c r="B589" s="783" t="n"/>
      <c r="C589" s="783" t="n"/>
      <c r="D589" s="783" t="n"/>
      <c r="E589" s="783" t="n"/>
      <c r="F589" s="783" t="n"/>
      <c r="G589" s="783" t="n"/>
      <c r="H589" s="783" t="n"/>
      <c r="I589" s="783" t="n"/>
      <c r="J589" s="783" t="n"/>
      <c r="K589" s="783" t="n"/>
      <c r="L589" s="783" t="n"/>
      <c r="M589" s="783" t="n"/>
      <c r="N589" s="783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>
        <f>IFERROR(SUM(X587:X587),"0")</f>
        <v/>
      </c>
      <c r="Y589" s="837">
        <f>IFERROR(SUM(Y587:Y587),"0")</f>
        <v/>
      </c>
      <c r="Z589" s="43" t="n"/>
      <c r="AA589" s="838" t="n"/>
      <c r="AB589" s="838" t="n"/>
      <c r="AC589" s="838" t="n"/>
    </row>
    <row r="590" ht="14.25" customHeight="1">
      <c r="A590" s="459" t="inlineStr">
        <is>
          <t>Копченые колбасы</t>
        </is>
      </c>
      <c r="B590" s="783" t="n"/>
      <c r="C590" s="783" t="n"/>
      <c r="D590" s="783" t="n"/>
      <c r="E590" s="783" t="n"/>
      <c r="F590" s="783" t="n"/>
      <c r="G590" s="783" t="n"/>
      <c r="H590" s="783" t="n"/>
      <c r="I590" s="783" t="n"/>
      <c r="J590" s="783" t="n"/>
      <c r="K590" s="783" t="n"/>
      <c r="L590" s="783" t="n"/>
      <c r="M590" s="783" t="n"/>
      <c r="N590" s="783" t="n"/>
      <c r="O590" s="783" t="n"/>
      <c r="P590" s="783" t="n"/>
      <c r="Q590" s="783" t="n"/>
      <c r="R590" s="783" t="n"/>
      <c r="S590" s="783" t="n"/>
      <c r="T590" s="783" t="n"/>
      <c r="U590" s="783" t="n"/>
      <c r="V590" s="783" t="n"/>
      <c r="W590" s="783" t="n"/>
      <c r="X590" s="783" t="n"/>
      <c r="Y590" s="783" t="n"/>
      <c r="Z590" s="783" t="n"/>
      <c r="AA590" s="459" t="n"/>
      <c r="AB590" s="459" t="n"/>
      <c r="AC590" s="459" t="n"/>
    </row>
    <row r="59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460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>
        <f>IFERROR(IF(X591="",0,CEILING((X591/$H591),1)*$H591),"")</f>
        <v/>
      </c>
      <c r="Z591" s="42">
        <f>IFERROR(IF(Y591=0,"",ROUNDUP(Y591/H591,0)*0.00753),"")</f>
        <v/>
      </c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>
        <f>IFERROR(X591*I591/H591,"0")</f>
        <v/>
      </c>
      <c r="BN591" s="79">
        <f>IFERROR(Y591*I591/H591,"0")</f>
        <v/>
      </c>
      <c r="BO591" s="79">
        <f>IFERROR(1/J591*(X591/H591),"0")</f>
        <v/>
      </c>
      <c r="BP591" s="79">
        <f>IFERROR(1/J591*(Y591/H591),"0")</f>
        <v/>
      </c>
    </row>
    <row r="592">
      <c r="A592" s="468" t="n"/>
      <c r="B592" s="783" t="n"/>
      <c r="C592" s="783" t="n"/>
      <c r="D592" s="783" t="n"/>
      <c r="E592" s="783" t="n"/>
      <c r="F592" s="783" t="n"/>
      <c r="G592" s="783" t="n"/>
      <c r="H592" s="783" t="n"/>
      <c r="I592" s="783" t="n"/>
      <c r="J592" s="783" t="n"/>
      <c r="K592" s="783" t="n"/>
      <c r="L592" s="783" t="n"/>
      <c r="M592" s="783" t="n"/>
      <c r="N592" s="783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>
        <f>IFERROR(X591/H591,"0")</f>
        <v/>
      </c>
      <c r="Y592" s="837">
        <f>IFERROR(Y591/H591,"0")</f>
        <v/>
      </c>
      <c r="Z592" s="837">
        <f>IFERROR(IF(Z591="",0,Z591),"0")</f>
        <v/>
      </c>
      <c r="AA592" s="838" t="n"/>
      <c r="AB592" s="838" t="n"/>
      <c r="AC592" s="838" t="n"/>
    </row>
    <row r="593">
      <c r="A593" s="783" t="n"/>
      <c r="B593" s="783" t="n"/>
      <c r="C593" s="783" t="n"/>
      <c r="D593" s="783" t="n"/>
      <c r="E593" s="783" t="n"/>
      <c r="F593" s="783" t="n"/>
      <c r="G593" s="783" t="n"/>
      <c r="H593" s="783" t="n"/>
      <c r="I593" s="783" t="n"/>
      <c r="J593" s="783" t="n"/>
      <c r="K593" s="783" t="n"/>
      <c r="L593" s="783" t="n"/>
      <c r="M593" s="783" t="n"/>
      <c r="N593" s="783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>
        <f>IFERROR(SUM(X591:X591),"0")</f>
        <v/>
      </c>
      <c r="Y593" s="837">
        <f>IFERROR(SUM(Y591:Y591),"0")</f>
        <v/>
      </c>
      <c r="Z593" s="43" t="n"/>
      <c r="AA593" s="838" t="n"/>
      <c r="AB593" s="838" t="n"/>
      <c r="AC593" s="838" t="n"/>
    </row>
    <row r="594" ht="14.25" customHeight="1">
      <c r="A594" s="459" t="inlineStr">
        <is>
          <t>Сосиски</t>
        </is>
      </c>
      <c r="B594" s="783" t="n"/>
      <c r="C594" s="783" t="n"/>
      <c r="D594" s="783" t="n"/>
      <c r="E594" s="783" t="n"/>
      <c r="F594" s="783" t="n"/>
      <c r="G594" s="783" t="n"/>
      <c r="H594" s="783" t="n"/>
      <c r="I594" s="783" t="n"/>
      <c r="J594" s="783" t="n"/>
      <c r="K594" s="783" t="n"/>
      <c r="L594" s="783" t="n"/>
      <c r="M594" s="783" t="n"/>
      <c r="N594" s="783" t="n"/>
      <c r="O594" s="783" t="n"/>
      <c r="P594" s="783" t="n"/>
      <c r="Q594" s="783" t="n"/>
      <c r="R594" s="783" t="n"/>
      <c r="S594" s="783" t="n"/>
      <c r="T594" s="783" t="n"/>
      <c r="U594" s="783" t="n"/>
      <c r="V594" s="783" t="n"/>
      <c r="W594" s="783" t="n"/>
      <c r="X594" s="783" t="n"/>
      <c r="Y594" s="783" t="n"/>
      <c r="Z594" s="783" t="n"/>
      <c r="AA594" s="459" t="n"/>
      <c r="AB594" s="459" t="n"/>
      <c r="AC594" s="459" t="n"/>
    </row>
    <row r="595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460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>
        <f>IFERROR(IF(X595="",0,CEILING((X595/$H595),1)*$H595),"")</f>
        <v/>
      </c>
      <c r="Z595" s="42">
        <f>IFERROR(IF(Y595=0,"",ROUNDUP(Y595/H595,0)*0.02175),"")</f>
        <v/>
      </c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>
        <f>IFERROR(X595*I595/H595,"0")</f>
        <v/>
      </c>
      <c r="BN595" s="79">
        <f>IFERROR(Y595*I595/H595,"0")</f>
        <v/>
      </c>
      <c r="BO595" s="79">
        <f>IFERROR(1/J595*(X595/H595),"0")</f>
        <v/>
      </c>
      <c r="BP595" s="79">
        <f>IFERROR(1/J595*(Y595/H595),"0")</f>
        <v/>
      </c>
    </row>
    <row r="596">
      <c r="A596" s="468" t="n"/>
      <c r="B596" s="783" t="n"/>
      <c r="C596" s="783" t="n"/>
      <c r="D596" s="783" t="n"/>
      <c r="E596" s="783" t="n"/>
      <c r="F596" s="783" t="n"/>
      <c r="G596" s="783" t="n"/>
      <c r="H596" s="783" t="n"/>
      <c r="I596" s="783" t="n"/>
      <c r="J596" s="783" t="n"/>
      <c r="K596" s="783" t="n"/>
      <c r="L596" s="783" t="n"/>
      <c r="M596" s="783" t="n"/>
      <c r="N596" s="783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>
        <f>IFERROR(X595/H595,"0")</f>
        <v/>
      </c>
      <c r="Y596" s="837">
        <f>IFERROR(Y595/H595,"0")</f>
        <v/>
      </c>
      <c r="Z596" s="837">
        <f>IFERROR(IF(Z595="",0,Z595),"0")</f>
        <v/>
      </c>
      <c r="AA596" s="838" t="n"/>
      <c r="AB596" s="838" t="n"/>
      <c r="AC596" s="838" t="n"/>
    </row>
    <row r="597">
      <c r="A597" s="783" t="n"/>
      <c r="B597" s="783" t="n"/>
      <c r="C597" s="783" t="n"/>
      <c r="D597" s="783" t="n"/>
      <c r="E597" s="783" t="n"/>
      <c r="F597" s="783" t="n"/>
      <c r="G597" s="783" t="n"/>
      <c r="H597" s="783" t="n"/>
      <c r="I597" s="783" t="n"/>
      <c r="J597" s="783" t="n"/>
      <c r="K597" s="783" t="n"/>
      <c r="L597" s="783" t="n"/>
      <c r="M597" s="783" t="n"/>
      <c r="N597" s="783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>
        <f>IFERROR(SUM(X595:X595),"0")</f>
        <v/>
      </c>
      <c r="Y597" s="837">
        <f>IFERROR(SUM(Y595:Y595),"0")</f>
        <v/>
      </c>
      <c r="Z597" s="43" t="n"/>
      <c r="AA597" s="838" t="n"/>
      <c r="AB597" s="838" t="n"/>
      <c r="AC597" s="838" t="n"/>
    </row>
    <row r="598" ht="15" customHeight="1">
      <c r="A598" s="781" t="n"/>
      <c r="B598" s="783" t="n"/>
      <c r="C598" s="783" t="n"/>
      <c r="D598" s="783" t="n"/>
      <c r="E598" s="783" t="n"/>
      <c r="F598" s="783" t="n"/>
      <c r="G598" s="783" t="n"/>
      <c r="H598" s="783" t="n"/>
      <c r="I598" s="783" t="n"/>
      <c r="J598" s="783" t="n"/>
      <c r="K598" s="783" t="n"/>
      <c r="L598" s="783" t="n"/>
      <c r="M598" s="783" t="n"/>
      <c r="N598" s="783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/>
      </c>
      <c r="Y598" s="837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/>
      </c>
      <c r="Z598" s="43" t="n"/>
      <c r="AA598" s="838" t="n"/>
      <c r="AB598" s="838" t="n"/>
      <c r="AC598" s="838" t="n"/>
    </row>
    <row r="599">
      <c r="A599" s="783" t="n"/>
      <c r="B599" s="783" t="n"/>
      <c r="C599" s="783" t="n"/>
      <c r="D599" s="783" t="n"/>
      <c r="E599" s="783" t="n"/>
      <c r="F599" s="783" t="n"/>
      <c r="G599" s="783" t="n"/>
      <c r="H599" s="783" t="n"/>
      <c r="I599" s="783" t="n"/>
      <c r="J599" s="783" t="n"/>
      <c r="K599" s="783" t="n"/>
      <c r="L599" s="783" t="n"/>
      <c r="M599" s="783" t="n"/>
      <c r="N599" s="783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>
        <f>IFERROR(SUM(BM22:BM595),"0")</f>
        <v/>
      </c>
      <c r="Y599" s="837">
        <f>IFERROR(SUM(BN22:BN595),"0")</f>
        <v/>
      </c>
      <c r="Z599" s="43" t="n"/>
      <c r="AA599" s="838" t="n"/>
      <c r="AB599" s="838" t="n"/>
      <c r="AC599" s="838" t="n"/>
    </row>
    <row r="600">
      <c r="A600" s="783" t="n"/>
      <c r="B600" s="783" t="n"/>
      <c r="C600" s="783" t="n"/>
      <c r="D600" s="783" t="n"/>
      <c r="E600" s="783" t="n"/>
      <c r="F600" s="783" t="n"/>
      <c r="G600" s="783" t="n"/>
      <c r="H600" s="783" t="n"/>
      <c r="I600" s="783" t="n"/>
      <c r="J600" s="783" t="n"/>
      <c r="K600" s="783" t="n"/>
      <c r="L600" s="783" t="n"/>
      <c r="M600" s="783" t="n"/>
      <c r="N600" s="783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>
        <f>ROUNDUP(SUM(BO22:BO595),0)</f>
        <v/>
      </c>
      <c r="Y600" s="45">
        <f>ROUNDUP(SUM(BP22:BP595),0)</f>
        <v/>
      </c>
      <c r="Z600" s="43" t="n"/>
      <c r="AA600" s="838" t="n"/>
      <c r="AB600" s="838" t="n"/>
      <c r="AC600" s="838" t="n"/>
    </row>
    <row r="601">
      <c r="A601" s="783" t="n"/>
      <c r="B601" s="783" t="n"/>
      <c r="C601" s="783" t="n"/>
      <c r="D601" s="783" t="n"/>
      <c r="E601" s="783" t="n"/>
      <c r="F601" s="783" t="n"/>
      <c r="G601" s="783" t="n"/>
      <c r="H601" s="783" t="n"/>
      <c r="I601" s="783" t="n"/>
      <c r="J601" s="783" t="n"/>
      <c r="K601" s="783" t="n"/>
      <c r="L601" s="783" t="n"/>
      <c r="M601" s="783" t="n"/>
      <c r="N601" s="783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>
        <f>GrossWeightTotal+PalletQtyTotal*25</f>
        <v/>
      </c>
      <c r="Y601" s="837">
        <f>GrossWeightTotalR+PalletQtyTotalR*25</f>
        <v/>
      </c>
      <c r="Z601" s="43" t="n"/>
      <c r="AA601" s="838" t="n"/>
      <c r="AB601" s="838" t="n"/>
      <c r="AC601" s="838" t="n"/>
    </row>
    <row r="602">
      <c r="A602" s="783" t="n"/>
      <c r="B602" s="783" t="n"/>
      <c r="C602" s="783" t="n"/>
      <c r="D602" s="783" t="n"/>
      <c r="E602" s="783" t="n"/>
      <c r="F602" s="783" t="n"/>
      <c r="G602" s="783" t="n"/>
      <c r="H602" s="783" t="n"/>
      <c r="I602" s="783" t="n"/>
      <c r="J602" s="783" t="n"/>
      <c r="K602" s="783" t="n"/>
      <c r="L602" s="783" t="n"/>
      <c r="M602" s="783" t="n"/>
      <c r="N602" s="783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/>
      </c>
      <c r="Y602" s="837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/>
      </c>
      <c r="Z602" s="43" t="n"/>
      <c r="AA602" s="838" t="n"/>
      <c r="AB602" s="838" t="n"/>
      <c r="AC602" s="838" t="n"/>
    </row>
    <row r="603" ht="14.25" customHeight="1">
      <c r="A603" s="783" t="n"/>
      <c r="B603" s="783" t="n"/>
      <c r="C603" s="783" t="n"/>
      <c r="D603" s="783" t="n"/>
      <c r="E603" s="783" t="n"/>
      <c r="F603" s="783" t="n"/>
      <c r="G603" s="783" t="n"/>
      <c r="H603" s="783" t="n"/>
      <c r="I603" s="783" t="n"/>
      <c r="J603" s="783" t="n"/>
      <c r="K603" s="783" t="n"/>
      <c r="L603" s="783" t="n"/>
      <c r="M603" s="783" t="n"/>
      <c r="N603" s="783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/>
      </c>
      <c r="AA603" s="838" t="n"/>
      <c r="AB603" s="838" t="n"/>
      <c r="AC603" s="838" t="n"/>
    </row>
    <row r="604" ht="13.5" customHeight="1" thickBot="1"/>
    <row r="605" ht="27" customHeight="1" thickBot="1" thickTop="1">
      <c r="A605" s="47" t="inlineStr">
        <is>
          <t>ТОРГОВАЯ МАРКА</t>
        </is>
      </c>
      <c r="B605" s="782" t="inlineStr">
        <is>
          <t>Ядрена копоть</t>
        </is>
      </c>
      <c r="C605" s="782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782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782" t="inlineStr">
        <is>
          <t>Особый рецепт</t>
        </is>
      </c>
      <c r="X605" s="1150" t="n"/>
      <c r="Y605" s="782" t="inlineStr">
        <is>
          <t>Баварушка</t>
        </is>
      </c>
      <c r="Z605" s="1149" t="n"/>
      <c r="AA605" s="1149" t="n"/>
      <c r="AB605" s="1150" t="n"/>
      <c r="AC605" s="782" t="inlineStr">
        <is>
          <t>Дугушка</t>
        </is>
      </c>
      <c r="AD605" s="782" t="inlineStr">
        <is>
          <t>Зареченские продукты</t>
        </is>
      </c>
      <c r="AE605" s="1150" t="n"/>
      <c r="AF605" s="783" t="n"/>
    </row>
    <row r="606" ht="14.25" customHeight="1" thickTop="1">
      <c r="A606" s="784" t="inlineStr">
        <is>
          <t>СЕРИЯ</t>
        </is>
      </c>
      <c r="B606" s="782" t="inlineStr">
        <is>
          <t>Ядрена копоть</t>
        </is>
      </c>
      <c r="C606" s="782" t="inlineStr">
        <is>
          <t>ГОСТ</t>
        </is>
      </c>
      <c r="D606" s="782" t="inlineStr">
        <is>
          <t>Филейская</t>
        </is>
      </c>
      <c r="E606" s="782" t="inlineStr">
        <is>
          <t>Молокуша</t>
        </is>
      </c>
      <c r="F606" s="782" t="inlineStr">
        <is>
          <t>Сливушка</t>
        </is>
      </c>
      <c r="G606" s="782" t="inlineStr">
        <is>
          <t>Халяль</t>
        </is>
      </c>
      <c r="H606" s="782" t="inlineStr">
        <is>
          <t>Вязанка</t>
        </is>
      </c>
      <c r="I606" s="782" t="inlineStr">
        <is>
          <t>Мясорубская</t>
        </is>
      </c>
      <c r="J606" s="782" t="inlineStr">
        <is>
          <t>Сочинка</t>
        </is>
      </c>
      <c r="K606" s="782" t="inlineStr">
        <is>
          <t>Филедворская</t>
        </is>
      </c>
      <c r="L606" s="783" t="n"/>
      <c r="M606" s="782" t="inlineStr">
        <is>
          <t>Стародворская</t>
        </is>
      </c>
      <c r="N606" s="783" t="n"/>
      <c r="O606" s="782" t="inlineStr">
        <is>
          <t>Филедворская по-стародворски</t>
        </is>
      </c>
      <c r="P606" s="782" t="inlineStr">
        <is>
          <t>Филедворская Золоченная в печи</t>
        </is>
      </c>
      <c r="Q606" s="782" t="inlineStr">
        <is>
          <t>Стародворская Золоченная в печи</t>
        </is>
      </c>
      <c r="R606" s="782" t="inlineStr">
        <is>
          <t>Сочинка по-баварски</t>
        </is>
      </c>
      <c r="S606" s="782" t="inlineStr">
        <is>
          <t>Стародворская EDLP/EDPP</t>
        </is>
      </c>
      <c r="T606" s="782" t="inlineStr">
        <is>
          <t>Филедворская EDLP/EDPP</t>
        </is>
      </c>
      <c r="U606" s="782" t="inlineStr">
        <is>
          <t>Бордо</t>
        </is>
      </c>
      <c r="V606" s="782" t="inlineStr">
        <is>
          <t>Бавария</t>
        </is>
      </c>
      <c r="W606" s="782" t="inlineStr">
        <is>
          <t>Особая</t>
        </is>
      </c>
      <c r="X606" s="782" t="inlineStr">
        <is>
          <t>Особая Без свинины</t>
        </is>
      </c>
      <c r="Y606" s="782" t="inlineStr">
        <is>
          <t>Филейбургская</t>
        </is>
      </c>
      <c r="Z606" s="782" t="inlineStr">
        <is>
          <t>Балыкбургская</t>
        </is>
      </c>
      <c r="AA606" s="782" t="inlineStr">
        <is>
          <t>Краковюрст</t>
        </is>
      </c>
      <c r="AB606" s="782" t="inlineStr">
        <is>
          <t>Бюргерсы</t>
        </is>
      </c>
      <c r="AC606" s="782" t="inlineStr">
        <is>
          <t>Дугушка</t>
        </is>
      </c>
      <c r="AD606" s="782" t="inlineStr">
        <is>
          <t>Зареченские продукты</t>
        </is>
      </c>
      <c r="AE606" s="782" t="inlineStr">
        <is>
          <t>Зареченские продукты Светофор</t>
        </is>
      </c>
      <c r="AF606" s="783" t="n"/>
    </row>
    <row r="607" ht="13.5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783" t="n"/>
      <c r="M607" s="1152" t="n"/>
      <c r="N607" s="783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783" t="n"/>
    </row>
    <row r="608" ht="18" customHeight="1" thickBot="1" thickTop="1">
      <c r="A608" s="47" t="inlineStr">
        <is>
          <t>ИТОГО, кг</t>
        </is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608" s="53">
        <f>IFERROR(Y53*1,"0")+IFERROR(Y54*1,"0")+IFERROR(Y55*1,"0")+IFERROR(Y56*1,"0")+IFERROR(Y57*1,"0")+IFERROR(Y58*1,"0")+IFERROR(Y62*1,"0")+IFERROR(Y63*1,"0")</f>
        <v/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/>
      </c>
      <c r="E608" s="53">
        <f>IFERROR(Y108*1,"0")+IFERROR(Y109*1,"0")+IFERROR(Y110*1,"0")+IFERROR(Y114*1,"0")+IFERROR(Y115*1,"0")+IFERROR(Y116*1,"0")+IFERROR(Y117*1,"0")+IFERROR(Y118*1,"0")</f>
        <v/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08" s="53">
        <f>IFERROR(Y155*1,"0")+IFERROR(Y156*1,"0")+IFERROR(Y160*1,"0")+IFERROR(Y161*1,"0")+IFERROR(Y165*1,"0")+IFERROR(Y166*1,"0")</f>
        <v/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/>
      </c>
      <c r="I608" s="53">
        <f>IFERROR(Y193*1,"0")+IFERROR(Y194*1,"0")+IFERROR(Y195*1,"0")+IFERROR(Y196*1,"0")+IFERROR(Y197*1,"0")+IFERROR(Y198*1,"0")+IFERROR(Y199*1,"0")+IFERROR(Y200*1,"0")</f>
        <v/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/>
      </c>
      <c r="K608" s="53">
        <f>IFERROR(Y249*1,"0")+IFERROR(Y250*1,"0")+IFERROR(Y251*1,"0")+IFERROR(Y252*1,"0")+IFERROR(Y253*1,"0")+IFERROR(Y254*1,"0")+IFERROR(Y255*1,"0")+IFERROR(Y256*1,"0")</f>
        <v/>
      </c>
      <c r="L608" s="783" t="n"/>
      <c r="M608" s="53">
        <f>IFERROR(Y261*1,"0")+IFERROR(Y262*1,"0")+IFERROR(Y263*1,"0")+IFERROR(Y264*1,"0")+IFERROR(Y265*1,"0")+IFERROR(Y266*1,"0")+IFERROR(Y267*1,"0")+IFERROR(Y268*1,"0")</f>
        <v/>
      </c>
      <c r="N608" s="783" t="n"/>
      <c r="O608" s="53">
        <f>IFERROR(Y273*1,"0")+IFERROR(Y274*1,"0")+IFERROR(Y275*1,"0")+IFERROR(Y276*1,"0")+IFERROR(Y277*1,"0")+IFERROR(Y278*1,"0")</f>
        <v/>
      </c>
      <c r="P608" s="53">
        <f>IFERROR(Y283*1,"0")</f>
        <v/>
      </c>
      <c r="Q608" s="53">
        <f>IFERROR(Y288*1,"0")+IFERROR(Y289*1,"0")+IFERROR(Y290*1,"0")</f>
        <v/>
      </c>
      <c r="R608" s="53">
        <f>IFERROR(Y295*1,"0")+IFERROR(Y296*1,"0")+IFERROR(Y297*1,"0")+IFERROR(Y298*1,"0")+IFERROR(Y299*1,"0")</f>
        <v/>
      </c>
      <c r="S608" s="53">
        <f>IFERROR(Y304*1,"0")</f>
        <v/>
      </c>
      <c r="T608" s="53">
        <f>IFERROR(Y309*1,"0")+IFERROR(Y313*1,"0")+IFERROR(Y314*1,"0")</f>
        <v/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/>
      </c>
      <c r="V608" s="53">
        <f>IFERROR(Y366*1,"0")+IFERROR(Y370*1,"0")+IFERROR(Y371*1,"0")+IFERROR(Y372*1,"0")</f>
        <v/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/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/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/>
      </c>
      <c r="Z608" s="53">
        <f>IFERROR(Y471*1,"0")+IFERROR(Y475*1,"0")+IFERROR(Y476*1,"0")+IFERROR(Y477*1,"0")+IFERROR(Y478*1,"0")+IFERROR(Y479*1,"0")+IFERROR(Y480*1,"0")+IFERROR(Y484*1,"0")</f>
        <v/>
      </c>
      <c r="AA608" s="53">
        <f>IFERROR(Y489*1,"0")+IFERROR(Y490*1,"0")+IFERROR(Y491*1,"0")</f>
        <v/>
      </c>
      <c r="AB608" s="53">
        <f>IFERROR(Y496*1,"0")</f>
        <v/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/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/>
      </c>
      <c r="AE608" s="53">
        <f>IFERROR(Y582*1,"0")+IFERROR(Y583*1,"0")+IFERROR(Y587*1,"0")+IFERROR(Y591*1,"0")+IFERROR(Y595*1,"0")</f>
        <v/>
      </c>
      <c r="AF608" s="783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+oiLWarwZFTlEjtCyoBuA==" formatRows="1" sort="0" spinCount="100000" hashValue="haL/MtY+2hVzZg6vC5gtlvP2uDjUZuTyx93XPtn+CpyyPteDOyKgeYWBeZAmloEUgcuoCV/0Ore2EYAC2at+xA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6"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J606:J607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252:T252"/>
    <mergeCell ref="D124:E124"/>
    <mergeCell ref="D195:E195"/>
    <mergeCell ref="P379:T379"/>
    <mergeCell ref="P56:T56"/>
    <mergeCell ref="D360:E360"/>
    <mergeCell ref="V10:W10"/>
    <mergeCell ref="P366:T366"/>
    <mergeCell ref="D558:E558"/>
    <mergeCell ref="A300:O301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W17:W18"/>
    <mergeCell ref="P90:V90"/>
    <mergeCell ref="P388:V388"/>
    <mergeCell ref="P459:V459"/>
    <mergeCell ref="P234:T234"/>
    <mergeCell ref="D142:E142"/>
    <mergeCell ref="D378:E37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A212:O213"/>
    <mergeCell ref="P182:V1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423:T423"/>
    <mergeCell ref="A182:O183"/>
    <mergeCell ref="S606:S607"/>
    <mergeCell ref="P546:T546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D545:E545"/>
    <mergeCell ref="P118:T118"/>
    <mergeCell ref="D88:E88"/>
    <mergeCell ref="P142:T142"/>
    <mergeCell ref="D26:E26"/>
    <mergeCell ref="P574:T574"/>
    <mergeCell ref="P378:T378"/>
    <mergeCell ref="D324:E324"/>
    <mergeCell ref="P117:T117"/>
    <mergeCell ref="P55:T55"/>
    <mergeCell ref="D115:E115"/>
    <mergeCell ref="P588:V588"/>
    <mergeCell ref="P480:T480"/>
    <mergeCell ref="P417:V417"/>
    <mergeCell ref="Q12:R12"/>
    <mergeCell ref="D261:E261"/>
    <mergeCell ref="P442:T442"/>
    <mergeCell ref="D448:E448"/>
    <mergeCell ref="D546:E546"/>
    <mergeCell ref="P183:V183"/>
    <mergeCell ref="D561:E561"/>
    <mergeCell ref="D390:E390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422:T422"/>
    <mergeCell ref="P289:T289"/>
    <mergeCell ref="D232:E232"/>
    <mergeCell ref="P587:T587"/>
    <mergeCell ref="D161:E161"/>
    <mergeCell ref="P238:V238"/>
    <mergeCell ref="P264:T264"/>
    <mergeCell ref="P68:T68"/>
    <mergeCell ref="P601:V601"/>
    <mergeCell ref="A356:O357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D391:E391"/>
    <mergeCell ref="D220:E220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489:T489"/>
    <mergeCell ref="D74:E74"/>
    <mergeCell ref="P151:V151"/>
    <mergeCell ref="P87:T87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404:V404"/>
    <mergeCell ref="A351:Z351"/>
    <mergeCell ref="D273:E273"/>
    <mergeCell ref="P156:T156"/>
    <mergeCell ref="P105:V105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V6:W9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P320:T320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A9:C9"/>
    <mergeCell ref="P557:T557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Q13:R13"/>
    <mergeCell ref="P572:V572"/>
    <mergeCell ref="A293:Z293"/>
    <mergeCell ref="P139:T139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P354:T354"/>
    <mergeCell ref="D226:E226"/>
    <mergeCell ref="A106:Z106"/>
    <mergeCell ref="D33:E33"/>
    <mergeCell ref="D462:E46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363:V363"/>
    <mergeCell ref="A245:O246"/>
    <mergeCell ref="D503:E503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A373:O374"/>
    <mergeCell ref="D552:E552"/>
    <mergeCell ref="A279:O280"/>
    <mergeCell ref="D266:E266"/>
    <mergeCell ref="P149:T149"/>
    <mergeCell ref="D95:E95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A52:Z52"/>
    <mergeCell ref="P58:T58"/>
    <mergeCell ref="D110:E110"/>
    <mergeCell ref="X17:X18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Gqvs7Bsed/DQmyGjN1kqQ==" formatRows="1" sort="0" spinCount="100000" hashValue="bugPKpmBjCEIRB1qn+Xl6cm6ZkRO421oFXM8NrnOqNwoouRehrJx8+scPFwfzDwkuZ5v3EmnKiSKFT+aX3097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2024-10-03T09:51:37Z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