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9F68B4-9324-4E0B-B3C1-07FAA57D19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заказа'!$B$261:$B$261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20">'Бланк заказа'!$B$284:$B$284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заказа'!$B$163:$B$163</definedName>
    <definedName name="ProductId66">'Бланк заказа'!$B$164:$B$164</definedName>
    <definedName name="ProductId67">'Бланк заказа'!$B$170:$B$170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заказа'!$B$177:$B$177</definedName>
    <definedName name="ProductId71">'Бланк заказа'!$B$182:$B$182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заказа'!$B$208:$B$208</definedName>
    <definedName name="ProductId85">'Бланк заказа'!$B$213:$B$213</definedName>
    <definedName name="ProductId86">'Бланк заказа'!$B$218:$B$218</definedName>
    <definedName name="ProductId87">'Бланк заказа'!$B$219:$B$219</definedName>
    <definedName name="ProductId88">'Бланк заказа'!$B$225:$B$225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заказа'!$B$238:$B$238</definedName>
    <definedName name="ProductId92">'Бланк заказа'!$B$244:$B$244</definedName>
    <definedName name="ProductId93">'Бланк заказа'!$B$245:$B$245</definedName>
    <definedName name="ProductId94">'Бланк заказа'!$B$246:$B$246</definedName>
    <definedName name="ProductId95">'Бланк заказа'!$B$250:$B$250</definedName>
    <definedName name="ProductId96">'Бланк заказа'!$B$254:$B$254</definedName>
    <definedName name="ProductId97">'Бланк заказа'!$B$255:$B$255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заказа'!$X$261:$X$261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20">'Бланк заказа'!$X$284:$X$284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заказа'!$X$163:$X$163</definedName>
    <definedName name="SalesQty66">'Бланк заказа'!$X$164:$X$164</definedName>
    <definedName name="SalesQty67">'Бланк заказа'!$X$170:$X$170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заказа'!$X$177:$X$177</definedName>
    <definedName name="SalesQty71">'Бланк заказа'!$X$182:$X$182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заказа'!$X$208:$X$208</definedName>
    <definedName name="SalesQty85">'Бланк заказа'!$X$213:$X$213</definedName>
    <definedName name="SalesQty86">'Бланк заказа'!$X$218:$X$218</definedName>
    <definedName name="SalesQty87">'Бланк заказа'!$X$219:$X$219</definedName>
    <definedName name="SalesQty88">'Бланк заказа'!$X$225:$X$225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заказа'!$X$238:$X$238</definedName>
    <definedName name="SalesQty92">'Бланк заказа'!$X$244:$X$244</definedName>
    <definedName name="SalesQty93">'Бланк заказа'!$X$245:$X$245</definedName>
    <definedName name="SalesQty94">'Бланк заказа'!$X$246:$X$246</definedName>
    <definedName name="SalesQty95">'Бланк заказа'!$X$250:$X$250</definedName>
    <definedName name="SalesQty96">'Бланк заказа'!$X$254:$X$254</definedName>
    <definedName name="SalesQty97">'Бланк заказа'!$X$255:$X$255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заказа'!$Y$261:$Y$261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20">'Бланк заказа'!$Y$284:$Y$284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заказа'!$Y$163:$Y$163</definedName>
    <definedName name="SalesRoundBox66">'Бланк заказа'!$Y$164:$Y$164</definedName>
    <definedName name="SalesRoundBox67">'Бланк заказа'!$Y$170:$Y$170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заказа'!$Y$177:$Y$177</definedName>
    <definedName name="SalesRoundBox71">'Бланк заказа'!$Y$182:$Y$182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заказа'!$Y$208:$Y$208</definedName>
    <definedName name="SalesRoundBox85">'Бланк заказа'!$Y$213:$Y$213</definedName>
    <definedName name="SalesRoundBox86">'Бланк заказа'!$Y$218:$Y$218</definedName>
    <definedName name="SalesRoundBox87">'Бланк заказа'!$Y$219:$Y$219</definedName>
    <definedName name="SalesRoundBox88">'Бланк заказа'!$Y$225:$Y$225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заказа'!$Y$238:$Y$238</definedName>
    <definedName name="SalesRoundBox92">'Бланк заказа'!$Y$244:$Y$244</definedName>
    <definedName name="SalesRoundBox93">'Бланк заказа'!$Y$245:$Y$245</definedName>
    <definedName name="SalesRoundBox94">'Бланк заказа'!$Y$246:$Y$246</definedName>
    <definedName name="SalesRoundBox95">'Бланк заказа'!$Y$250:$Y$250</definedName>
    <definedName name="SalesRoundBox96">'Бланк заказа'!$Y$254:$Y$254</definedName>
    <definedName name="SalesRoundBox97">'Бланк заказа'!$Y$255:$Y$255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заказа'!$W$261:$W$261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20">'Бланк заказа'!$W$284:$W$284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заказа'!$W$163:$W$163</definedName>
    <definedName name="UnitOfMeasure66">'Бланк заказа'!$W$164:$W$164</definedName>
    <definedName name="UnitOfMeasure67">'Бланк заказа'!$W$170:$W$170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заказа'!$W$177:$W$177</definedName>
    <definedName name="UnitOfMeasure71">'Бланк заказа'!$W$182:$W$182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заказа'!$W$208:$W$208</definedName>
    <definedName name="UnitOfMeasure85">'Бланк заказа'!$W$213:$W$213</definedName>
    <definedName name="UnitOfMeasure86">'Бланк заказа'!$W$218:$W$218</definedName>
    <definedName name="UnitOfMeasure87">'Бланк заказа'!$W$219:$W$219</definedName>
    <definedName name="UnitOfMeasure88">'Бланк заказа'!$W$225:$W$225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заказа'!$W$238:$W$238</definedName>
    <definedName name="UnitOfMeasure92">'Бланк заказа'!$W$244:$W$244</definedName>
    <definedName name="UnitOfMeasure93">'Бланк заказа'!$W$245:$W$245</definedName>
    <definedName name="UnitOfMeasure94">'Бланк заказа'!$W$246:$W$246</definedName>
    <definedName name="UnitOfMeasure95">'Бланк заказа'!$W$250:$W$250</definedName>
    <definedName name="UnitOfMeasure96">'Бланк заказа'!$W$254:$W$254</definedName>
    <definedName name="UnitOfMeasure97">'Бланк заказа'!$W$255:$W$255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1" l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Z285" i="1" s="1"/>
  <c r="Y265" i="1"/>
  <c r="X263" i="1"/>
  <c r="X262" i="1"/>
  <c r="BO261" i="1"/>
  <c r="BM261" i="1"/>
  <c r="Z261" i="1"/>
  <c r="Y261" i="1"/>
  <c r="P261" i="1"/>
  <c r="BO260" i="1"/>
  <c r="BM260" i="1"/>
  <c r="Z260" i="1"/>
  <c r="Y260" i="1"/>
  <c r="BP260" i="1" s="1"/>
  <c r="BO259" i="1"/>
  <c r="BM259" i="1"/>
  <c r="Z259" i="1"/>
  <c r="Y259" i="1"/>
  <c r="BP259" i="1" s="1"/>
  <c r="X257" i="1"/>
  <c r="X256" i="1"/>
  <c r="BO255" i="1"/>
  <c r="BM255" i="1"/>
  <c r="Z255" i="1"/>
  <c r="Y255" i="1"/>
  <c r="BO254" i="1"/>
  <c r="BM254" i="1"/>
  <c r="Z254" i="1"/>
  <c r="Z256" i="1" s="1"/>
  <c r="Y254" i="1"/>
  <c r="Y257" i="1" s="1"/>
  <c r="X252" i="1"/>
  <c r="X251" i="1"/>
  <c r="BO250" i="1"/>
  <c r="BM250" i="1"/>
  <c r="Z250" i="1"/>
  <c r="Z251" i="1" s="1"/>
  <c r="Y250" i="1"/>
  <c r="X248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Z247" i="1" s="1"/>
  <c r="Y244" i="1"/>
  <c r="X240" i="1"/>
  <c r="X239" i="1"/>
  <c r="BO238" i="1"/>
  <c r="BM238" i="1"/>
  <c r="Z238" i="1"/>
  <c r="Z239" i="1" s="1"/>
  <c r="Y238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X227" i="1"/>
  <c r="X226" i="1"/>
  <c r="BO225" i="1"/>
  <c r="BM225" i="1"/>
  <c r="Z225" i="1"/>
  <c r="Z226" i="1" s="1"/>
  <c r="Y225" i="1"/>
  <c r="Y227" i="1" s="1"/>
  <c r="X221" i="1"/>
  <c r="X220" i="1"/>
  <c r="BO219" i="1"/>
  <c r="BM219" i="1"/>
  <c r="Z219" i="1"/>
  <c r="Y219" i="1"/>
  <c r="P219" i="1"/>
  <c r="BO218" i="1"/>
  <c r="BM218" i="1"/>
  <c r="Z218" i="1"/>
  <c r="Y218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P189" i="1"/>
  <c r="BO188" i="1"/>
  <c r="BM188" i="1"/>
  <c r="Z188" i="1"/>
  <c r="Y188" i="1"/>
  <c r="P188" i="1"/>
  <c r="X184" i="1"/>
  <c r="X183" i="1"/>
  <c r="BO182" i="1"/>
  <c r="BM182" i="1"/>
  <c r="Z182" i="1"/>
  <c r="Z183" i="1" s="1"/>
  <c r="Y182" i="1"/>
  <c r="P182" i="1"/>
  <c r="X179" i="1"/>
  <c r="X178" i="1"/>
  <c r="BO177" i="1"/>
  <c r="BM177" i="1"/>
  <c r="Z177" i="1"/>
  <c r="Z178" i="1" s="1"/>
  <c r="Y177" i="1"/>
  <c r="Y179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P163" i="1"/>
  <c r="X161" i="1"/>
  <c r="X160" i="1"/>
  <c r="BO159" i="1"/>
  <c r="BM159" i="1"/>
  <c r="Z159" i="1"/>
  <c r="Y159" i="1"/>
  <c r="BO158" i="1"/>
  <c r="BM158" i="1"/>
  <c r="Z158" i="1"/>
  <c r="Y158" i="1"/>
  <c r="BO157" i="1"/>
  <c r="BM157" i="1"/>
  <c r="Z157" i="1"/>
  <c r="Y157" i="1"/>
  <c r="BO156" i="1"/>
  <c r="BM156" i="1"/>
  <c r="Z156" i="1"/>
  <c r="Z160" i="1" s="1"/>
  <c r="Y156" i="1"/>
  <c r="X153" i="1"/>
  <c r="X152" i="1"/>
  <c r="BO151" i="1"/>
  <c r="BM151" i="1"/>
  <c r="Z151" i="1"/>
  <c r="Z152" i="1" s="1"/>
  <c r="Y151" i="1"/>
  <c r="Y153" i="1" s="1"/>
  <c r="X147" i="1"/>
  <c r="X146" i="1"/>
  <c r="BO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BP140" i="1" s="1"/>
  <c r="P140" i="1"/>
  <c r="BP139" i="1"/>
  <c r="BO139" i="1"/>
  <c r="BN139" i="1"/>
  <c r="BM139" i="1"/>
  <c r="Z139" i="1"/>
  <c r="Z141" i="1" s="1"/>
  <c r="Y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P127" i="1"/>
  <c r="BO126" i="1"/>
  <c r="BM126" i="1"/>
  <c r="Z126" i="1"/>
  <c r="Y126" i="1"/>
  <c r="Y129" i="1" s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Y117" i="1" s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N102" i="1"/>
  <c r="BM102" i="1"/>
  <c r="Z102" i="1"/>
  <c r="Z110" i="1" s="1"/>
  <c r="Y102" i="1"/>
  <c r="BP102" i="1" s="1"/>
  <c r="P102" i="1"/>
  <c r="BO101" i="1"/>
  <c r="BM101" i="1"/>
  <c r="Z101" i="1"/>
  <c r="Y101" i="1"/>
  <c r="Y110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Z90" i="1" s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P78" i="1"/>
  <c r="X75" i="1"/>
  <c r="X74" i="1"/>
  <c r="BO73" i="1"/>
  <c r="BM73" i="1"/>
  <c r="Z73" i="1"/>
  <c r="Z74" i="1" s="1"/>
  <c r="Y73" i="1"/>
  <c r="Y74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1" i="1" s="1"/>
  <c r="BO22" i="1"/>
  <c r="BM22" i="1"/>
  <c r="X288" i="1" s="1"/>
  <c r="Z22" i="1"/>
  <c r="Z23" i="1" s="1"/>
  <c r="Y22" i="1"/>
  <c r="Y23" i="1" s="1"/>
  <c r="P22" i="1"/>
  <c r="H10" i="1"/>
  <c r="A9" i="1"/>
  <c r="F10" i="1" s="1"/>
  <c r="D7" i="1"/>
  <c r="Q6" i="1"/>
  <c r="P2" i="1"/>
  <c r="X287" i="1" l="1"/>
  <c r="Y33" i="1"/>
  <c r="BN29" i="1"/>
  <c r="BN31" i="1"/>
  <c r="Y39" i="1"/>
  <c r="Y48" i="1"/>
  <c r="BN44" i="1"/>
  <c r="BN46" i="1"/>
  <c r="Y64" i="1"/>
  <c r="Z69" i="1"/>
  <c r="BN67" i="1"/>
  <c r="BN151" i="1"/>
  <c r="BP151" i="1"/>
  <c r="Y152" i="1"/>
  <c r="Z191" i="1"/>
  <c r="BN196" i="1"/>
  <c r="BN198" i="1"/>
  <c r="BN200" i="1"/>
  <c r="BN225" i="1"/>
  <c r="BP225" i="1"/>
  <c r="Y226" i="1"/>
  <c r="Z233" i="1"/>
  <c r="BN231" i="1"/>
  <c r="Z262" i="1"/>
  <c r="BN259" i="1"/>
  <c r="BN260" i="1"/>
  <c r="BP104" i="1"/>
  <c r="BN104" i="1"/>
  <c r="BP106" i="1"/>
  <c r="BN106" i="1"/>
  <c r="BP108" i="1"/>
  <c r="BN108" i="1"/>
  <c r="Y122" i="1"/>
  <c r="BP120" i="1"/>
  <c r="BN120" i="1"/>
  <c r="Y135" i="1"/>
  <c r="BP133" i="1"/>
  <c r="BN133" i="1"/>
  <c r="Y252" i="1"/>
  <c r="Y251" i="1"/>
  <c r="BP250" i="1"/>
  <c r="BN250" i="1"/>
  <c r="X289" i="1"/>
  <c r="Z32" i="1"/>
  <c r="Z39" i="1"/>
  <c r="BN36" i="1"/>
  <c r="BP36" i="1"/>
  <c r="BN37" i="1"/>
  <c r="Z47" i="1"/>
  <c r="Z63" i="1"/>
  <c r="BN51" i="1"/>
  <c r="BP51" i="1"/>
  <c r="BN53" i="1"/>
  <c r="BN55" i="1"/>
  <c r="BN56" i="1"/>
  <c r="BN58" i="1"/>
  <c r="BN60" i="1"/>
  <c r="BN62" i="1"/>
  <c r="Y69" i="1"/>
  <c r="Y81" i="1"/>
  <c r="BN79" i="1"/>
  <c r="Y90" i="1"/>
  <c r="Y97" i="1"/>
  <c r="Z97" i="1"/>
  <c r="BN95" i="1"/>
  <c r="Y174" i="1"/>
  <c r="BP170" i="1"/>
  <c r="BN170" i="1"/>
  <c r="BP172" i="1"/>
  <c r="BN172" i="1"/>
  <c r="BP189" i="1"/>
  <c r="BN189" i="1"/>
  <c r="Y192" i="1"/>
  <c r="BP205" i="1"/>
  <c r="BN205" i="1"/>
  <c r="BP207" i="1"/>
  <c r="BN207" i="1"/>
  <c r="BP218" i="1"/>
  <c r="BN218" i="1"/>
  <c r="Y240" i="1"/>
  <c r="Y239" i="1"/>
  <c r="BP238" i="1"/>
  <c r="BN238" i="1"/>
  <c r="Y286" i="1"/>
  <c r="Y285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Z116" i="1"/>
  <c r="Z122" i="1"/>
  <c r="Z135" i="1"/>
  <c r="Z165" i="1"/>
  <c r="Z173" i="1"/>
  <c r="Z209" i="1"/>
  <c r="Z220" i="1"/>
  <c r="Y233" i="1"/>
  <c r="Y234" i="1"/>
  <c r="X290" i="1"/>
  <c r="H9" i="1"/>
  <c r="A10" i="1"/>
  <c r="Y24" i="1"/>
  <c r="Y32" i="1"/>
  <c r="Y40" i="1"/>
  <c r="Y47" i="1"/>
  <c r="Y63" i="1"/>
  <c r="Y70" i="1"/>
  <c r="Y75" i="1"/>
  <c r="Y80" i="1"/>
  <c r="Y91" i="1"/>
  <c r="Y98" i="1"/>
  <c r="Y111" i="1"/>
  <c r="Y116" i="1"/>
  <c r="Y123" i="1"/>
  <c r="Y130" i="1"/>
  <c r="Y136" i="1"/>
  <c r="Y160" i="1"/>
  <c r="BP156" i="1"/>
  <c r="BN156" i="1"/>
  <c r="BP157" i="1"/>
  <c r="BN157" i="1"/>
  <c r="BP158" i="1"/>
  <c r="BN158" i="1"/>
  <c r="BP159" i="1"/>
  <c r="BN159" i="1"/>
  <c r="Y183" i="1"/>
  <c r="BP182" i="1"/>
  <c r="BN182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BP219" i="1"/>
  <c r="BN219" i="1"/>
  <c r="Y247" i="1"/>
  <c r="BP244" i="1"/>
  <c r="BN244" i="1"/>
  <c r="BP245" i="1"/>
  <c r="BN245" i="1"/>
  <c r="BP246" i="1"/>
  <c r="BN246" i="1"/>
  <c r="BP261" i="1"/>
  <c r="BN261" i="1"/>
  <c r="F9" i="1"/>
  <c r="J9" i="1"/>
  <c r="BN22" i="1"/>
  <c r="BP22" i="1"/>
  <c r="BN28" i="1"/>
  <c r="BP28" i="1"/>
  <c r="BN30" i="1"/>
  <c r="BN38" i="1"/>
  <c r="BN43" i="1"/>
  <c r="BP43" i="1"/>
  <c r="BN45" i="1"/>
  <c r="BN52" i="1"/>
  <c r="BN54" i="1"/>
  <c r="BN57" i="1"/>
  <c r="BN59" i="1"/>
  <c r="BN61" i="1"/>
  <c r="BN68" i="1"/>
  <c r="BN73" i="1"/>
  <c r="BP73" i="1"/>
  <c r="BN78" i="1"/>
  <c r="BP78" i="1"/>
  <c r="BN85" i="1"/>
  <c r="BN87" i="1"/>
  <c r="BN89" i="1"/>
  <c r="BN94" i="1"/>
  <c r="BP94" i="1"/>
  <c r="BN96" i="1"/>
  <c r="BN101" i="1"/>
  <c r="BP101" i="1"/>
  <c r="BN103" i="1"/>
  <c r="BN105" i="1"/>
  <c r="BN107" i="1"/>
  <c r="BN109" i="1"/>
  <c r="BN114" i="1"/>
  <c r="BP114" i="1"/>
  <c r="BN121" i="1"/>
  <c r="BN126" i="1"/>
  <c r="BP126" i="1"/>
  <c r="BN128" i="1"/>
  <c r="BN134" i="1"/>
  <c r="Y141" i="1"/>
  <c r="BN140" i="1"/>
  <c r="Y142" i="1"/>
  <c r="Y146" i="1"/>
  <c r="BP145" i="1"/>
  <c r="BN145" i="1"/>
  <c r="Y161" i="1"/>
  <c r="Y166" i="1"/>
  <c r="BP163" i="1"/>
  <c r="BN163" i="1"/>
  <c r="Y165" i="1"/>
  <c r="BP171" i="1"/>
  <c r="BN171" i="1"/>
  <c r="Y173" i="1"/>
  <c r="Y178" i="1"/>
  <c r="BP177" i="1"/>
  <c r="BN177" i="1"/>
  <c r="Y184" i="1"/>
  <c r="Y191" i="1"/>
  <c r="BP188" i="1"/>
  <c r="BN188" i="1"/>
  <c r="BP190" i="1"/>
  <c r="BN190" i="1"/>
  <c r="Z201" i="1"/>
  <c r="Y209" i="1"/>
  <c r="Y210" i="1"/>
  <c r="Y214" i="1"/>
  <c r="BP213" i="1"/>
  <c r="BN213" i="1"/>
  <c r="Y220" i="1"/>
  <c r="Y221" i="1"/>
  <c r="BP232" i="1"/>
  <c r="BN232" i="1"/>
  <c r="Y248" i="1"/>
  <c r="Y256" i="1"/>
  <c r="BP254" i="1"/>
  <c r="BN254" i="1"/>
  <c r="BP255" i="1"/>
  <c r="BN255" i="1"/>
  <c r="Y262" i="1"/>
  <c r="Y263" i="1"/>
  <c r="Z292" i="1" l="1"/>
  <c r="Y291" i="1"/>
  <c r="Y288" i="1"/>
  <c r="Y287" i="1"/>
  <c r="Y289" i="1"/>
  <c r="Y290" i="1" l="1"/>
  <c r="C300" i="1" s="1"/>
  <c r="B300" i="1" l="1"/>
  <c r="A300" i="1"/>
</calcChain>
</file>

<file path=xl/sharedStrings.xml><?xml version="1.0" encoding="utf-8"?>
<sst xmlns="http://schemas.openxmlformats.org/spreadsheetml/2006/main" count="1361" uniqueCount="436">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</sst>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5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75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89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5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39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8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5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1" customWidth="1"/>
    <col min="19" max="19" width="6.140625" style="19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1" customWidth="1"/>
    <col min="25" max="25" width="11" style="191" customWidth="1"/>
    <col min="26" max="26" width="10" style="191" customWidth="1"/>
    <col min="27" max="27" width="11.5703125" style="191" customWidth="1"/>
    <col min="28" max="28" width="10.42578125" style="191" customWidth="1"/>
    <col min="29" max="29" width="30" style="19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1" customWidth="1"/>
    <col min="34" max="34" width="9.140625" style="191" customWidth="1"/>
    <col min="35" max="16384" width="9.140625" style="191"/>
  </cols>
  <sheetData>
    <row r="1" spans="1:32" s="196" customFormat="1" ht="45" customHeight="1" x14ac:dyDescent="0.2">
      <c r="A1" s="41"/>
      <c r="B1" s="41"/>
      <c r="C1" s="41"/>
      <c r="D1" s="255" t="s">
        <v>0</v>
      </c>
      <c r="E1" s="229"/>
      <c r="F1" s="229"/>
      <c r="G1" s="12" t="s">
        <v>1</v>
      </c>
      <c r="H1" s="255" t="s">
        <v>2</v>
      </c>
      <c r="I1" s="229"/>
      <c r="J1" s="229"/>
      <c r="K1" s="229"/>
      <c r="L1" s="229"/>
      <c r="M1" s="229"/>
      <c r="N1" s="229"/>
      <c r="O1" s="229"/>
      <c r="P1" s="229"/>
      <c r="Q1" s="229"/>
      <c r="R1" s="228" t="s">
        <v>3</v>
      </c>
      <c r="S1" s="229"/>
      <c r="T1" s="2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7"/>
      <c r="R2" s="207"/>
      <c r="S2" s="207"/>
      <c r="T2" s="207"/>
      <c r="U2" s="207"/>
      <c r="V2" s="207"/>
      <c r="W2" s="207"/>
      <c r="X2" s="16"/>
      <c r="Y2" s="16"/>
      <c r="Z2" s="16"/>
      <c r="AA2" s="16"/>
      <c r="AB2" s="51"/>
      <c r="AC2" s="51"/>
      <c r="AD2" s="51"/>
      <c r="AE2" s="51"/>
    </row>
    <row r="3" spans="1:32" s="19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7"/>
      <c r="Q3" s="207"/>
      <c r="R3" s="207"/>
      <c r="S3" s="207"/>
      <c r="T3" s="207"/>
      <c r="U3" s="207"/>
      <c r="V3" s="207"/>
      <c r="W3" s="207"/>
      <c r="X3" s="16"/>
      <c r="Y3" s="16"/>
      <c r="Z3" s="16"/>
      <c r="AA3" s="16"/>
      <c r="AB3" s="51"/>
      <c r="AC3" s="51"/>
      <c r="AD3" s="51"/>
      <c r="AE3" s="51"/>
    </row>
    <row r="4" spans="1:32" s="1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6" customFormat="1" ht="23.45" customHeight="1" x14ac:dyDescent="0.2">
      <c r="A5" s="275" t="s">
        <v>7</v>
      </c>
      <c r="B5" s="276"/>
      <c r="C5" s="277"/>
      <c r="D5" s="258"/>
      <c r="E5" s="259"/>
      <c r="F5" s="401" t="s">
        <v>8</v>
      </c>
      <c r="G5" s="277"/>
      <c r="H5" s="258"/>
      <c r="I5" s="361"/>
      <c r="J5" s="361"/>
      <c r="K5" s="361"/>
      <c r="L5" s="361"/>
      <c r="M5" s="259"/>
      <c r="N5" s="61"/>
      <c r="P5" s="24" t="s">
        <v>9</v>
      </c>
      <c r="Q5" s="369">
        <v>45569</v>
      </c>
      <c r="R5" s="286"/>
      <c r="T5" s="371" t="s">
        <v>10</v>
      </c>
      <c r="U5" s="315"/>
      <c r="V5" s="372" t="s">
        <v>11</v>
      </c>
      <c r="W5" s="286"/>
      <c r="AB5" s="51"/>
      <c r="AC5" s="51"/>
      <c r="AD5" s="51"/>
      <c r="AE5" s="51"/>
    </row>
    <row r="6" spans="1:32" s="196" customFormat="1" ht="24" customHeight="1" x14ac:dyDescent="0.2">
      <c r="A6" s="275" t="s">
        <v>12</v>
      </c>
      <c r="B6" s="276"/>
      <c r="C6" s="277"/>
      <c r="D6" s="363" t="s">
        <v>13</v>
      </c>
      <c r="E6" s="364"/>
      <c r="F6" s="364"/>
      <c r="G6" s="364"/>
      <c r="H6" s="364"/>
      <c r="I6" s="364"/>
      <c r="J6" s="364"/>
      <c r="K6" s="364"/>
      <c r="L6" s="364"/>
      <c r="M6" s="286"/>
      <c r="N6" s="62"/>
      <c r="P6" s="24" t="s">
        <v>14</v>
      </c>
      <c r="Q6" s="370" t="str">
        <f>IF(Q5=0," ",CHOOSE(WEEKDAY(Q5,2),"Понедельник","Вторник","Среда","Четверг","Пятница","Суббота","Воскресенье"))</f>
        <v>Пятница</v>
      </c>
      <c r="R6" s="210"/>
      <c r="T6" s="314" t="s">
        <v>15</v>
      </c>
      <c r="U6" s="315"/>
      <c r="V6" s="350" t="s">
        <v>16</v>
      </c>
      <c r="W6" s="234"/>
      <c r="AB6" s="51"/>
      <c r="AC6" s="51"/>
      <c r="AD6" s="51"/>
      <c r="AE6" s="51"/>
    </row>
    <row r="7" spans="1:32" s="196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7"/>
      <c r="U7" s="315"/>
      <c r="V7" s="351"/>
      <c r="W7" s="352"/>
      <c r="AB7" s="51"/>
      <c r="AC7" s="51"/>
      <c r="AD7" s="51"/>
      <c r="AE7" s="51"/>
    </row>
    <row r="8" spans="1:32" s="196" customFormat="1" ht="25.5" customHeight="1" x14ac:dyDescent="0.2">
      <c r="A8" s="411" t="s">
        <v>17</v>
      </c>
      <c r="B8" s="212"/>
      <c r="C8" s="213"/>
      <c r="D8" s="240" t="s">
        <v>18</v>
      </c>
      <c r="E8" s="241"/>
      <c r="F8" s="241"/>
      <c r="G8" s="241"/>
      <c r="H8" s="241"/>
      <c r="I8" s="241"/>
      <c r="J8" s="241"/>
      <c r="K8" s="241"/>
      <c r="L8" s="241"/>
      <c r="M8" s="242"/>
      <c r="N8" s="64"/>
      <c r="P8" s="24" t="s">
        <v>19</v>
      </c>
      <c r="Q8" s="290">
        <v>0.375</v>
      </c>
      <c r="R8" s="237"/>
      <c r="T8" s="207"/>
      <c r="U8" s="315"/>
      <c r="V8" s="351"/>
      <c r="W8" s="352"/>
      <c r="AB8" s="51"/>
      <c r="AC8" s="51"/>
      <c r="AD8" s="51"/>
      <c r="AE8" s="51"/>
    </row>
    <row r="9" spans="1:32" s="196" customFormat="1" ht="39.950000000000003" customHeight="1" x14ac:dyDescent="0.2">
      <c r="A9" s="2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306"/>
      <c r="E9" s="302"/>
      <c r="F9" s="2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301" t="str">
        <f>IF(AND($A$9="Тип доверенности/получателя при получении в адресе перегруза:",$D$9="Разовая доверенность"),"Введите ФИО","")</f>
        <v/>
      </c>
      <c r="I9" s="302"/>
      <c r="J9" s="3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2"/>
      <c r="L9" s="302"/>
      <c r="M9" s="302"/>
      <c r="N9" s="197"/>
      <c r="P9" s="26" t="s">
        <v>20</v>
      </c>
      <c r="Q9" s="282"/>
      <c r="R9" s="283"/>
      <c r="T9" s="207"/>
      <c r="U9" s="315"/>
      <c r="V9" s="353"/>
      <c r="W9" s="354"/>
      <c r="X9" s="43"/>
      <c r="Y9" s="43"/>
      <c r="Z9" s="43"/>
      <c r="AA9" s="43"/>
      <c r="AB9" s="51"/>
      <c r="AC9" s="51"/>
      <c r="AD9" s="51"/>
      <c r="AE9" s="51"/>
    </row>
    <row r="10" spans="1:32" s="196" customFormat="1" ht="26.45" customHeight="1" x14ac:dyDescent="0.2">
      <c r="A10" s="2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306"/>
      <c r="E10" s="302"/>
      <c r="F10" s="2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300" t="str">
        <f>IFERROR(VLOOKUP($D$10,Proxy,2,FALSE),"")</f>
        <v/>
      </c>
      <c r="I10" s="207"/>
      <c r="J10" s="207"/>
      <c r="K10" s="207"/>
      <c r="L10" s="207"/>
      <c r="M10" s="207"/>
      <c r="N10" s="195"/>
      <c r="P10" s="26" t="s">
        <v>21</v>
      </c>
      <c r="Q10" s="316"/>
      <c r="R10" s="317"/>
      <c r="U10" s="24" t="s">
        <v>22</v>
      </c>
      <c r="V10" s="233" t="s">
        <v>23</v>
      </c>
      <c r="W10" s="234"/>
      <c r="X10" s="44"/>
      <c r="Y10" s="44"/>
      <c r="Z10" s="44"/>
      <c r="AA10" s="44"/>
      <c r="AB10" s="51"/>
      <c r="AC10" s="51"/>
      <c r="AD10" s="51"/>
      <c r="AE10" s="51"/>
    </row>
    <row r="11" spans="1:32" s="1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5"/>
      <c r="R11" s="286"/>
      <c r="U11" s="24" t="s">
        <v>26</v>
      </c>
      <c r="V11" s="368" t="s">
        <v>27</v>
      </c>
      <c r="W11" s="283"/>
      <c r="X11" s="45"/>
      <c r="Y11" s="45"/>
      <c r="Z11" s="45"/>
      <c r="AA11" s="45"/>
      <c r="AB11" s="51"/>
      <c r="AC11" s="51"/>
      <c r="AD11" s="51"/>
      <c r="AE11" s="51"/>
    </row>
    <row r="12" spans="1:32" s="196" customFormat="1" ht="18.600000000000001" customHeight="1" x14ac:dyDescent="0.2">
      <c r="A12" s="299" t="s">
        <v>28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7"/>
      <c r="N12" s="65"/>
      <c r="P12" s="24" t="s">
        <v>29</v>
      </c>
      <c r="Q12" s="290"/>
      <c r="R12" s="237"/>
      <c r="S12" s="23"/>
      <c r="U12" s="24"/>
      <c r="V12" s="229"/>
      <c r="W12" s="207"/>
      <c r="AB12" s="51"/>
      <c r="AC12" s="51"/>
      <c r="AD12" s="51"/>
      <c r="AE12" s="51"/>
    </row>
    <row r="13" spans="1:32" s="196" customFormat="1" ht="23.25" customHeight="1" x14ac:dyDescent="0.2">
      <c r="A13" s="299" t="s">
        <v>30</v>
      </c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7"/>
      <c r="N13" s="65"/>
      <c r="O13" s="26"/>
      <c r="P13" s="26" t="s">
        <v>31</v>
      </c>
      <c r="Q13" s="368"/>
      <c r="R13" s="28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6" customFormat="1" ht="18.600000000000001" customHeight="1" x14ac:dyDescent="0.2">
      <c r="A14" s="299" t="s">
        <v>32</v>
      </c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6" customFormat="1" ht="22.5" customHeight="1" x14ac:dyDescent="0.2">
      <c r="A15" s="327" t="s">
        <v>33</v>
      </c>
      <c r="B15" s="276"/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7"/>
      <c r="N15" s="66"/>
      <c r="P15" s="297" t="s">
        <v>34</v>
      </c>
      <c r="Q15" s="229"/>
      <c r="R15" s="229"/>
      <c r="S15" s="229"/>
      <c r="T15" s="2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8"/>
      <c r="Q16" s="298"/>
      <c r="R16" s="298"/>
      <c r="S16" s="298"/>
      <c r="T16" s="2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49" t="s">
        <v>35</v>
      </c>
      <c r="B17" s="249" t="s">
        <v>36</v>
      </c>
      <c r="C17" s="304" t="s">
        <v>37</v>
      </c>
      <c r="D17" s="249" t="s">
        <v>38</v>
      </c>
      <c r="E17" s="269"/>
      <c r="F17" s="249" t="s">
        <v>39</v>
      </c>
      <c r="G17" s="249" t="s">
        <v>40</v>
      </c>
      <c r="H17" s="249" t="s">
        <v>41</v>
      </c>
      <c r="I17" s="249" t="s">
        <v>42</v>
      </c>
      <c r="J17" s="249" t="s">
        <v>43</v>
      </c>
      <c r="K17" s="249" t="s">
        <v>44</v>
      </c>
      <c r="L17" s="249" t="s">
        <v>45</v>
      </c>
      <c r="M17" s="249" t="s">
        <v>46</v>
      </c>
      <c r="N17" s="249" t="s">
        <v>47</v>
      </c>
      <c r="O17" s="249" t="s">
        <v>48</v>
      </c>
      <c r="P17" s="249" t="s">
        <v>49</v>
      </c>
      <c r="Q17" s="268"/>
      <c r="R17" s="268"/>
      <c r="S17" s="268"/>
      <c r="T17" s="269"/>
      <c r="U17" s="408" t="s">
        <v>50</v>
      </c>
      <c r="V17" s="277"/>
      <c r="W17" s="249" t="s">
        <v>51</v>
      </c>
      <c r="X17" s="249" t="s">
        <v>52</v>
      </c>
      <c r="Y17" s="409" t="s">
        <v>53</v>
      </c>
      <c r="Z17" s="249" t="s">
        <v>54</v>
      </c>
      <c r="AA17" s="339" t="s">
        <v>55</v>
      </c>
      <c r="AB17" s="339" t="s">
        <v>56</v>
      </c>
      <c r="AC17" s="339" t="s">
        <v>57</v>
      </c>
      <c r="AD17" s="339" t="s">
        <v>58</v>
      </c>
      <c r="AE17" s="342"/>
      <c r="AF17" s="343"/>
      <c r="AG17" s="278"/>
      <c r="BD17" s="333" t="s">
        <v>59</v>
      </c>
    </row>
    <row r="18" spans="1:68" ht="14.25" customHeight="1" x14ac:dyDescent="0.2">
      <c r="A18" s="250"/>
      <c r="B18" s="250"/>
      <c r="C18" s="250"/>
      <c r="D18" s="270"/>
      <c r="E18" s="272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70"/>
      <c r="Q18" s="271"/>
      <c r="R18" s="271"/>
      <c r="S18" s="271"/>
      <c r="T18" s="272"/>
      <c r="U18" s="194" t="s">
        <v>60</v>
      </c>
      <c r="V18" s="194" t="s">
        <v>61</v>
      </c>
      <c r="W18" s="250"/>
      <c r="X18" s="250"/>
      <c r="Y18" s="410"/>
      <c r="Z18" s="250"/>
      <c r="AA18" s="340"/>
      <c r="AB18" s="340"/>
      <c r="AC18" s="340"/>
      <c r="AD18" s="344"/>
      <c r="AE18" s="345"/>
      <c r="AF18" s="346"/>
      <c r="AG18" s="279"/>
      <c r="BD18" s="207"/>
    </row>
    <row r="19" spans="1:68" ht="27.75" hidden="1" customHeight="1" x14ac:dyDescent="0.2">
      <c r="A19" s="223" t="s">
        <v>62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48"/>
      <c r="AB19" s="48"/>
      <c r="AC19" s="48"/>
    </row>
    <row r="20" spans="1:68" ht="16.5" hidden="1" customHeight="1" x14ac:dyDescent="0.25">
      <c r="A20" s="206" t="s">
        <v>62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193"/>
      <c r="AB20" s="193"/>
      <c r="AC20" s="193"/>
    </row>
    <row r="21" spans="1:68" ht="14.25" hidden="1" customHeight="1" x14ac:dyDescent="0.25">
      <c r="A21" s="208" t="s">
        <v>63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192"/>
      <c r="AB21" s="192"/>
      <c r="AC21" s="19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09">
        <v>4607111035752</v>
      </c>
      <c r="E22" s="210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5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69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4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15"/>
      <c r="P23" s="211" t="s">
        <v>71</v>
      </c>
      <c r="Q23" s="212"/>
      <c r="R23" s="212"/>
      <c r="S23" s="212"/>
      <c r="T23" s="212"/>
      <c r="U23" s="212"/>
      <c r="V23" s="213"/>
      <c r="W23" s="37" t="s">
        <v>69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hidden="1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15"/>
      <c r="P24" s="211" t="s">
        <v>71</v>
      </c>
      <c r="Q24" s="212"/>
      <c r="R24" s="212"/>
      <c r="S24" s="212"/>
      <c r="T24" s="212"/>
      <c r="U24" s="212"/>
      <c r="V24" s="213"/>
      <c r="W24" s="37" t="s">
        <v>72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hidden="1" customHeight="1" x14ac:dyDescent="0.2">
      <c r="A25" s="223" t="s">
        <v>73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48"/>
      <c r="AB25" s="48"/>
      <c r="AC25" s="48"/>
    </row>
    <row r="26" spans="1:68" ht="16.5" hidden="1" customHeight="1" x14ac:dyDescent="0.25">
      <c r="A26" s="206" t="s">
        <v>74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193"/>
      <c r="AB26" s="193"/>
      <c r="AC26" s="193"/>
    </row>
    <row r="27" spans="1:68" ht="14.25" hidden="1" customHeight="1" x14ac:dyDescent="0.25">
      <c r="A27" s="208" t="s">
        <v>75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192"/>
      <c r="AB27" s="192"/>
      <c r="AC27" s="192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209">
        <v>4607111036605</v>
      </c>
      <c r="E28" s="210"/>
      <c r="F28" s="198">
        <v>0.25</v>
      </c>
      <c r="G28" s="32">
        <v>6</v>
      </c>
      <c r="H28" s="198">
        <v>1.5</v>
      </c>
      <c r="I28" s="198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3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69</v>
      </c>
      <c r="X28" s="199">
        <v>0</v>
      </c>
      <c r="Y28" s="200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209">
        <v>4607111036520</v>
      </c>
      <c r="E29" s="210"/>
      <c r="F29" s="198">
        <v>0.25</v>
      </c>
      <c r="G29" s="32">
        <v>6</v>
      </c>
      <c r="H29" s="198">
        <v>1.5</v>
      </c>
      <c r="I29" s="198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69</v>
      </c>
      <c r="X29" s="199">
        <v>0</v>
      </c>
      <c r="Y29" s="200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9">
        <v>4607111036537</v>
      </c>
      <c r="E30" s="210"/>
      <c r="F30" s="198">
        <v>0.25</v>
      </c>
      <c r="G30" s="32">
        <v>6</v>
      </c>
      <c r="H30" s="198">
        <v>1.5</v>
      </c>
      <c r="I30" s="198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3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69</v>
      </c>
      <c r="X30" s="199">
        <v>182</v>
      </c>
      <c r="Y30" s="200">
        <f>IFERROR(IF(X30="","",X30),"")</f>
        <v>182</v>
      </c>
      <c r="Z30" s="36">
        <f>IFERROR(IF(X30="","",X30*0.00941),"")</f>
        <v>1.71262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4301132094</v>
      </c>
      <c r="D31" s="209">
        <v>4607111036599</v>
      </c>
      <c r="E31" s="210"/>
      <c r="F31" s="198">
        <v>0.25</v>
      </c>
      <c r="G31" s="32">
        <v>6</v>
      </c>
      <c r="H31" s="198">
        <v>1.5</v>
      </c>
      <c r="I31" s="198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69</v>
      </c>
      <c r="X31" s="199">
        <v>0</v>
      </c>
      <c r="Y31" s="200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4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15"/>
      <c r="P32" s="211" t="s">
        <v>71</v>
      </c>
      <c r="Q32" s="212"/>
      <c r="R32" s="212"/>
      <c r="S32" s="212"/>
      <c r="T32" s="212"/>
      <c r="U32" s="212"/>
      <c r="V32" s="213"/>
      <c r="W32" s="37" t="s">
        <v>69</v>
      </c>
      <c r="X32" s="201">
        <f>IFERROR(SUM(X28:X31),"0")</f>
        <v>182</v>
      </c>
      <c r="Y32" s="201">
        <f>IFERROR(SUM(Y28:Y31),"0")</f>
        <v>182</v>
      </c>
      <c r="Z32" s="201">
        <f>IFERROR(IF(Z28="",0,Z28),"0")+IFERROR(IF(Z29="",0,Z29),"0")+IFERROR(IF(Z30="",0,Z30),"0")+IFERROR(IF(Z31="",0,Z31),"0")</f>
        <v>1.71262</v>
      </c>
      <c r="AA32" s="202"/>
      <c r="AB32" s="202"/>
      <c r="AC32" s="202"/>
    </row>
    <row r="33" spans="1:68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15"/>
      <c r="P33" s="211" t="s">
        <v>71</v>
      </c>
      <c r="Q33" s="212"/>
      <c r="R33" s="212"/>
      <c r="S33" s="212"/>
      <c r="T33" s="212"/>
      <c r="U33" s="212"/>
      <c r="V33" s="213"/>
      <c r="W33" s="37" t="s">
        <v>72</v>
      </c>
      <c r="X33" s="201">
        <f>IFERROR(SUMPRODUCT(X28:X31*H28:H31),"0")</f>
        <v>273</v>
      </c>
      <c r="Y33" s="201">
        <f>IFERROR(SUMPRODUCT(Y28:Y31*H28:H31),"0")</f>
        <v>273</v>
      </c>
      <c r="Z33" s="37"/>
      <c r="AA33" s="202"/>
      <c r="AB33" s="202"/>
      <c r="AC33" s="202"/>
    </row>
    <row r="34" spans="1:68" ht="16.5" hidden="1" customHeight="1" x14ac:dyDescent="0.25">
      <c r="A34" s="206" t="s">
        <v>86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193"/>
      <c r="AB34" s="193"/>
      <c r="AC34" s="193"/>
    </row>
    <row r="35" spans="1:68" ht="14.25" hidden="1" customHeight="1" x14ac:dyDescent="0.25">
      <c r="A35" s="208" t="s">
        <v>63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192"/>
      <c r="AB35" s="192"/>
      <c r="AC35" s="192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209">
        <v>4607111036285</v>
      </c>
      <c r="E36" s="210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8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69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209">
        <v>4607111036308</v>
      </c>
      <c r="E37" s="210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31" t="s">
        <v>91</v>
      </c>
      <c r="Q37" s="204"/>
      <c r="R37" s="204"/>
      <c r="S37" s="204"/>
      <c r="T37" s="205"/>
      <c r="U37" s="34"/>
      <c r="V37" s="34"/>
      <c r="W37" s="35" t="s">
        <v>69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92</v>
      </c>
      <c r="B38" s="54" t="s">
        <v>93</v>
      </c>
      <c r="C38" s="31">
        <v>4301070864</v>
      </c>
      <c r="D38" s="209">
        <v>4607111036292</v>
      </c>
      <c r="E38" s="210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5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69</v>
      </c>
      <c r="X38" s="199">
        <v>0</v>
      </c>
      <c r="Y38" s="20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4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15"/>
      <c r="P39" s="211" t="s">
        <v>71</v>
      </c>
      <c r="Q39" s="212"/>
      <c r="R39" s="212"/>
      <c r="S39" s="212"/>
      <c r="T39" s="212"/>
      <c r="U39" s="212"/>
      <c r="V39" s="213"/>
      <c r="W39" s="37" t="s">
        <v>69</v>
      </c>
      <c r="X39" s="201">
        <f>IFERROR(SUM(X36:X38),"0")</f>
        <v>0</v>
      </c>
      <c r="Y39" s="201">
        <f>IFERROR(SUM(Y36:Y38),"0")</f>
        <v>0</v>
      </c>
      <c r="Z39" s="201">
        <f>IFERROR(IF(Z36="",0,Z36),"0")+IFERROR(IF(Z37="",0,Z37),"0")+IFERROR(IF(Z38="",0,Z38),"0")</f>
        <v>0</v>
      </c>
      <c r="AA39" s="202"/>
      <c r="AB39" s="202"/>
      <c r="AC39" s="202"/>
    </row>
    <row r="40" spans="1:68" hidden="1" x14ac:dyDescent="0.2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15"/>
      <c r="P40" s="211" t="s">
        <v>71</v>
      </c>
      <c r="Q40" s="212"/>
      <c r="R40" s="212"/>
      <c r="S40" s="212"/>
      <c r="T40" s="212"/>
      <c r="U40" s="212"/>
      <c r="V40" s="213"/>
      <c r="W40" s="37" t="s">
        <v>72</v>
      </c>
      <c r="X40" s="201">
        <f>IFERROR(SUMPRODUCT(X36:X38*H36:H38),"0")</f>
        <v>0</v>
      </c>
      <c r="Y40" s="201">
        <f>IFERROR(SUMPRODUCT(Y36:Y38*H36:H38),"0")</f>
        <v>0</v>
      </c>
      <c r="Z40" s="37"/>
      <c r="AA40" s="202"/>
      <c r="AB40" s="202"/>
      <c r="AC40" s="202"/>
    </row>
    <row r="41" spans="1:68" ht="16.5" hidden="1" customHeight="1" x14ac:dyDescent="0.25">
      <c r="A41" s="206" t="s">
        <v>94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193"/>
      <c r="AB41" s="193"/>
      <c r="AC41" s="193"/>
    </row>
    <row r="42" spans="1:68" ht="14.25" hidden="1" customHeight="1" x14ac:dyDescent="0.25">
      <c r="A42" s="208" t="s">
        <v>95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192"/>
      <c r="AB42" s="192"/>
      <c r="AC42" s="192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209">
        <v>4607111038951</v>
      </c>
      <c r="E43" s="210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69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209">
        <v>4607111037596</v>
      </c>
      <c r="E44" s="210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69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9">
        <v>4607111037053</v>
      </c>
      <c r="E45" s="210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69</v>
      </c>
      <c r="X45" s="199">
        <v>10</v>
      </c>
      <c r="Y45" s="200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9">
        <v>4607111037060</v>
      </c>
      <c r="E46" s="210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69</v>
      </c>
      <c r="X46" s="199">
        <v>40</v>
      </c>
      <c r="Y46" s="200">
        <f>IFERROR(IF(X46="","",X46),"")</f>
        <v>40</v>
      </c>
      <c r="Z46" s="36">
        <f>IFERROR(IF(X46="","",X46*0.0095),"")</f>
        <v>0.38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214"/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15"/>
      <c r="P47" s="211" t="s">
        <v>71</v>
      </c>
      <c r="Q47" s="212"/>
      <c r="R47" s="212"/>
      <c r="S47" s="212"/>
      <c r="T47" s="212"/>
      <c r="U47" s="212"/>
      <c r="V47" s="213"/>
      <c r="W47" s="37" t="s">
        <v>69</v>
      </c>
      <c r="X47" s="201">
        <f>IFERROR(SUM(X43:X46),"0")</f>
        <v>50</v>
      </c>
      <c r="Y47" s="201">
        <f>IFERROR(SUM(Y43:Y46),"0")</f>
        <v>50</v>
      </c>
      <c r="Z47" s="201">
        <f>IFERROR(IF(Z43="",0,Z43),"0")+IFERROR(IF(Z44="",0,Z44),"0")+IFERROR(IF(Z45="",0,Z45),"0")+IFERROR(IF(Z46="",0,Z46),"0")</f>
        <v>0.47499999999999998</v>
      </c>
      <c r="AA47" s="202"/>
      <c r="AB47" s="202"/>
      <c r="AC47" s="202"/>
    </row>
    <row r="48" spans="1:68" x14ac:dyDescent="0.2">
      <c r="A48" s="207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15"/>
      <c r="P48" s="211" t="s">
        <v>71</v>
      </c>
      <c r="Q48" s="212"/>
      <c r="R48" s="212"/>
      <c r="S48" s="212"/>
      <c r="T48" s="212"/>
      <c r="U48" s="212"/>
      <c r="V48" s="213"/>
      <c r="W48" s="37" t="s">
        <v>72</v>
      </c>
      <c r="X48" s="201">
        <f>IFERROR(SUMPRODUCT(X43:X46*H43:H46),"0")</f>
        <v>60</v>
      </c>
      <c r="Y48" s="201">
        <f>IFERROR(SUMPRODUCT(Y43:Y46*H43:H46),"0")</f>
        <v>60</v>
      </c>
      <c r="Z48" s="37"/>
      <c r="AA48" s="202"/>
      <c r="AB48" s="202"/>
      <c r="AC48" s="202"/>
    </row>
    <row r="49" spans="1:68" ht="16.5" hidden="1" customHeight="1" x14ac:dyDescent="0.25">
      <c r="A49" s="206" t="s">
        <v>105</v>
      </c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193"/>
      <c r="AB49" s="193"/>
      <c r="AC49" s="193"/>
    </row>
    <row r="50" spans="1:68" ht="14.25" hidden="1" customHeight="1" x14ac:dyDescent="0.25">
      <c r="A50" s="208" t="s">
        <v>63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192"/>
      <c r="AB50" s="192"/>
      <c r="AC50" s="192"/>
    </row>
    <row r="51" spans="1:68" ht="27" customHeight="1" x14ac:dyDescent="0.25">
      <c r="A51" s="54" t="s">
        <v>106</v>
      </c>
      <c r="B51" s="54" t="s">
        <v>107</v>
      </c>
      <c r="C51" s="31">
        <v>4301070989</v>
      </c>
      <c r="D51" s="209">
        <v>4607111037190</v>
      </c>
      <c r="E51" s="210"/>
      <c r="F51" s="198">
        <v>0.43</v>
      </c>
      <c r="G51" s="32">
        <v>16</v>
      </c>
      <c r="H51" s="198">
        <v>6.88</v>
      </c>
      <c r="I51" s="198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1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4"/>
      <c r="R51" s="204"/>
      <c r="S51" s="204"/>
      <c r="T51" s="205"/>
      <c r="U51" s="34"/>
      <c r="V51" s="34"/>
      <c r="W51" s="35" t="s">
        <v>69</v>
      </c>
      <c r="X51" s="199">
        <v>12</v>
      </c>
      <c r="Y51" s="200">
        <f t="shared" ref="Y51:Y62" si="0">IFERROR(IF(X51="","",X51),"")</f>
        <v>12</v>
      </c>
      <c r="Z51" s="36">
        <f t="shared" ref="Z51:Z62" si="1">IFERROR(IF(X51="","",X51*0.0155),"")</f>
        <v>0.186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86.395200000000003</v>
      </c>
      <c r="BN51" s="67">
        <f t="shared" ref="BN51:BN62" si="3">IFERROR(Y51*I51,"0")</f>
        <v>86.395200000000003</v>
      </c>
      <c r="BO51" s="67">
        <f t="shared" ref="BO51:BO62" si="4">IFERROR(X51/J51,"0")</f>
        <v>0.14285714285714285</v>
      </c>
      <c r="BP51" s="67">
        <f t="shared" ref="BP51:BP62" si="5">IFERROR(Y51/J51,"0")</f>
        <v>0.14285714285714285</v>
      </c>
    </row>
    <row r="52" spans="1:68" ht="27" hidden="1" customHeight="1" x14ac:dyDescent="0.25">
      <c r="A52" s="54" t="s">
        <v>108</v>
      </c>
      <c r="B52" s="54" t="s">
        <v>109</v>
      </c>
      <c r="C52" s="31">
        <v>4301071032</v>
      </c>
      <c r="D52" s="209">
        <v>4607111038999</v>
      </c>
      <c r="E52" s="210"/>
      <c r="F52" s="198">
        <v>0.4</v>
      </c>
      <c r="G52" s="32">
        <v>16</v>
      </c>
      <c r="H52" s="198">
        <v>6.4</v>
      </c>
      <c r="I52" s="198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4"/>
      <c r="R52" s="204"/>
      <c r="S52" s="204"/>
      <c r="T52" s="205"/>
      <c r="U52" s="34"/>
      <c r="V52" s="34"/>
      <c r="W52" s="35" t="s">
        <v>69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9">
        <v>4607111037183</v>
      </c>
      <c r="E53" s="210"/>
      <c r="F53" s="198">
        <v>0.9</v>
      </c>
      <c r="G53" s="32">
        <v>8</v>
      </c>
      <c r="H53" s="198">
        <v>7.2</v>
      </c>
      <c r="I53" s="198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4"/>
      <c r="R53" s="204"/>
      <c r="S53" s="204"/>
      <c r="T53" s="205"/>
      <c r="U53" s="34"/>
      <c r="V53" s="34"/>
      <c r="W53" s="35" t="s">
        <v>69</v>
      </c>
      <c r="X53" s="199">
        <v>48</v>
      </c>
      <c r="Y53" s="200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4301071044</v>
      </c>
      <c r="D54" s="209">
        <v>4607111039385</v>
      </c>
      <c r="E54" s="210"/>
      <c r="F54" s="198">
        <v>0.7</v>
      </c>
      <c r="G54" s="32">
        <v>10</v>
      </c>
      <c r="H54" s="198">
        <v>7</v>
      </c>
      <c r="I54" s="198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4"/>
      <c r="R54" s="204"/>
      <c r="S54" s="204"/>
      <c r="T54" s="205"/>
      <c r="U54" s="34"/>
      <c r="V54" s="34"/>
      <c r="W54" s="35" t="s">
        <v>69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10"/>
      <c r="F55" s="198">
        <v>0.43</v>
      </c>
      <c r="G55" s="32">
        <v>16</v>
      </c>
      <c r="H55" s="198">
        <v>6.88</v>
      </c>
      <c r="I55" s="198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4"/>
      <c r="R55" s="204"/>
      <c r="S55" s="204"/>
      <c r="T55" s="205"/>
      <c r="U55" s="34"/>
      <c r="V55" s="34"/>
      <c r="W55" s="35" t="s">
        <v>69</v>
      </c>
      <c r="X55" s="199">
        <v>36</v>
      </c>
      <c r="Y55" s="200">
        <f t="shared" si="0"/>
        <v>36</v>
      </c>
      <c r="Z55" s="36">
        <f t="shared" si="1"/>
        <v>0.55800000000000005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255.96</v>
      </c>
      <c r="BN55" s="67">
        <f t="shared" si="3"/>
        <v>255.96</v>
      </c>
      <c r="BO55" s="67">
        <f t="shared" si="4"/>
        <v>0.42857142857142855</v>
      </c>
      <c r="BP55" s="67">
        <f t="shared" si="5"/>
        <v>0.42857142857142855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4301071045</v>
      </c>
      <c r="D56" s="209">
        <v>4607111039392</v>
      </c>
      <c r="E56" s="210"/>
      <c r="F56" s="198">
        <v>0.4</v>
      </c>
      <c r="G56" s="32">
        <v>16</v>
      </c>
      <c r="H56" s="198">
        <v>6.4</v>
      </c>
      <c r="I56" s="198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51" t="s">
        <v>118</v>
      </c>
      <c r="Q56" s="204"/>
      <c r="R56" s="204"/>
      <c r="S56" s="204"/>
      <c r="T56" s="205"/>
      <c r="U56" s="34"/>
      <c r="V56" s="34"/>
      <c r="W56" s="35" t="s">
        <v>69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9">
        <v>4607111036902</v>
      </c>
      <c r="E57" s="210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69</v>
      </c>
      <c r="X57" s="199">
        <v>24</v>
      </c>
      <c r="Y57" s="200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4301071031</v>
      </c>
      <c r="D58" s="209">
        <v>4607111038982</v>
      </c>
      <c r="E58" s="210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69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4301070969</v>
      </c>
      <c r="D59" s="209">
        <v>4607111036858</v>
      </c>
      <c r="E59" s="210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7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69</v>
      </c>
      <c r="X59" s="199">
        <v>12</v>
      </c>
      <c r="Y59" s="200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hidden="1" customHeight="1" x14ac:dyDescent="0.25">
      <c r="A60" s="54" t="s">
        <v>125</v>
      </c>
      <c r="B60" s="54" t="s">
        <v>126</v>
      </c>
      <c r="C60" s="31">
        <v>4301071046</v>
      </c>
      <c r="D60" s="209">
        <v>4607111039354</v>
      </c>
      <c r="E60" s="210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69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127</v>
      </c>
      <c r="B61" s="54" t="s">
        <v>128</v>
      </c>
      <c r="C61" s="31">
        <v>4301070968</v>
      </c>
      <c r="D61" s="209">
        <v>4607111036889</v>
      </c>
      <c r="E61" s="210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69</v>
      </c>
      <c r="X61" s="199">
        <v>24</v>
      </c>
      <c r="Y61" s="200">
        <f t="shared" si="0"/>
        <v>24</v>
      </c>
      <c r="Z61" s="36">
        <f t="shared" si="1"/>
        <v>0.372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179.66399999999999</v>
      </c>
      <c r="BN61" s="67">
        <f t="shared" si="3"/>
        <v>179.66399999999999</v>
      </c>
      <c r="BO61" s="67">
        <f t="shared" si="4"/>
        <v>0.2857142857142857</v>
      </c>
      <c r="BP61" s="67">
        <f t="shared" si="5"/>
        <v>0.2857142857142857</v>
      </c>
    </row>
    <row r="62" spans="1:68" ht="27" hidden="1" customHeight="1" x14ac:dyDescent="0.25">
      <c r="A62" s="54" t="s">
        <v>129</v>
      </c>
      <c r="B62" s="54" t="s">
        <v>130</v>
      </c>
      <c r="C62" s="31">
        <v>4301071047</v>
      </c>
      <c r="D62" s="209">
        <v>4607111039330</v>
      </c>
      <c r="E62" s="210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4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69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4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15"/>
      <c r="P63" s="211" t="s">
        <v>71</v>
      </c>
      <c r="Q63" s="212"/>
      <c r="R63" s="212"/>
      <c r="S63" s="212"/>
      <c r="T63" s="212"/>
      <c r="U63" s="212"/>
      <c r="V63" s="213"/>
      <c r="W63" s="37" t="s">
        <v>69</v>
      </c>
      <c r="X63" s="201">
        <f>IFERROR(SUM(X51:X62),"0")</f>
        <v>156</v>
      </c>
      <c r="Y63" s="201">
        <f>IFERROR(SUM(Y51:Y62),"0")</f>
        <v>156</v>
      </c>
      <c r="Z63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2.4179999999999997</v>
      </c>
      <c r="AA63" s="202"/>
      <c r="AB63" s="202"/>
      <c r="AC63" s="202"/>
    </row>
    <row r="64" spans="1:68" x14ac:dyDescent="0.2">
      <c r="A64" s="207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15"/>
      <c r="P64" s="211" t="s">
        <v>71</v>
      </c>
      <c r="Q64" s="212"/>
      <c r="R64" s="212"/>
      <c r="S64" s="212"/>
      <c r="T64" s="212"/>
      <c r="U64" s="212"/>
      <c r="V64" s="213"/>
      <c r="W64" s="37" t="s">
        <v>72</v>
      </c>
      <c r="X64" s="201">
        <f>IFERROR(SUMPRODUCT(X51:X62*H51:H62),"0")</f>
        <v>1104</v>
      </c>
      <c r="Y64" s="201">
        <f>IFERROR(SUMPRODUCT(Y51:Y62*H51:H62),"0")</f>
        <v>1104</v>
      </c>
      <c r="Z64" s="37"/>
      <c r="AA64" s="202"/>
      <c r="AB64" s="202"/>
      <c r="AC64" s="202"/>
    </row>
    <row r="65" spans="1:68" ht="16.5" hidden="1" customHeight="1" x14ac:dyDescent="0.25">
      <c r="A65" s="206" t="s">
        <v>131</v>
      </c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193"/>
      <c r="AB65" s="193"/>
      <c r="AC65" s="193"/>
    </row>
    <row r="66" spans="1:68" ht="14.25" hidden="1" customHeight="1" x14ac:dyDescent="0.25">
      <c r="A66" s="208" t="s">
        <v>63</v>
      </c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192"/>
      <c r="AB66" s="192"/>
      <c r="AC66" s="192"/>
    </row>
    <row r="67" spans="1:68" ht="27" customHeight="1" x14ac:dyDescent="0.25">
      <c r="A67" s="54" t="s">
        <v>132</v>
      </c>
      <c r="B67" s="54" t="s">
        <v>133</v>
      </c>
      <c r="C67" s="31">
        <v>4301070977</v>
      </c>
      <c r="D67" s="209">
        <v>4607111037411</v>
      </c>
      <c r="E67" s="210"/>
      <c r="F67" s="198">
        <v>2.7</v>
      </c>
      <c r="G67" s="32">
        <v>1</v>
      </c>
      <c r="H67" s="198">
        <v>2.7</v>
      </c>
      <c r="I67" s="198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4"/>
      <c r="R67" s="204"/>
      <c r="S67" s="204"/>
      <c r="T67" s="205"/>
      <c r="U67" s="34"/>
      <c r="V67" s="34"/>
      <c r="W67" s="35" t="s">
        <v>69</v>
      </c>
      <c r="X67" s="199">
        <v>18</v>
      </c>
      <c r="Y67" s="200">
        <f>IFERROR(IF(X67="","",X67),"")</f>
        <v>18</v>
      </c>
      <c r="Z67" s="36">
        <f>IFERROR(IF(X67="","",X67*0.00502),"")</f>
        <v>9.0359999999999996E-2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50.637600000000006</v>
      </c>
      <c r="BN67" s="67">
        <f>IFERROR(Y67*I67,"0")</f>
        <v>50.637600000000006</v>
      </c>
      <c r="BO67" s="67">
        <f>IFERROR(X67/J67,"0")</f>
        <v>7.6923076923076927E-2</v>
      </c>
      <c r="BP67" s="67">
        <f>IFERROR(Y67/J67,"0")</f>
        <v>7.6923076923076927E-2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9">
        <v>4607111036728</v>
      </c>
      <c r="E68" s="210"/>
      <c r="F68" s="198">
        <v>5</v>
      </c>
      <c r="G68" s="32">
        <v>1</v>
      </c>
      <c r="H68" s="198">
        <v>5</v>
      </c>
      <c r="I68" s="198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2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4"/>
      <c r="R68" s="204"/>
      <c r="S68" s="204"/>
      <c r="T68" s="205"/>
      <c r="U68" s="34"/>
      <c r="V68" s="34"/>
      <c r="W68" s="35" t="s">
        <v>69</v>
      </c>
      <c r="X68" s="199">
        <v>84</v>
      </c>
      <c r="Y68" s="200">
        <f>IFERROR(IF(X68="","",X68),"")</f>
        <v>84</v>
      </c>
      <c r="Z68" s="36">
        <f>IFERROR(IF(X68="","",X68*0.00866),"")</f>
        <v>0.72743999999999998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437.90879999999999</v>
      </c>
      <c r="BN68" s="67">
        <f>IFERROR(Y68*I68,"0")</f>
        <v>437.90879999999999</v>
      </c>
      <c r="BO68" s="67">
        <f>IFERROR(X68/J68,"0")</f>
        <v>0.58333333333333337</v>
      </c>
      <c r="BP68" s="67">
        <f>IFERROR(Y68/J68,"0")</f>
        <v>0.58333333333333337</v>
      </c>
    </row>
    <row r="69" spans="1:68" x14ac:dyDescent="0.2">
      <c r="A69" s="214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15"/>
      <c r="P69" s="211" t="s">
        <v>71</v>
      </c>
      <c r="Q69" s="212"/>
      <c r="R69" s="212"/>
      <c r="S69" s="212"/>
      <c r="T69" s="212"/>
      <c r="U69" s="212"/>
      <c r="V69" s="213"/>
      <c r="W69" s="37" t="s">
        <v>69</v>
      </c>
      <c r="X69" s="201">
        <f>IFERROR(SUM(X67:X68),"0")</f>
        <v>102</v>
      </c>
      <c r="Y69" s="201">
        <f>IFERROR(SUM(Y67:Y68),"0")</f>
        <v>102</v>
      </c>
      <c r="Z69" s="201">
        <f>IFERROR(IF(Z67="",0,Z67),"0")+IFERROR(IF(Z68="",0,Z68),"0")</f>
        <v>0.81779999999999997</v>
      </c>
      <c r="AA69" s="202"/>
      <c r="AB69" s="202"/>
      <c r="AC69" s="202"/>
    </row>
    <row r="70" spans="1:68" x14ac:dyDescent="0.2">
      <c r="A70" s="207"/>
      <c r="B70" s="207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15"/>
      <c r="P70" s="211" t="s">
        <v>71</v>
      </c>
      <c r="Q70" s="212"/>
      <c r="R70" s="212"/>
      <c r="S70" s="212"/>
      <c r="T70" s="212"/>
      <c r="U70" s="212"/>
      <c r="V70" s="213"/>
      <c r="W70" s="37" t="s">
        <v>72</v>
      </c>
      <c r="X70" s="201">
        <f>IFERROR(SUMPRODUCT(X67:X68*H67:H68),"0")</f>
        <v>468.6</v>
      </c>
      <c r="Y70" s="201">
        <f>IFERROR(SUMPRODUCT(Y67:Y68*H67:H68),"0")</f>
        <v>468.6</v>
      </c>
      <c r="Z70" s="37"/>
      <c r="AA70" s="202"/>
      <c r="AB70" s="202"/>
      <c r="AC70" s="202"/>
    </row>
    <row r="71" spans="1:68" ht="16.5" hidden="1" customHeight="1" x14ac:dyDescent="0.25">
      <c r="A71" s="206" t="s">
        <v>137</v>
      </c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193"/>
      <c r="AB71" s="193"/>
      <c r="AC71" s="193"/>
    </row>
    <row r="72" spans="1:68" ht="14.25" hidden="1" customHeight="1" x14ac:dyDescent="0.25">
      <c r="A72" s="208" t="s">
        <v>138</v>
      </c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192"/>
      <c r="AB72" s="192"/>
      <c r="AC72" s="192"/>
    </row>
    <row r="73" spans="1:68" ht="27" hidden="1" customHeight="1" x14ac:dyDescent="0.25">
      <c r="A73" s="54" t="s">
        <v>139</v>
      </c>
      <c r="B73" s="54" t="s">
        <v>140</v>
      </c>
      <c r="C73" s="31">
        <v>4301135271</v>
      </c>
      <c r="D73" s="209">
        <v>4607111033659</v>
      </c>
      <c r="E73" s="210"/>
      <c r="F73" s="198">
        <v>0.3</v>
      </c>
      <c r="G73" s="32">
        <v>12</v>
      </c>
      <c r="H73" s="198">
        <v>3.6</v>
      </c>
      <c r="I73" s="198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22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4"/>
      <c r="R73" s="204"/>
      <c r="S73" s="204"/>
      <c r="T73" s="205"/>
      <c r="U73" s="34"/>
      <c r="V73" s="34"/>
      <c r="W73" s="35" t="s">
        <v>69</v>
      </c>
      <c r="X73" s="199">
        <v>0</v>
      </c>
      <c r="Y73" s="200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214"/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15"/>
      <c r="P74" s="211" t="s">
        <v>71</v>
      </c>
      <c r="Q74" s="212"/>
      <c r="R74" s="212"/>
      <c r="S74" s="212"/>
      <c r="T74" s="212"/>
      <c r="U74" s="212"/>
      <c r="V74" s="213"/>
      <c r="W74" s="37" t="s">
        <v>69</v>
      </c>
      <c r="X74" s="201">
        <f>IFERROR(SUM(X73:X73),"0")</f>
        <v>0</v>
      </c>
      <c r="Y74" s="201">
        <f>IFERROR(SUM(Y73:Y73),"0")</f>
        <v>0</v>
      </c>
      <c r="Z74" s="201">
        <f>IFERROR(IF(Z73="",0,Z73),"0")</f>
        <v>0</v>
      </c>
      <c r="AA74" s="202"/>
      <c r="AB74" s="202"/>
      <c r="AC74" s="202"/>
    </row>
    <row r="75" spans="1:68" hidden="1" x14ac:dyDescent="0.2">
      <c r="A75" s="207"/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15"/>
      <c r="P75" s="211" t="s">
        <v>71</v>
      </c>
      <c r="Q75" s="212"/>
      <c r="R75" s="212"/>
      <c r="S75" s="212"/>
      <c r="T75" s="212"/>
      <c r="U75" s="212"/>
      <c r="V75" s="213"/>
      <c r="W75" s="37" t="s">
        <v>72</v>
      </c>
      <c r="X75" s="201">
        <f>IFERROR(SUMPRODUCT(X73:X73*H73:H73),"0")</f>
        <v>0</v>
      </c>
      <c r="Y75" s="201">
        <f>IFERROR(SUMPRODUCT(Y73:Y73*H73:H73),"0")</f>
        <v>0</v>
      </c>
      <c r="Z75" s="37"/>
      <c r="AA75" s="202"/>
      <c r="AB75" s="202"/>
      <c r="AC75" s="202"/>
    </row>
    <row r="76" spans="1:68" ht="16.5" hidden="1" customHeight="1" x14ac:dyDescent="0.25">
      <c r="A76" s="206" t="s">
        <v>141</v>
      </c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193"/>
      <c r="AB76" s="193"/>
      <c r="AC76" s="193"/>
    </row>
    <row r="77" spans="1:68" ht="14.25" hidden="1" customHeight="1" x14ac:dyDescent="0.25">
      <c r="A77" s="208" t="s">
        <v>142</v>
      </c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192"/>
      <c r="AB77" s="192"/>
      <c r="AC77" s="192"/>
    </row>
    <row r="78" spans="1:68" ht="27" hidden="1" customHeight="1" x14ac:dyDescent="0.25">
      <c r="A78" s="54" t="s">
        <v>143</v>
      </c>
      <c r="B78" s="54" t="s">
        <v>144</v>
      </c>
      <c r="C78" s="31">
        <v>4301131021</v>
      </c>
      <c r="D78" s="209">
        <v>4607111034137</v>
      </c>
      <c r="E78" s="210"/>
      <c r="F78" s="198">
        <v>0.3</v>
      </c>
      <c r="G78" s="32">
        <v>12</v>
      </c>
      <c r="H78" s="198">
        <v>3.6</v>
      </c>
      <c r="I78" s="198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28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4"/>
      <c r="R78" s="204"/>
      <c r="S78" s="204"/>
      <c r="T78" s="205"/>
      <c r="U78" s="34"/>
      <c r="V78" s="34"/>
      <c r="W78" s="35" t="s">
        <v>69</v>
      </c>
      <c r="X78" s="199">
        <v>0</v>
      </c>
      <c r="Y78" s="200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9">
        <v>4607111034120</v>
      </c>
      <c r="E79" s="210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2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69</v>
      </c>
      <c r="X79" s="199">
        <v>14</v>
      </c>
      <c r="Y79" s="200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14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15"/>
      <c r="P80" s="211" t="s">
        <v>71</v>
      </c>
      <c r="Q80" s="212"/>
      <c r="R80" s="212"/>
      <c r="S80" s="212"/>
      <c r="T80" s="212"/>
      <c r="U80" s="212"/>
      <c r="V80" s="213"/>
      <c r="W80" s="37" t="s">
        <v>69</v>
      </c>
      <c r="X80" s="201">
        <f>IFERROR(SUM(X78:X79),"0")</f>
        <v>14</v>
      </c>
      <c r="Y80" s="201">
        <f>IFERROR(SUM(Y78:Y79),"0")</f>
        <v>14</v>
      </c>
      <c r="Z80" s="201">
        <f>IFERROR(IF(Z78="",0,Z78),"0")+IFERROR(IF(Z79="",0,Z79),"0")</f>
        <v>0.25031999999999999</v>
      </c>
      <c r="AA80" s="202"/>
      <c r="AB80" s="202"/>
      <c r="AC80" s="202"/>
    </row>
    <row r="81" spans="1:68" x14ac:dyDescent="0.2">
      <c r="A81" s="207"/>
      <c r="B81" s="207"/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215"/>
      <c r="P81" s="211" t="s">
        <v>71</v>
      </c>
      <c r="Q81" s="212"/>
      <c r="R81" s="212"/>
      <c r="S81" s="212"/>
      <c r="T81" s="212"/>
      <c r="U81" s="212"/>
      <c r="V81" s="213"/>
      <c r="W81" s="37" t="s">
        <v>72</v>
      </c>
      <c r="X81" s="201">
        <f>IFERROR(SUMPRODUCT(X78:X79*H78:H79),"0")</f>
        <v>50.4</v>
      </c>
      <c r="Y81" s="201">
        <f>IFERROR(SUMPRODUCT(Y78:Y79*H78:H79),"0")</f>
        <v>50.4</v>
      </c>
      <c r="Z81" s="37"/>
      <c r="AA81" s="202"/>
      <c r="AB81" s="202"/>
      <c r="AC81" s="202"/>
    </row>
    <row r="82" spans="1:68" ht="16.5" hidden="1" customHeight="1" x14ac:dyDescent="0.25">
      <c r="A82" s="206" t="s">
        <v>147</v>
      </c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193"/>
      <c r="AB82" s="193"/>
      <c r="AC82" s="193"/>
    </row>
    <row r="83" spans="1:68" ht="14.25" hidden="1" customHeight="1" x14ac:dyDescent="0.25">
      <c r="A83" s="208" t="s">
        <v>138</v>
      </c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192"/>
      <c r="AB83" s="192"/>
      <c r="AC83" s="192"/>
    </row>
    <row r="84" spans="1:68" ht="27" customHeight="1" x14ac:dyDescent="0.25">
      <c r="A84" s="54" t="s">
        <v>148</v>
      </c>
      <c r="B84" s="54" t="s">
        <v>149</v>
      </c>
      <c r="C84" s="31">
        <v>4301135285</v>
      </c>
      <c r="D84" s="209">
        <v>4607111036407</v>
      </c>
      <c r="E84" s="210"/>
      <c r="F84" s="198">
        <v>0.3</v>
      </c>
      <c r="G84" s="32">
        <v>14</v>
      </c>
      <c r="H84" s="198">
        <v>4.2</v>
      </c>
      <c r="I84" s="198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5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4"/>
      <c r="R84" s="204"/>
      <c r="S84" s="204"/>
      <c r="T84" s="205"/>
      <c r="U84" s="34"/>
      <c r="V84" s="34"/>
      <c r="W84" s="35" t="s">
        <v>69</v>
      </c>
      <c r="X84" s="199">
        <v>14</v>
      </c>
      <c r="Y84" s="200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150</v>
      </c>
      <c r="B85" s="54" t="s">
        <v>151</v>
      </c>
      <c r="C85" s="31">
        <v>4301135286</v>
      </c>
      <c r="D85" s="209">
        <v>4607111033628</v>
      </c>
      <c r="E85" s="210"/>
      <c r="F85" s="198">
        <v>0.3</v>
      </c>
      <c r="G85" s="32">
        <v>12</v>
      </c>
      <c r="H85" s="198">
        <v>3.6</v>
      </c>
      <c r="I85" s="198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4"/>
      <c r="R85" s="204"/>
      <c r="S85" s="204"/>
      <c r="T85" s="205"/>
      <c r="U85" s="34"/>
      <c r="V85" s="34"/>
      <c r="W85" s="35" t="s">
        <v>69</v>
      </c>
      <c r="X85" s="199">
        <v>14</v>
      </c>
      <c r="Y85" s="200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9">
        <v>4607111033451</v>
      </c>
      <c r="E86" s="210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69</v>
      </c>
      <c r="X86" s="199">
        <v>168</v>
      </c>
      <c r="Y86" s="200">
        <f t="shared" si="6"/>
        <v>168</v>
      </c>
      <c r="Z86" s="36">
        <f t="shared" si="7"/>
        <v>3.0038399999999998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723.00480000000005</v>
      </c>
      <c r="BN86" s="67">
        <f t="shared" si="9"/>
        <v>723.00480000000005</v>
      </c>
      <c r="BO86" s="67">
        <f t="shared" si="10"/>
        <v>2.4</v>
      </c>
      <c r="BP86" s="67">
        <f t="shared" si="11"/>
        <v>2.4</v>
      </c>
    </row>
    <row r="87" spans="1:68" ht="27" hidden="1" customHeight="1" x14ac:dyDescent="0.25">
      <c r="A87" s="54" t="s">
        <v>154</v>
      </c>
      <c r="B87" s="54" t="s">
        <v>155</v>
      </c>
      <c r="C87" s="31">
        <v>4301135295</v>
      </c>
      <c r="D87" s="209">
        <v>4607111035141</v>
      </c>
      <c r="E87" s="210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69</v>
      </c>
      <c r="X87" s="199">
        <v>0</v>
      </c>
      <c r="Y87" s="200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9">
        <v>4607111033444</v>
      </c>
      <c r="E88" s="210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2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69</v>
      </c>
      <c r="X88" s="199">
        <v>238</v>
      </c>
      <c r="Y88" s="200">
        <f t="shared" si="6"/>
        <v>238</v>
      </c>
      <c r="Z88" s="36">
        <f t="shared" si="7"/>
        <v>4.2554400000000001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1024.2568000000001</v>
      </c>
      <c r="BN88" s="67">
        <f t="shared" si="9"/>
        <v>1024.2568000000001</v>
      </c>
      <c r="BO88" s="67">
        <f t="shared" si="10"/>
        <v>3.4</v>
      </c>
      <c r="BP88" s="67">
        <f t="shared" si="11"/>
        <v>3.4</v>
      </c>
    </row>
    <row r="89" spans="1:68" ht="27" hidden="1" customHeight="1" x14ac:dyDescent="0.25">
      <c r="A89" s="54" t="s">
        <v>158</v>
      </c>
      <c r="B89" s="54" t="s">
        <v>159</v>
      </c>
      <c r="C89" s="31">
        <v>4301135290</v>
      </c>
      <c r="D89" s="209">
        <v>4607111035028</v>
      </c>
      <c r="E89" s="210"/>
      <c r="F89" s="198">
        <v>0.48</v>
      </c>
      <c r="G89" s="32">
        <v>8</v>
      </c>
      <c r="H89" s="198">
        <v>3.84</v>
      </c>
      <c r="I89" s="198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4"/>
      <c r="R89" s="204"/>
      <c r="S89" s="204"/>
      <c r="T89" s="205"/>
      <c r="U89" s="34"/>
      <c r="V89" s="34"/>
      <c r="W89" s="35" t="s">
        <v>69</v>
      </c>
      <c r="X89" s="199">
        <v>0</v>
      </c>
      <c r="Y89" s="200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4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15"/>
      <c r="P90" s="211" t="s">
        <v>71</v>
      </c>
      <c r="Q90" s="212"/>
      <c r="R90" s="212"/>
      <c r="S90" s="212"/>
      <c r="T90" s="212"/>
      <c r="U90" s="212"/>
      <c r="V90" s="213"/>
      <c r="W90" s="37" t="s">
        <v>69</v>
      </c>
      <c r="X90" s="201">
        <f>IFERROR(SUM(X84:X89),"0")</f>
        <v>434</v>
      </c>
      <c r="Y90" s="201">
        <f>IFERROR(SUM(Y84:Y89),"0")</f>
        <v>434</v>
      </c>
      <c r="Z90" s="201">
        <f>IFERROR(IF(Z84="",0,Z84),"0")+IFERROR(IF(Z85="",0,Z85),"0")+IFERROR(IF(Z86="",0,Z86),"0")+IFERROR(IF(Z87="",0,Z87),"0")+IFERROR(IF(Z88="",0,Z88),"0")+IFERROR(IF(Z89="",0,Z89),"0")</f>
        <v>7.7599200000000002</v>
      </c>
      <c r="AA90" s="202"/>
      <c r="AB90" s="202"/>
      <c r="AC90" s="202"/>
    </row>
    <row r="91" spans="1:68" x14ac:dyDescent="0.2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15"/>
      <c r="P91" s="211" t="s">
        <v>71</v>
      </c>
      <c r="Q91" s="212"/>
      <c r="R91" s="212"/>
      <c r="S91" s="212"/>
      <c r="T91" s="212"/>
      <c r="U91" s="212"/>
      <c r="V91" s="213"/>
      <c r="W91" s="37" t="s">
        <v>72</v>
      </c>
      <c r="X91" s="201">
        <f>IFERROR(SUMPRODUCT(X84:X89*H84:H89),"0")</f>
        <v>1570.8000000000002</v>
      </c>
      <c r="Y91" s="201">
        <f>IFERROR(SUMPRODUCT(Y84:Y89*H84:H89),"0")</f>
        <v>1570.8000000000002</v>
      </c>
      <c r="Z91" s="37"/>
      <c r="AA91" s="202"/>
      <c r="AB91" s="202"/>
      <c r="AC91" s="202"/>
    </row>
    <row r="92" spans="1:68" ht="16.5" hidden="1" customHeight="1" x14ac:dyDescent="0.25">
      <c r="A92" s="206" t="s">
        <v>160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193"/>
      <c r="AB92" s="193"/>
      <c r="AC92" s="193"/>
    </row>
    <row r="93" spans="1:68" ht="14.25" hidden="1" customHeight="1" x14ac:dyDescent="0.25">
      <c r="A93" s="208" t="s">
        <v>161</v>
      </c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192"/>
      <c r="AB93" s="192"/>
      <c r="AC93" s="192"/>
    </row>
    <row r="94" spans="1:68" ht="27" hidden="1" customHeight="1" x14ac:dyDescent="0.25">
      <c r="A94" s="54" t="s">
        <v>162</v>
      </c>
      <c r="B94" s="54" t="s">
        <v>163</v>
      </c>
      <c r="C94" s="31">
        <v>4301136042</v>
      </c>
      <c r="D94" s="209">
        <v>4607025784012</v>
      </c>
      <c r="E94" s="210"/>
      <c r="F94" s="198">
        <v>0.09</v>
      </c>
      <c r="G94" s="32">
        <v>24</v>
      </c>
      <c r="H94" s="198">
        <v>2.16</v>
      </c>
      <c r="I94" s="198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23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4"/>
      <c r="R94" s="204"/>
      <c r="S94" s="204"/>
      <c r="T94" s="205"/>
      <c r="U94" s="34"/>
      <c r="V94" s="34"/>
      <c r="W94" s="35" t="s">
        <v>69</v>
      </c>
      <c r="X94" s="199">
        <v>0</v>
      </c>
      <c r="Y94" s="200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4301136040</v>
      </c>
      <c r="D95" s="209">
        <v>4607025784319</v>
      </c>
      <c r="E95" s="210"/>
      <c r="F95" s="198">
        <v>0.36</v>
      </c>
      <c r="G95" s="32">
        <v>10</v>
      </c>
      <c r="H95" s="198">
        <v>3.6</v>
      </c>
      <c r="I95" s="198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4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4"/>
      <c r="R95" s="204"/>
      <c r="S95" s="204"/>
      <c r="T95" s="205"/>
      <c r="U95" s="34"/>
      <c r="V95" s="34"/>
      <c r="W95" s="35" t="s">
        <v>69</v>
      </c>
      <c r="X95" s="199">
        <v>0</v>
      </c>
      <c r="Y95" s="200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166</v>
      </c>
      <c r="B96" s="54" t="s">
        <v>167</v>
      </c>
      <c r="C96" s="31">
        <v>4301136039</v>
      </c>
      <c r="D96" s="209">
        <v>4607111035370</v>
      </c>
      <c r="E96" s="210"/>
      <c r="F96" s="198">
        <v>0.14000000000000001</v>
      </c>
      <c r="G96" s="32">
        <v>22</v>
      </c>
      <c r="H96" s="198">
        <v>3.08</v>
      </c>
      <c r="I96" s="198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4"/>
      <c r="R96" s="204"/>
      <c r="S96" s="204"/>
      <c r="T96" s="205"/>
      <c r="U96" s="34"/>
      <c r="V96" s="34"/>
      <c r="W96" s="35" t="s">
        <v>69</v>
      </c>
      <c r="X96" s="199">
        <v>0</v>
      </c>
      <c r="Y96" s="200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214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15"/>
      <c r="P97" s="211" t="s">
        <v>71</v>
      </c>
      <c r="Q97" s="212"/>
      <c r="R97" s="212"/>
      <c r="S97" s="212"/>
      <c r="T97" s="212"/>
      <c r="U97" s="212"/>
      <c r="V97" s="213"/>
      <c r="W97" s="37" t="s">
        <v>69</v>
      </c>
      <c r="X97" s="201">
        <f>IFERROR(SUM(X94:X96),"0")</f>
        <v>0</v>
      </c>
      <c r="Y97" s="201">
        <f>IFERROR(SUM(Y94:Y96),"0")</f>
        <v>0</v>
      </c>
      <c r="Z97" s="201">
        <f>IFERROR(IF(Z94="",0,Z94),"0")+IFERROR(IF(Z95="",0,Z95),"0")+IFERROR(IF(Z96="",0,Z96),"0")</f>
        <v>0</v>
      </c>
      <c r="AA97" s="202"/>
      <c r="AB97" s="202"/>
      <c r="AC97" s="202"/>
    </row>
    <row r="98" spans="1:68" hidden="1" x14ac:dyDescent="0.2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15"/>
      <c r="P98" s="211" t="s">
        <v>71</v>
      </c>
      <c r="Q98" s="212"/>
      <c r="R98" s="212"/>
      <c r="S98" s="212"/>
      <c r="T98" s="212"/>
      <c r="U98" s="212"/>
      <c r="V98" s="213"/>
      <c r="W98" s="37" t="s">
        <v>72</v>
      </c>
      <c r="X98" s="201">
        <f>IFERROR(SUMPRODUCT(X94:X96*H94:H96),"0")</f>
        <v>0</v>
      </c>
      <c r="Y98" s="201">
        <f>IFERROR(SUMPRODUCT(Y94:Y96*H94:H96),"0")</f>
        <v>0</v>
      </c>
      <c r="Z98" s="37"/>
      <c r="AA98" s="202"/>
      <c r="AB98" s="202"/>
      <c r="AC98" s="202"/>
    </row>
    <row r="99" spans="1:68" ht="16.5" hidden="1" customHeight="1" x14ac:dyDescent="0.25">
      <c r="A99" s="206" t="s">
        <v>168</v>
      </c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  <c r="AA99" s="193"/>
      <c r="AB99" s="193"/>
      <c r="AC99" s="193"/>
    </row>
    <row r="100" spans="1:68" ht="14.25" hidden="1" customHeight="1" x14ac:dyDescent="0.25">
      <c r="A100" s="208" t="s">
        <v>63</v>
      </c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  <c r="AA100" s="192"/>
      <c r="AB100" s="192"/>
      <c r="AC100" s="192"/>
    </row>
    <row r="101" spans="1:68" ht="27" hidden="1" customHeight="1" x14ac:dyDescent="0.25">
      <c r="A101" s="54" t="s">
        <v>169</v>
      </c>
      <c r="B101" s="54" t="s">
        <v>170</v>
      </c>
      <c r="C101" s="31">
        <v>4301070975</v>
      </c>
      <c r="D101" s="209">
        <v>4607111033970</v>
      </c>
      <c r="E101" s="210"/>
      <c r="F101" s="198">
        <v>0.43</v>
      </c>
      <c r="G101" s="32">
        <v>16</v>
      </c>
      <c r="H101" s="198">
        <v>6.88</v>
      </c>
      <c r="I101" s="198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39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4"/>
      <c r="R101" s="204"/>
      <c r="S101" s="204"/>
      <c r="T101" s="205"/>
      <c r="U101" s="34"/>
      <c r="V101" s="34"/>
      <c r="W101" s="35" t="s">
        <v>69</v>
      </c>
      <c r="X101" s="199">
        <v>0</v>
      </c>
      <c r="Y101" s="200">
        <f t="shared" ref="Y101:Y109" si="12">IFERROR(IF(X101="","",X101),"")</f>
        <v>0</v>
      </c>
      <c r="Z101" s="36">
        <f t="shared" ref="Z101:Z109" si="13">IFERROR(IF(X101="","",X101*0.0155),"")</f>
        <v>0</v>
      </c>
      <c r="AA101" s="56"/>
      <c r="AB101" s="57"/>
      <c r="AC101" s="68"/>
      <c r="AG101" s="67"/>
      <c r="AJ101" s="69" t="s">
        <v>172</v>
      </c>
      <c r="AK101" s="69">
        <v>84</v>
      </c>
      <c r="BB101" s="108" t="s">
        <v>1</v>
      </c>
      <c r="BM101" s="67">
        <f t="shared" ref="BM101:BM109" si="14">IFERROR(X101*I101,"0")</f>
        <v>0</v>
      </c>
      <c r="BN101" s="67">
        <f t="shared" ref="BN101:BN109" si="15">IFERROR(Y101*I101,"0")</f>
        <v>0</v>
      </c>
      <c r="BO101" s="67">
        <f t="shared" ref="BO101:BO109" si="16">IFERROR(X101/J101,"0")</f>
        <v>0</v>
      </c>
      <c r="BP101" s="67">
        <f t="shared" ref="BP101:BP109" si="17">IFERROR(Y101/J101,"0")</f>
        <v>0</v>
      </c>
    </row>
    <row r="102" spans="1:68" ht="27" hidden="1" customHeight="1" x14ac:dyDescent="0.25">
      <c r="A102" s="54" t="s">
        <v>173</v>
      </c>
      <c r="B102" s="54" t="s">
        <v>174</v>
      </c>
      <c r="C102" s="31">
        <v>4301071051</v>
      </c>
      <c r="D102" s="209">
        <v>4607111039262</v>
      </c>
      <c r="E102" s="210"/>
      <c r="F102" s="198">
        <v>0.4</v>
      </c>
      <c r="G102" s="32">
        <v>16</v>
      </c>
      <c r="H102" s="198">
        <v>6.4</v>
      </c>
      <c r="I102" s="198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4"/>
      <c r="R102" s="204"/>
      <c r="S102" s="204"/>
      <c r="T102" s="205"/>
      <c r="U102" s="34"/>
      <c r="V102" s="34"/>
      <c r="W102" s="35" t="s">
        <v>69</v>
      </c>
      <c r="X102" s="199">
        <v>0</v>
      </c>
      <c r="Y102" s="20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175</v>
      </c>
      <c r="B103" s="54" t="s">
        <v>176</v>
      </c>
      <c r="C103" s="31">
        <v>4301070976</v>
      </c>
      <c r="D103" s="209">
        <v>4607111034144</v>
      </c>
      <c r="E103" s="210"/>
      <c r="F103" s="198">
        <v>0.9</v>
      </c>
      <c r="G103" s="32">
        <v>8</v>
      </c>
      <c r="H103" s="198">
        <v>7.2</v>
      </c>
      <c r="I103" s="198">
        <v>7.4859999999999998</v>
      </c>
      <c r="J103" s="32">
        <v>84</v>
      </c>
      <c r="K103" s="32" t="s">
        <v>66</v>
      </c>
      <c r="L103" s="32" t="s">
        <v>171</v>
      </c>
      <c r="M103" s="33" t="s">
        <v>68</v>
      </c>
      <c r="N103" s="33"/>
      <c r="O103" s="32">
        <v>180</v>
      </c>
      <c r="P103" s="2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4"/>
      <c r="R103" s="204"/>
      <c r="S103" s="204"/>
      <c r="T103" s="205"/>
      <c r="U103" s="34"/>
      <c r="V103" s="34"/>
      <c r="W103" s="35" t="s">
        <v>69</v>
      </c>
      <c r="X103" s="199">
        <v>84</v>
      </c>
      <c r="Y103" s="200">
        <f t="shared" si="12"/>
        <v>84</v>
      </c>
      <c r="Z103" s="36">
        <f t="shared" si="13"/>
        <v>1.302</v>
      </c>
      <c r="AA103" s="56"/>
      <c r="AB103" s="57"/>
      <c r="AC103" s="68"/>
      <c r="AG103" s="67"/>
      <c r="AJ103" s="69" t="s">
        <v>172</v>
      </c>
      <c r="AK103" s="69">
        <v>84</v>
      </c>
      <c r="BB103" s="110" t="s">
        <v>1</v>
      </c>
      <c r="BM103" s="67">
        <f t="shared" si="14"/>
        <v>628.82399999999996</v>
      </c>
      <c r="BN103" s="67">
        <f t="shared" si="15"/>
        <v>628.82399999999996</v>
      </c>
      <c r="BO103" s="67">
        <f t="shared" si="16"/>
        <v>1</v>
      </c>
      <c r="BP103" s="67">
        <f t="shared" si="17"/>
        <v>1</v>
      </c>
    </row>
    <row r="104" spans="1:68" ht="27" hidden="1" customHeight="1" x14ac:dyDescent="0.25">
      <c r="A104" s="54" t="s">
        <v>177</v>
      </c>
      <c r="B104" s="54" t="s">
        <v>178</v>
      </c>
      <c r="C104" s="31">
        <v>4301071038</v>
      </c>
      <c r="D104" s="209">
        <v>4607111039248</v>
      </c>
      <c r="E104" s="210"/>
      <c r="F104" s="198">
        <v>0.7</v>
      </c>
      <c r="G104" s="32">
        <v>10</v>
      </c>
      <c r="H104" s="198">
        <v>7</v>
      </c>
      <c r="I104" s="198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4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4"/>
      <c r="R104" s="204"/>
      <c r="S104" s="204"/>
      <c r="T104" s="205"/>
      <c r="U104" s="34"/>
      <c r="V104" s="34"/>
      <c r="W104" s="35" t="s">
        <v>69</v>
      </c>
      <c r="X104" s="199">
        <v>0</v>
      </c>
      <c r="Y104" s="20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179</v>
      </c>
      <c r="B105" s="54" t="s">
        <v>180</v>
      </c>
      <c r="C105" s="31">
        <v>4301070973</v>
      </c>
      <c r="D105" s="209">
        <v>4607111033987</v>
      </c>
      <c r="E105" s="210"/>
      <c r="F105" s="198">
        <v>0.43</v>
      </c>
      <c r="G105" s="32">
        <v>16</v>
      </c>
      <c r="H105" s="198">
        <v>6.88</v>
      </c>
      <c r="I105" s="198">
        <v>7.1996000000000002</v>
      </c>
      <c r="J105" s="32">
        <v>84</v>
      </c>
      <c r="K105" s="32" t="s">
        <v>66</v>
      </c>
      <c r="L105" s="32" t="s">
        <v>181</v>
      </c>
      <c r="M105" s="33" t="s">
        <v>68</v>
      </c>
      <c r="N105" s="33"/>
      <c r="O105" s="32">
        <v>180</v>
      </c>
      <c r="P105" s="38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4"/>
      <c r="R105" s="204"/>
      <c r="S105" s="204"/>
      <c r="T105" s="205"/>
      <c r="U105" s="34"/>
      <c r="V105" s="34"/>
      <c r="W105" s="35" t="s">
        <v>69</v>
      </c>
      <c r="X105" s="199">
        <v>60</v>
      </c>
      <c r="Y105" s="200">
        <f t="shared" si="12"/>
        <v>60</v>
      </c>
      <c r="Z105" s="36">
        <f t="shared" si="13"/>
        <v>0.92999999999999994</v>
      </c>
      <c r="AA105" s="56"/>
      <c r="AB105" s="57"/>
      <c r="AC105" s="68"/>
      <c r="AG105" s="67"/>
      <c r="AJ105" s="69" t="s">
        <v>182</v>
      </c>
      <c r="AK105" s="69">
        <v>12</v>
      </c>
      <c r="BB105" s="112" t="s">
        <v>1</v>
      </c>
      <c r="BM105" s="67">
        <f t="shared" si="14"/>
        <v>431.976</v>
      </c>
      <c r="BN105" s="67">
        <f t="shared" si="15"/>
        <v>431.976</v>
      </c>
      <c r="BO105" s="67">
        <f t="shared" si="16"/>
        <v>0.7142857142857143</v>
      </c>
      <c r="BP105" s="67">
        <f t="shared" si="17"/>
        <v>0.7142857142857143</v>
      </c>
    </row>
    <row r="106" spans="1:68" ht="27" hidden="1" customHeight="1" x14ac:dyDescent="0.25">
      <c r="A106" s="54" t="s">
        <v>183</v>
      </c>
      <c r="B106" s="54" t="s">
        <v>184</v>
      </c>
      <c r="C106" s="31">
        <v>4301071049</v>
      </c>
      <c r="D106" s="209">
        <v>4607111039293</v>
      </c>
      <c r="E106" s="210"/>
      <c r="F106" s="198">
        <v>0.4</v>
      </c>
      <c r="G106" s="32">
        <v>16</v>
      </c>
      <c r="H106" s="198">
        <v>6.4</v>
      </c>
      <c r="I106" s="198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4"/>
      <c r="R106" s="204"/>
      <c r="S106" s="204"/>
      <c r="T106" s="205"/>
      <c r="U106" s="34"/>
      <c r="V106" s="34"/>
      <c r="W106" s="35" t="s">
        <v>69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9">
        <v>4607111034151</v>
      </c>
      <c r="E107" s="210"/>
      <c r="F107" s="198">
        <v>0.9</v>
      </c>
      <c r="G107" s="32">
        <v>8</v>
      </c>
      <c r="H107" s="198">
        <v>7.2</v>
      </c>
      <c r="I107" s="198">
        <v>7.4859999999999998</v>
      </c>
      <c r="J107" s="32">
        <v>84</v>
      </c>
      <c r="K107" s="32" t="s">
        <v>66</v>
      </c>
      <c r="L107" s="32" t="s">
        <v>171</v>
      </c>
      <c r="M107" s="33" t="s">
        <v>68</v>
      </c>
      <c r="N107" s="33"/>
      <c r="O107" s="32">
        <v>180</v>
      </c>
      <c r="P107" s="3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4"/>
      <c r="R107" s="204"/>
      <c r="S107" s="204"/>
      <c r="T107" s="205"/>
      <c r="U107" s="34"/>
      <c r="V107" s="34"/>
      <c r="W107" s="35" t="s">
        <v>69</v>
      </c>
      <c r="X107" s="199">
        <v>210</v>
      </c>
      <c r="Y107" s="200">
        <f t="shared" si="12"/>
        <v>210</v>
      </c>
      <c r="Z107" s="36">
        <f t="shared" si="13"/>
        <v>3.2549999999999999</v>
      </c>
      <c r="AA107" s="56"/>
      <c r="AB107" s="57"/>
      <c r="AC107" s="68"/>
      <c r="AG107" s="67"/>
      <c r="AJ107" s="69" t="s">
        <v>172</v>
      </c>
      <c r="AK107" s="69">
        <v>84</v>
      </c>
      <c r="BB107" s="114" t="s">
        <v>1</v>
      </c>
      <c r="BM107" s="67">
        <f t="shared" si="14"/>
        <v>1572.06</v>
      </c>
      <c r="BN107" s="67">
        <f t="shared" si="15"/>
        <v>1572.06</v>
      </c>
      <c r="BO107" s="67">
        <f t="shared" si="16"/>
        <v>2.5</v>
      </c>
      <c r="BP107" s="67">
        <f t="shared" si="17"/>
        <v>2.5</v>
      </c>
    </row>
    <row r="108" spans="1:68" ht="27" hidden="1" customHeight="1" x14ac:dyDescent="0.25">
      <c r="A108" s="54" t="s">
        <v>187</v>
      </c>
      <c r="B108" s="54" t="s">
        <v>188</v>
      </c>
      <c r="C108" s="31">
        <v>4301071039</v>
      </c>
      <c r="D108" s="209">
        <v>4607111039279</v>
      </c>
      <c r="E108" s="210"/>
      <c r="F108" s="198">
        <v>0.7</v>
      </c>
      <c r="G108" s="32">
        <v>10</v>
      </c>
      <c r="H108" s="198">
        <v>7</v>
      </c>
      <c r="I108" s="198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4"/>
      <c r="R108" s="204"/>
      <c r="S108" s="204"/>
      <c r="T108" s="205"/>
      <c r="U108" s="34"/>
      <c r="V108" s="34"/>
      <c r="W108" s="35" t="s">
        <v>69</v>
      </c>
      <c r="X108" s="199">
        <v>0</v>
      </c>
      <c r="Y108" s="200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hidden="1" customHeight="1" x14ac:dyDescent="0.25">
      <c r="A109" s="54" t="s">
        <v>189</v>
      </c>
      <c r="B109" s="54" t="s">
        <v>190</v>
      </c>
      <c r="C109" s="31">
        <v>4301070958</v>
      </c>
      <c r="D109" s="209">
        <v>4607111038098</v>
      </c>
      <c r="E109" s="210"/>
      <c r="F109" s="198">
        <v>0.8</v>
      </c>
      <c r="G109" s="32">
        <v>8</v>
      </c>
      <c r="H109" s="198">
        <v>6.4</v>
      </c>
      <c r="I109" s="198">
        <v>6.6859999999999999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35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04"/>
      <c r="R109" s="204"/>
      <c r="S109" s="204"/>
      <c r="T109" s="205"/>
      <c r="U109" s="34"/>
      <c r="V109" s="34"/>
      <c r="W109" s="35" t="s">
        <v>69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70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214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15"/>
      <c r="P110" s="211" t="s">
        <v>71</v>
      </c>
      <c r="Q110" s="212"/>
      <c r="R110" s="212"/>
      <c r="S110" s="212"/>
      <c r="T110" s="212"/>
      <c r="U110" s="212"/>
      <c r="V110" s="213"/>
      <c r="W110" s="37" t="s">
        <v>69</v>
      </c>
      <c r="X110" s="201">
        <f>IFERROR(SUM(X101:X109),"0")</f>
        <v>354</v>
      </c>
      <c r="Y110" s="201">
        <f>IFERROR(SUM(Y101:Y109),"0")</f>
        <v>354</v>
      </c>
      <c r="Z110" s="201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5.4870000000000001</v>
      </c>
      <c r="AA110" s="202"/>
      <c r="AB110" s="202"/>
      <c r="AC110" s="202"/>
    </row>
    <row r="111" spans="1:68" x14ac:dyDescent="0.2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15"/>
      <c r="P111" s="211" t="s">
        <v>71</v>
      </c>
      <c r="Q111" s="212"/>
      <c r="R111" s="212"/>
      <c r="S111" s="212"/>
      <c r="T111" s="212"/>
      <c r="U111" s="212"/>
      <c r="V111" s="213"/>
      <c r="W111" s="37" t="s">
        <v>72</v>
      </c>
      <c r="X111" s="201">
        <f>IFERROR(SUMPRODUCT(X101:X109*H101:H109),"0")</f>
        <v>2529.6000000000004</v>
      </c>
      <c r="Y111" s="201">
        <f>IFERROR(SUMPRODUCT(Y101:Y109*H101:H109),"0")</f>
        <v>2529.6000000000004</v>
      </c>
      <c r="Z111" s="37"/>
      <c r="AA111" s="202"/>
      <c r="AB111" s="202"/>
      <c r="AC111" s="202"/>
    </row>
    <row r="112" spans="1:68" ht="16.5" hidden="1" customHeight="1" x14ac:dyDescent="0.25">
      <c r="A112" s="206" t="s">
        <v>191</v>
      </c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193"/>
      <c r="AB112" s="193"/>
      <c r="AC112" s="193"/>
    </row>
    <row r="113" spans="1:68" ht="14.25" hidden="1" customHeight="1" x14ac:dyDescent="0.25">
      <c r="A113" s="208" t="s">
        <v>138</v>
      </c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192"/>
      <c r="AB113" s="192"/>
      <c r="AC113" s="192"/>
    </row>
    <row r="114" spans="1:68" ht="27" customHeight="1" x14ac:dyDescent="0.25">
      <c r="A114" s="54" t="s">
        <v>192</v>
      </c>
      <c r="B114" s="54" t="s">
        <v>193</v>
      </c>
      <c r="C114" s="31">
        <v>4301135289</v>
      </c>
      <c r="D114" s="209">
        <v>4607111034014</v>
      </c>
      <c r="E114" s="210"/>
      <c r="F114" s="198">
        <v>0.25</v>
      </c>
      <c r="G114" s="32">
        <v>12</v>
      </c>
      <c r="H114" s="198">
        <v>3</v>
      </c>
      <c r="I114" s="198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8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04"/>
      <c r="R114" s="204"/>
      <c r="S114" s="204"/>
      <c r="T114" s="205"/>
      <c r="U114" s="34"/>
      <c r="V114" s="34"/>
      <c r="W114" s="35" t="s">
        <v>69</v>
      </c>
      <c r="X114" s="199">
        <v>154</v>
      </c>
      <c r="Y114" s="200">
        <f>IFERROR(IF(X114="","",X114),"")</f>
        <v>154</v>
      </c>
      <c r="Z114" s="36">
        <f>IFERROR(IF(X114="","",X114*0.01788),"")</f>
        <v>2.75352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570.35439999999994</v>
      </c>
      <c r="BN114" s="67">
        <f>IFERROR(Y114*I114,"0")</f>
        <v>570.35439999999994</v>
      </c>
      <c r="BO114" s="67">
        <f>IFERROR(X114/J114,"0")</f>
        <v>2.2000000000000002</v>
      </c>
      <c r="BP114" s="67">
        <f>IFERROR(Y114/J114,"0")</f>
        <v>2.2000000000000002</v>
      </c>
    </row>
    <row r="115" spans="1:68" ht="27" customHeight="1" x14ac:dyDescent="0.25">
      <c r="A115" s="54" t="s">
        <v>194</v>
      </c>
      <c r="B115" s="54" t="s">
        <v>195</v>
      </c>
      <c r="C115" s="31">
        <v>4301135299</v>
      </c>
      <c r="D115" s="209">
        <v>4607111033994</v>
      </c>
      <c r="E115" s="210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78</v>
      </c>
      <c r="L115" s="32" t="s">
        <v>67</v>
      </c>
      <c r="M115" s="33" t="s">
        <v>68</v>
      </c>
      <c r="N115" s="33"/>
      <c r="O115" s="32">
        <v>180</v>
      </c>
      <c r="P115" s="32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04"/>
      <c r="R115" s="204"/>
      <c r="S115" s="204"/>
      <c r="T115" s="205"/>
      <c r="U115" s="34"/>
      <c r="V115" s="34"/>
      <c r="W115" s="35" t="s">
        <v>69</v>
      </c>
      <c r="X115" s="199">
        <v>224</v>
      </c>
      <c r="Y115" s="200">
        <f>IFERROR(IF(X115="","",X115),"")</f>
        <v>224</v>
      </c>
      <c r="Z115" s="36">
        <f>IFERROR(IF(X115="","",X115*0.01788),"")</f>
        <v>4.0051199999999998</v>
      </c>
      <c r="AA115" s="56"/>
      <c r="AB115" s="57"/>
      <c r="AC115" s="68"/>
      <c r="AG115" s="67"/>
      <c r="AJ115" s="69" t="s">
        <v>70</v>
      </c>
      <c r="AK115" s="69">
        <v>1</v>
      </c>
      <c r="BB115" s="118" t="s">
        <v>79</v>
      </c>
      <c r="BM115" s="67">
        <f>IFERROR(X115*I115,"0")</f>
        <v>829.60639999999989</v>
      </c>
      <c r="BN115" s="67">
        <f>IFERROR(Y115*I115,"0")</f>
        <v>829.60639999999989</v>
      </c>
      <c r="BO115" s="67">
        <f>IFERROR(X115/J115,"0")</f>
        <v>3.2</v>
      </c>
      <c r="BP115" s="67">
        <f>IFERROR(Y115/J115,"0")</f>
        <v>3.2</v>
      </c>
    </row>
    <row r="116" spans="1:68" x14ac:dyDescent="0.2">
      <c r="A116" s="214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15"/>
      <c r="P116" s="211" t="s">
        <v>71</v>
      </c>
      <c r="Q116" s="212"/>
      <c r="R116" s="212"/>
      <c r="S116" s="212"/>
      <c r="T116" s="212"/>
      <c r="U116" s="212"/>
      <c r="V116" s="213"/>
      <c r="W116" s="37" t="s">
        <v>69</v>
      </c>
      <c r="X116" s="201">
        <f>IFERROR(SUM(X114:X115),"0")</f>
        <v>378</v>
      </c>
      <c r="Y116" s="201">
        <f>IFERROR(SUM(Y114:Y115),"0")</f>
        <v>378</v>
      </c>
      <c r="Z116" s="201">
        <f>IFERROR(IF(Z114="",0,Z114),"0")+IFERROR(IF(Z115="",0,Z115),"0")</f>
        <v>6.7586399999999998</v>
      </c>
      <c r="AA116" s="202"/>
      <c r="AB116" s="202"/>
      <c r="AC116" s="202"/>
    </row>
    <row r="117" spans="1:68" x14ac:dyDescent="0.2">
      <c r="A117" s="207"/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15"/>
      <c r="P117" s="211" t="s">
        <v>71</v>
      </c>
      <c r="Q117" s="212"/>
      <c r="R117" s="212"/>
      <c r="S117" s="212"/>
      <c r="T117" s="212"/>
      <c r="U117" s="212"/>
      <c r="V117" s="213"/>
      <c r="W117" s="37" t="s">
        <v>72</v>
      </c>
      <c r="X117" s="201">
        <f>IFERROR(SUMPRODUCT(X114:X115*H114:H115),"0")</f>
        <v>1134</v>
      </c>
      <c r="Y117" s="201">
        <f>IFERROR(SUMPRODUCT(Y114:Y115*H114:H115),"0")</f>
        <v>1134</v>
      </c>
      <c r="Z117" s="37"/>
      <c r="AA117" s="202"/>
      <c r="AB117" s="202"/>
      <c r="AC117" s="202"/>
    </row>
    <row r="118" spans="1:68" ht="16.5" hidden="1" customHeight="1" x14ac:dyDescent="0.25">
      <c r="A118" s="206" t="s">
        <v>196</v>
      </c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193"/>
      <c r="AB118" s="193"/>
      <c r="AC118" s="193"/>
    </row>
    <row r="119" spans="1:68" ht="14.25" hidden="1" customHeight="1" x14ac:dyDescent="0.25">
      <c r="A119" s="208" t="s">
        <v>138</v>
      </c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192"/>
      <c r="AB119" s="192"/>
      <c r="AC119" s="192"/>
    </row>
    <row r="120" spans="1:68" ht="27" customHeight="1" x14ac:dyDescent="0.25">
      <c r="A120" s="54" t="s">
        <v>197</v>
      </c>
      <c r="B120" s="54" t="s">
        <v>198</v>
      </c>
      <c r="C120" s="31">
        <v>4301135311</v>
      </c>
      <c r="D120" s="209">
        <v>4607111039095</v>
      </c>
      <c r="E120" s="210"/>
      <c r="F120" s="198">
        <v>0.25</v>
      </c>
      <c r="G120" s="32">
        <v>12</v>
      </c>
      <c r="H120" s="198">
        <v>3</v>
      </c>
      <c r="I120" s="198">
        <v>3.7480000000000002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04"/>
      <c r="R120" s="204"/>
      <c r="S120" s="204"/>
      <c r="T120" s="205"/>
      <c r="U120" s="34"/>
      <c r="V120" s="34"/>
      <c r="W120" s="35" t="s">
        <v>69</v>
      </c>
      <c r="X120" s="199">
        <v>14</v>
      </c>
      <c r="Y120" s="200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199</v>
      </c>
      <c r="B121" s="54" t="s">
        <v>200</v>
      </c>
      <c r="C121" s="31">
        <v>4301135282</v>
      </c>
      <c r="D121" s="209">
        <v>4607111034199</v>
      </c>
      <c r="E121" s="210"/>
      <c r="F121" s="198">
        <v>0.25</v>
      </c>
      <c r="G121" s="32">
        <v>12</v>
      </c>
      <c r="H121" s="198">
        <v>3</v>
      </c>
      <c r="I121" s="198">
        <v>3.7035999999999998</v>
      </c>
      <c r="J121" s="32">
        <v>70</v>
      </c>
      <c r="K121" s="32" t="s">
        <v>78</v>
      </c>
      <c r="L121" s="32" t="s">
        <v>67</v>
      </c>
      <c r="M121" s="33" t="s">
        <v>68</v>
      </c>
      <c r="N121" s="33"/>
      <c r="O121" s="32">
        <v>180</v>
      </c>
      <c r="P121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04"/>
      <c r="R121" s="204"/>
      <c r="S121" s="204"/>
      <c r="T121" s="205"/>
      <c r="U121" s="34"/>
      <c r="V121" s="34"/>
      <c r="W121" s="35" t="s">
        <v>69</v>
      </c>
      <c r="X121" s="199">
        <v>70</v>
      </c>
      <c r="Y121" s="200">
        <f>IFERROR(IF(X121="","",X121),"")</f>
        <v>70</v>
      </c>
      <c r="Z121" s="36">
        <f>IFERROR(IF(X121="","",X121*0.01788),"")</f>
        <v>1.2516</v>
      </c>
      <c r="AA121" s="56"/>
      <c r="AB121" s="57"/>
      <c r="AC121" s="68"/>
      <c r="AG121" s="67"/>
      <c r="AJ121" s="69" t="s">
        <v>70</v>
      </c>
      <c r="AK121" s="69">
        <v>1</v>
      </c>
      <c r="BB121" s="120" t="s">
        <v>79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214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15"/>
      <c r="P122" s="211" t="s">
        <v>71</v>
      </c>
      <c r="Q122" s="212"/>
      <c r="R122" s="212"/>
      <c r="S122" s="212"/>
      <c r="T122" s="212"/>
      <c r="U122" s="212"/>
      <c r="V122" s="213"/>
      <c r="W122" s="37" t="s">
        <v>69</v>
      </c>
      <c r="X122" s="201">
        <f>IFERROR(SUM(X120:X121),"0")</f>
        <v>84</v>
      </c>
      <c r="Y122" s="201">
        <f>IFERROR(SUM(Y120:Y121),"0")</f>
        <v>84</v>
      </c>
      <c r="Z122" s="201">
        <f>IFERROR(IF(Z120="",0,Z120),"0")+IFERROR(IF(Z121="",0,Z121),"0")</f>
        <v>1.5019200000000001</v>
      </c>
      <c r="AA122" s="202"/>
      <c r="AB122" s="202"/>
      <c r="AC122" s="202"/>
    </row>
    <row r="123" spans="1:68" x14ac:dyDescent="0.2">
      <c r="A123" s="207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15"/>
      <c r="P123" s="211" t="s">
        <v>71</v>
      </c>
      <c r="Q123" s="212"/>
      <c r="R123" s="212"/>
      <c r="S123" s="212"/>
      <c r="T123" s="212"/>
      <c r="U123" s="212"/>
      <c r="V123" s="213"/>
      <c r="W123" s="37" t="s">
        <v>72</v>
      </c>
      <c r="X123" s="201">
        <f>IFERROR(SUMPRODUCT(X120:X121*H120:H121),"0")</f>
        <v>252</v>
      </c>
      <c r="Y123" s="201">
        <f>IFERROR(SUMPRODUCT(Y120:Y121*H120:H121),"0")</f>
        <v>252</v>
      </c>
      <c r="Z123" s="37"/>
      <c r="AA123" s="202"/>
      <c r="AB123" s="202"/>
      <c r="AC123" s="202"/>
    </row>
    <row r="124" spans="1:68" ht="16.5" hidden="1" customHeight="1" x14ac:dyDescent="0.25">
      <c r="A124" s="206" t="s">
        <v>201</v>
      </c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193"/>
      <c r="AB124" s="193"/>
      <c r="AC124" s="193"/>
    </row>
    <row r="125" spans="1:68" ht="14.25" hidden="1" customHeight="1" x14ac:dyDescent="0.25">
      <c r="A125" s="208" t="s">
        <v>138</v>
      </c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  <c r="AA125" s="192"/>
      <c r="AB125" s="192"/>
      <c r="AC125" s="192"/>
    </row>
    <row r="126" spans="1:68" ht="27" hidden="1" customHeight="1" x14ac:dyDescent="0.25">
      <c r="A126" s="54" t="s">
        <v>202</v>
      </c>
      <c r="B126" s="54" t="s">
        <v>203</v>
      </c>
      <c r="C126" s="31">
        <v>4301135178</v>
      </c>
      <c r="D126" s="209">
        <v>4607111034816</v>
      </c>
      <c r="E126" s="210"/>
      <c r="F126" s="198">
        <v>0.25</v>
      </c>
      <c r="G126" s="32">
        <v>6</v>
      </c>
      <c r="H126" s="198">
        <v>1.5</v>
      </c>
      <c r="I126" s="198">
        <v>1.9218</v>
      </c>
      <c r="J126" s="32">
        <v>140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04"/>
      <c r="R126" s="204"/>
      <c r="S126" s="204"/>
      <c r="T126" s="205"/>
      <c r="U126" s="34"/>
      <c r="V126" s="34"/>
      <c r="W126" s="35" t="s">
        <v>69</v>
      </c>
      <c r="X126" s="199">
        <v>0</v>
      </c>
      <c r="Y126" s="200">
        <f>IFERROR(IF(X126="","",X126),"")</f>
        <v>0</v>
      </c>
      <c r="Z126" s="36">
        <f>IFERROR(IF(X126="","",X126*0.00941),"")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204</v>
      </c>
      <c r="B127" s="54" t="s">
        <v>205</v>
      </c>
      <c r="C127" s="31">
        <v>4301135275</v>
      </c>
      <c r="D127" s="209">
        <v>4607111034380</v>
      </c>
      <c r="E127" s="210"/>
      <c r="F127" s="198">
        <v>0.25</v>
      </c>
      <c r="G127" s="32">
        <v>12</v>
      </c>
      <c r="H127" s="198">
        <v>3</v>
      </c>
      <c r="I127" s="198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9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04"/>
      <c r="R127" s="204"/>
      <c r="S127" s="204"/>
      <c r="T127" s="205"/>
      <c r="U127" s="34"/>
      <c r="V127" s="34"/>
      <c r="W127" s="35" t="s">
        <v>69</v>
      </c>
      <c r="X127" s="199">
        <v>14</v>
      </c>
      <c r="Y127" s="200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ht="27" customHeight="1" x14ac:dyDescent="0.25">
      <c r="A128" s="54" t="s">
        <v>206</v>
      </c>
      <c r="B128" s="54" t="s">
        <v>207</v>
      </c>
      <c r="C128" s="31">
        <v>4301135277</v>
      </c>
      <c r="D128" s="209">
        <v>4607111034397</v>
      </c>
      <c r="E128" s="210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78</v>
      </c>
      <c r="L128" s="32" t="s">
        <v>67</v>
      </c>
      <c r="M128" s="33" t="s">
        <v>68</v>
      </c>
      <c r="N128" s="33"/>
      <c r="O128" s="32">
        <v>180</v>
      </c>
      <c r="P128" s="4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69</v>
      </c>
      <c r="X128" s="199">
        <v>140</v>
      </c>
      <c r="Y128" s="200">
        <f>IFERROR(IF(X128="","",X128),"")</f>
        <v>140</v>
      </c>
      <c r="Z128" s="36">
        <f>IFERROR(IF(X128="","",X128*0.01788),"")</f>
        <v>2.5032000000000001</v>
      </c>
      <c r="AA128" s="56"/>
      <c r="AB128" s="57"/>
      <c r="AC128" s="68"/>
      <c r="AG128" s="67"/>
      <c r="AJ128" s="69" t="s">
        <v>70</v>
      </c>
      <c r="AK128" s="69">
        <v>1</v>
      </c>
      <c r="BB128" s="123" t="s">
        <v>79</v>
      </c>
      <c r="BM128" s="67">
        <f>IFERROR(X128*I128,"0")</f>
        <v>459.2</v>
      </c>
      <c r="BN128" s="67">
        <f>IFERROR(Y128*I128,"0")</f>
        <v>459.2</v>
      </c>
      <c r="BO128" s="67">
        <f>IFERROR(X128/J128,"0")</f>
        <v>2</v>
      </c>
      <c r="BP128" s="67">
        <f>IFERROR(Y128/J128,"0")</f>
        <v>2</v>
      </c>
    </row>
    <row r="129" spans="1:68" x14ac:dyDescent="0.2">
      <c r="A129" s="214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15"/>
      <c r="P129" s="211" t="s">
        <v>71</v>
      </c>
      <c r="Q129" s="212"/>
      <c r="R129" s="212"/>
      <c r="S129" s="212"/>
      <c r="T129" s="212"/>
      <c r="U129" s="212"/>
      <c r="V129" s="213"/>
      <c r="W129" s="37" t="s">
        <v>69</v>
      </c>
      <c r="X129" s="201">
        <f>IFERROR(SUM(X126:X128),"0")</f>
        <v>154</v>
      </c>
      <c r="Y129" s="201">
        <f>IFERROR(SUM(Y126:Y128),"0")</f>
        <v>154</v>
      </c>
      <c r="Z129" s="201">
        <f>IFERROR(IF(Z126="",0,Z126),"0")+IFERROR(IF(Z127="",0,Z127),"0")+IFERROR(IF(Z128="",0,Z128),"0")</f>
        <v>2.75352</v>
      </c>
      <c r="AA129" s="202"/>
      <c r="AB129" s="202"/>
      <c r="AC129" s="202"/>
    </row>
    <row r="130" spans="1:68" x14ac:dyDescent="0.2">
      <c r="A130" s="207"/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15"/>
      <c r="P130" s="211" t="s">
        <v>71</v>
      </c>
      <c r="Q130" s="212"/>
      <c r="R130" s="212"/>
      <c r="S130" s="212"/>
      <c r="T130" s="212"/>
      <c r="U130" s="212"/>
      <c r="V130" s="213"/>
      <c r="W130" s="37" t="s">
        <v>72</v>
      </c>
      <c r="X130" s="201">
        <f>IFERROR(SUMPRODUCT(X126:X128*H126:H128),"0")</f>
        <v>462</v>
      </c>
      <c r="Y130" s="201">
        <f>IFERROR(SUMPRODUCT(Y126:Y128*H126:H128),"0")</f>
        <v>462</v>
      </c>
      <c r="Z130" s="37"/>
      <c r="AA130" s="202"/>
      <c r="AB130" s="202"/>
      <c r="AC130" s="202"/>
    </row>
    <row r="131" spans="1:68" ht="16.5" hidden="1" customHeight="1" x14ac:dyDescent="0.25">
      <c r="A131" s="206" t="s">
        <v>208</v>
      </c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  <c r="AA131" s="193"/>
      <c r="AB131" s="193"/>
      <c r="AC131" s="193"/>
    </row>
    <row r="132" spans="1:68" ht="14.25" hidden="1" customHeight="1" x14ac:dyDescent="0.25">
      <c r="A132" s="208" t="s">
        <v>138</v>
      </c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  <c r="AA132" s="192"/>
      <c r="AB132" s="192"/>
      <c r="AC132" s="192"/>
    </row>
    <row r="133" spans="1:68" ht="27" hidden="1" customHeight="1" x14ac:dyDescent="0.25">
      <c r="A133" s="54" t="s">
        <v>209</v>
      </c>
      <c r="B133" s="54" t="s">
        <v>210</v>
      </c>
      <c r="C133" s="31">
        <v>4301135183</v>
      </c>
      <c r="D133" s="209">
        <v>4607111035806</v>
      </c>
      <c r="E133" s="210"/>
      <c r="F133" s="198">
        <v>0.25</v>
      </c>
      <c r="G133" s="32">
        <v>12</v>
      </c>
      <c r="H133" s="198">
        <v>3</v>
      </c>
      <c r="I133" s="198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96" t="s">
        <v>211</v>
      </c>
      <c r="Q133" s="204"/>
      <c r="R133" s="204"/>
      <c r="S133" s="204"/>
      <c r="T133" s="205"/>
      <c r="U133" s="34"/>
      <c r="V133" s="34"/>
      <c r="W133" s="35" t="s">
        <v>69</v>
      </c>
      <c r="X133" s="199">
        <v>0</v>
      </c>
      <c r="Y133" s="200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212</v>
      </c>
      <c r="B134" s="54" t="s">
        <v>213</v>
      </c>
      <c r="C134" s="31">
        <v>4301135279</v>
      </c>
      <c r="D134" s="209">
        <v>4607111035806</v>
      </c>
      <c r="E134" s="210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78</v>
      </c>
      <c r="L134" s="32" t="s">
        <v>67</v>
      </c>
      <c r="M134" s="33" t="s">
        <v>68</v>
      </c>
      <c r="N134" s="33"/>
      <c r="O134" s="32">
        <v>180</v>
      </c>
      <c r="P134" s="39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04"/>
      <c r="R134" s="204"/>
      <c r="S134" s="204"/>
      <c r="T134" s="205"/>
      <c r="U134" s="34"/>
      <c r="V134" s="34"/>
      <c r="W134" s="35" t="s">
        <v>69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70</v>
      </c>
      <c r="AK134" s="69">
        <v>1</v>
      </c>
      <c r="BB134" s="125" t="s">
        <v>79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14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15"/>
      <c r="P135" s="211" t="s">
        <v>71</v>
      </c>
      <c r="Q135" s="212"/>
      <c r="R135" s="212"/>
      <c r="S135" s="212"/>
      <c r="T135" s="212"/>
      <c r="U135" s="212"/>
      <c r="V135" s="213"/>
      <c r="W135" s="37" t="s">
        <v>69</v>
      </c>
      <c r="X135" s="201">
        <f>IFERROR(SUM(X133:X134),"0")</f>
        <v>0</v>
      </c>
      <c r="Y135" s="201">
        <f>IFERROR(SUM(Y133:Y134),"0")</f>
        <v>0</v>
      </c>
      <c r="Z135" s="201">
        <f>IFERROR(IF(Z133="",0,Z133),"0")+IFERROR(IF(Z134="",0,Z134),"0")</f>
        <v>0</v>
      </c>
      <c r="AA135" s="202"/>
      <c r="AB135" s="202"/>
      <c r="AC135" s="202"/>
    </row>
    <row r="136" spans="1:68" hidden="1" x14ac:dyDescent="0.2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15"/>
      <c r="P136" s="211" t="s">
        <v>71</v>
      </c>
      <c r="Q136" s="212"/>
      <c r="R136" s="212"/>
      <c r="S136" s="212"/>
      <c r="T136" s="212"/>
      <c r="U136" s="212"/>
      <c r="V136" s="213"/>
      <c r="W136" s="37" t="s">
        <v>72</v>
      </c>
      <c r="X136" s="201">
        <f>IFERROR(SUMPRODUCT(X133:X134*H133:H134),"0")</f>
        <v>0</v>
      </c>
      <c r="Y136" s="201">
        <f>IFERROR(SUMPRODUCT(Y133:Y134*H133:H134),"0")</f>
        <v>0</v>
      </c>
      <c r="Z136" s="37"/>
      <c r="AA136" s="202"/>
      <c r="AB136" s="202"/>
      <c r="AC136" s="202"/>
    </row>
    <row r="137" spans="1:68" ht="16.5" hidden="1" customHeight="1" x14ac:dyDescent="0.25">
      <c r="A137" s="206" t="s">
        <v>214</v>
      </c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  <c r="AA137" s="193"/>
      <c r="AB137" s="193"/>
      <c r="AC137" s="193"/>
    </row>
    <row r="138" spans="1:68" ht="14.25" hidden="1" customHeight="1" x14ac:dyDescent="0.25">
      <c r="A138" s="208" t="s">
        <v>215</v>
      </c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192"/>
      <c r="AB138" s="192"/>
      <c r="AC138" s="192"/>
    </row>
    <row r="139" spans="1:68" ht="27" hidden="1" customHeight="1" x14ac:dyDescent="0.25">
      <c r="A139" s="54" t="s">
        <v>216</v>
      </c>
      <c r="B139" s="54" t="s">
        <v>217</v>
      </c>
      <c r="C139" s="31">
        <v>4301071054</v>
      </c>
      <c r="D139" s="209">
        <v>4607111035639</v>
      </c>
      <c r="E139" s="210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218</v>
      </c>
      <c r="L139" s="32" t="s">
        <v>67</v>
      </c>
      <c r="M139" s="33" t="s">
        <v>68</v>
      </c>
      <c r="N139" s="33"/>
      <c r="O139" s="32">
        <v>180</v>
      </c>
      <c r="P139" s="379" t="s">
        <v>219</v>
      </c>
      <c r="Q139" s="204"/>
      <c r="R139" s="204"/>
      <c r="S139" s="204"/>
      <c r="T139" s="205"/>
      <c r="U139" s="34"/>
      <c r="V139" s="34"/>
      <c r="W139" s="35" t="s">
        <v>69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220</v>
      </c>
      <c r="B140" s="54" t="s">
        <v>221</v>
      </c>
      <c r="C140" s="31">
        <v>4301135540</v>
      </c>
      <c r="D140" s="209">
        <v>4607111035646</v>
      </c>
      <c r="E140" s="210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218</v>
      </c>
      <c r="L140" s="32" t="s">
        <v>67</v>
      </c>
      <c r="M140" s="33" t="s">
        <v>68</v>
      </c>
      <c r="N140" s="33"/>
      <c r="O140" s="32">
        <v>180</v>
      </c>
      <c r="P140" s="3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04"/>
      <c r="R140" s="204"/>
      <c r="S140" s="204"/>
      <c r="T140" s="205"/>
      <c r="U140" s="34"/>
      <c r="V140" s="34"/>
      <c r="W140" s="35" t="s">
        <v>69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70</v>
      </c>
      <c r="AK140" s="69">
        <v>1</v>
      </c>
      <c r="BB140" s="127" t="s">
        <v>79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14"/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15"/>
      <c r="P141" s="211" t="s">
        <v>71</v>
      </c>
      <c r="Q141" s="212"/>
      <c r="R141" s="212"/>
      <c r="S141" s="212"/>
      <c r="T141" s="212"/>
      <c r="U141" s="212"/>
      <c r="V141" s="213"/>
      <c r="W141" s="37" t="s">
        <v>69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hidden="1" x14ac:dyDescent="0.2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15"/>
      <c r="P142" s="211" t="s">
        <v>71</v>
      </c>
      <c r="Q142" s="212"/>
      <c r="R142" s="212"/>
      <c r="S142" s="212"/>
      <c r="T142" s="212"/>
      <c r="U142" s="212"/>
      <c r="V142" s="213"/>
      <c r="W142" s="37" t="s">
        <v>72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hidden="1" customHeight="1" x14ac:dyDescent="0.25">
      <c r="A143" s="206" t="s">
        <v>222</v>
      </c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193"/>
      <c r="AB143" s="193"/>
      <c r="AC143" s="193"/>
    </row>
    <row r="144" spans="1:68" ht="14.25" hidden="1" customHeight="1" x14ac:dyDescent="0.25">
      <c r="A144" s="208" t="s">
        <v>138</v>
      </c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  <c r="AA144" s="192"/>
      <c r="AB144" s="192"/>
      <c r="AC144" s="192"/>
    </row>
    <row r="145" spans="1:68" ht="27" hidden="1" customHeight="1" x14ac:dyDescent="0.25">
      <c r="A145" s="54" t="s">
        <v>223</v>
      </c>
      <c r="B145" s="54" t="s">
        <v>224</v>
      </c>
      <c r="C145" s="31">
        <v>4301135281</v>
      </c>
      <c r="D145" s="209">
        <v>4607111036568</v>
      </c>
      <c r="E145" s="210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140</v>
      </c>
      <c r="K145" s="32" t="s">
        <v>78</v>
      </c>
      <c r="L145" s="32" t="s">
        <v>67</v>
      </c>
      <c r="M145" s="33" t="s">
        <v>68</v>
      </c>
      <c r="N145" s="33"/>
      <c r="O145" s="32">
        <v>180</v>
      </c>
      <c r="P145" s="25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04"/>
      <c r="R145" s="204"/>
      <c r="S145" s="204"/>
      <c r="T145" s="205"/>
      <c r="U145" s="34"/>
      <c r="V145" s="34"/>
      <c r="W145" s="35" t="s">
        <v>69</v>
      </c>
      <c r="X145" s="199">
        <v>0</v>
      </c>
      <c r="Y145" s="200">
        <f>IFERROR(IF(X145="","",X145),"")</f>
        <v>0</v>
      </c>
      <c r="Z145" s="36">
        <f>IFERROR(IF(X145="","",X145*0.00941),"")</f>
        <v>0</v>
      </c>
      <c r="AA145" s="56"/>
      <c r="AB145" s="57"/>
      <c r="AC145" s="68"/>
      <c r="AG145" s="67"/>
      <c r="AJ145" s="69" t="s">
        <v>70</v>
      </c>
      <c r="AK145" s="69">
        <v>1</v>
      </c>
      <c r="BB145" s="128" t="s">
        <v>79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4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15"/>
      <c r="P146" s="211" t="s">
        <v>71</v>
      </c>
      <c r="Q146" s="212"/>
      <c r="R146" s="212"/>
      <c r="S146" s="212"/>
      <c r="T146" s="212"/>
      <c r="U146" s="212"/>
      <c r="V146" s="213"/>
      <c r="W146" s="37" t="s">
        <v>69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hidden="1" x14ac:dyDescent="0.2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15"/>
      <c r="P147" s="211" t="s">
        <v>71</v>
      </c>
      <c r="Q147" s="212"/>
      <c r="R147" s="212"/>
      <c r="S147" s="212"/>
      <c r="T147" s="212"/>
      <c r="U147" s="212"/>
      <c r="V147" s="213"/>
      <c r="W147" s="37" t="s">
        <v>72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hidden="1" customHeight="1" x14ac:dyDescent="0.2">
      <c r="A148" s="223" t="s">
        <v>225</v>
      </c>
      <c r="B148" s="224"/>
      <c r="C148" s="224"/>
      <c r="D148" s="224"/>
      <c r="E148" s="224"/>
      <c r="F148" s="224"/>
      <c r="G148" s="224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  <c r="AA148" s="48"/>
      <c r="AB148" s="48"/>
      <c r="AC148" s="48"/>
    </row>
    <row r="149" spans="1:68" ht="16.5" hidden="1" customHeight="1" x14ac:dyDescent="0.25">
      <c r="A149" s="206" t="s">
        <v>226</v>
      </c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  <c r="AA149" s="193"/>
      <c r="AB149" s="193"/>
      <c r="AC149" s="193"/>
    </row>
    <row r="150" spans="1:68" ht="14.25" hidden="1" customHeight="1" x14ac:dyDescent="0.25">
      <c r="A150" s="208" t="s">
        <v>138</v>
      </c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192"/>
      <c r="AB150" s="192"/>
      <c r="AC150" s="192"/>
    </row>
    <row r="151" spans="1:68" ht="27" hidden="1" customHeight="1" x14ac:dyDescent="0.25">
      <c r="A151" s="54" t="s">
        <v>227</v>
      </c>
      <c r="B151" s="54" t="s">
        <v>228</v>
      </c>
      <c r="C151" s="31">
        <v>4301135317</v>
      </c>
      <c r="D151" s="209">
        <v>4607111039057</v>
      </c>
      <c r="E151" s="210"/>
      <c r="F151" s="198">
        <v>1.8</v>
      </c>
      <c r="G151" s="32">
        <v>1</v>
      </c>
      <c r="H151" s="198">
        <v>1.8</v>
      </c>
      <c r="I151" s="198">
        <v>1.9</v>
      </c>
      <c r="J151" s="32">
        <v>234</v>
      </c>
      <c r="K151" s="32" t="s">
        <v>134</v>
      </c>
      <c r="L151" s="32" t="s">
        <v>67</v>
      </c>
      <c r="M151" s="33" t="s">
        <v>68</v>
      </c>
      <c r="N151" s="33"/>
      <c r="O151" s="32">
        <v>180</v>
      </c>
      <c r="P151" s="412" t="s">
        <v>229</v>
      </c>
      <c r="Q151" s="204"/>
      <c r="R151" s="204"/>
      <c r="S151" s="204"/>
      <c r="T151" s="205"/>
      <c r="U151" s="34"/>
      <c r="V151" s="34"/>
      <c r="W151" s="35" t="s">
        <v>69</v>
      </c>
      <c r="X151" s="199">
        <v>0</v>
      </c>
      <c r="Y151" s="200">
        <f>IFERROR(IF(X151="","",X151),"")</f>
        <v>0</v>
      </c>
      <c r="Z151" s="36">
        <f>IFERROR(IF(X151="","",X151*0.00502),"")</f>
        <v>0</v>
      </c>
      <c r="AA151" s="56"/>
      <c r="AB151" s="57"/>
      <c r="AC151" s="68"/>
      <c r="AG151" s="67"/>
      <c r="AJ151" s="69" t="s">
        <v>70</v>
      </c>
      <c r="AK151" s="69">
        <v>1</v>
      </c>
      <c r="BB151" s="129" t="s">
        <v>79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14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15"/>
      <c r="P152" s="211" t="s">
        <v>71</v>
      </c>
      <c r="Q152" s="212"/>
      <c r="R152" s="212"/>
      <c r="S152" s="212"/>
      <c r="T152" s="212"/>
      <c r="U152" s="212"/>
      <c r="V152" s="213"/>
      <c r="W152" s="37" t="s">
        <v>69</v>
      </c>
      <c r="X152" s="201">
        <f>IFERROR(SUM(X151:X151),"0")</f>
        <v>0</v>
      </c>
      <c r="Y152" s="201">
        <f>IFERROR(SUM(Y151:Y151),"0")</f>
        <v>0</v>
      </c>
      <c r="Z152" s="201">
        <f>IFERROR(IF(Z151="",0,Z151),"0")</f>
        <v>0</v>
      </c>
      <c r="AA152" s="202"/>
      <c r="AB152" s="202"/>
      <c r="AC152" s="202"/>
    </row>
    <row r="153" spans="1:68" hidden="1" x14ac:dyDescent="0.2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15"/>
      <c r="P153" s="211" t="s">
        <v>71</v>
      </c>
      <c r="Q153" s="212"/>
      <c r="R153" s="212"/>
      <c r="S153" s="212"/>
      <c r="T153" s="212"/>
      <c r="U153" s="212"/>
      <c r="V153" s="213"/>
      <c r="W153" s="37" t="s">
        <v>72</v>
      </c>
      <c r="X153" s="201">
        <f>IFERROR(SUMPRODUCT(X151:X151*H151:H151),"0")</f>
        <v>0</v>
      </c>
      <c r="Y153" s="201">
        <f>IFERROR(SUMPRODUCT(Y151:Y151*H151:H151),"0")</f>
        <v>0</v>
      </c>
      <c r="Z153" s="37"/>
      <c r="AA153" s="202"/>
      <c r="AB153" s="202"/>
      <c r="AC153" s="202"/>
    </row>
    <row r="154" spans="1:68" ht="16.5" hidden="1" customHeight="1" x14ac:dyDescent="0.25">
      <c r="A154" s="206" t="s">
        <v>230</v>
      </c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  <c r="AA154" s="193"/>
      <c r="AB154" s="193"/>
      <c r="AC154" s="193"/>
    </row>
    <row r="155" spans="1:68" ht="14.25" hidden="1" customHeight="1" x14ac:dyDescent="0.25">
      <c r="A155" s="208" t="s">
        <v>63</v>
      </c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192"/>
      <c r="AB155" s="192"/>
      <c r="AC155" s="192"/>
    </row>
    <row r="156" spans="1:68" ht="16.5" hidden="1" customHeight="1" x14ac:dyDescent="0.25">
      <c r="A156" s="54" t="s">
        <v>231</v>
      </c>
      <c r="B156" s="54" t="s">
        <v>232</v>
      </c>
      <c r="C156" s="31">
        <v>4301071062</v>
      </c>
      <c r="D156" s="209">
        <v>4607111036384</v>
      </c>
      <c r="E156" s="210"/>
      <c r="F156" s="198">
        <v>5</v>
      </c>
      <c r="G156" s="32">
        <v>1</v>
      </c>
      <c r="H156" s="198">
        <v>5</v>
      </c>
      <c r="I156" s="198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38" t="s">
        <v>233</v>
      </c>
      <c r="Q156" s="204"/>
      <c r="R156" s="204"/>
      <c r="S156" s="204"/>
      <c r="T156" s="205"/>
      <c r="U156" s="34"/>
      <c r="V156" s="34"/>
      <c r="W156" s="35" t="s">
        <v>69</v>
      </c>
      <c r="X156" s="199">
        <v>0</v>
      </c>
      <c r="Y156" s="200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234</v>
      </c>
      <c r="B157" s="54" t="s">
        <v>235</v>
      </c>
      <c r="C157" s="31">
        <v>4301071056</v>
      </c>
      <c r="D157" s="209">
        <v>4640242180250</v>
      </c>
      <c r="E157" s="210"/>
      <c r="F157" s="198">
        <v>5</v>
      </c>
      <c r="G157" s="32">
        <v>1</v>
      </c>
      <c r="H157" s="198">
        <v>5</v>
      </c>
      <c r="I157" s="198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19" t="s">
        <v>236</v>
      </c>
      <c r="Q157" s="204"/>
      <c r="R157" s="204"/>
      <c r="S157" s="204"/>
      <c r="T157" s="205"/>
      <c r="U157" s="34"/>
      <c r="V157" s="34"/>
      <c r="W157" s="35" t="s">
        <v>69</v>
      </c>
      <c r="X157" s="199">
        <v>60</v>
      </c>
      <c r="Y157" s="200">
        <f>IFERROR(IF(X157="","",X157),"")</f>
        <v>60</v>
      </c>
      <c r="Z157" s="36">
        <f>IFERROR(IF(X157="","",X157*0.00866),"")</f>
        <v>0.51959999999999995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312.79199999999997</v>
      </c>
      <c r="BN157" s="67">
        <f>IFERROR(Y157*I157,"0")</f>
        <v>312.79199999999997</v>
      </c>
      <c r="BO157" s="67">
        <f>IFERROR(X157/J157,"0")</f>
        <v>0.41666666666666669</v>
      </c>
      <c r="BP157" s="67">
        <f>IFERROR(Y157/J157,"0")</f>
        <v>0.41666666666666669</v>
      </c>
    </row>
    <row r="158" spans="1:68" ht="27" customHeight="1" x14ac:dyDescent="0.25">
      <c r="A158" s="54" t="s">
        <v>237</v>
      </c>
      <c r="B158" s="54" t="s">
        <v>238</v>
      </c>
      <c r="C158" s="31">
        <v>4301071050</v>
      </c>
      <c r="D158" s="209">
        <v>4607111036216</v>
      </c>
      <c r="E158" s="210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45" t="s">
        <v>239</v>
      </c>
      <c r="Q158" s="204"/>
      <c r="R158" s="204"/>
      <c r="S158" s="204"/>
      <c r="T158" s="205"/>
      <c r="U158" s="34"/>
      <c r="V158" s="34"/>
      <c r="W158" s="35" t="s">
        <v>69</v>
      </c>
      <c r="X158" s="199">
        <v>48</v>
      </c>
      <c r="Y158" s="200">
        <f>IFERROR(IF(X158="","",X158),"")</f>
        <v>48</v>
      </c>
      <c r="Z158" s="36">
        <f>IFERROR(IF(X158="","",X158*0.00866),"")</f>
        <v>0.41567999999999994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250.23359999999997</v>
      </c>
      <c r="BN158" s="67">
        <f>IFERROR(Y158*I158,"0")</f>
        <v>250.23359999999997</v>
      </c>
      <c r="BO158" s="67">
        <f>IFERROR(X158/J158,"0")</f>
        <v>0.33333333333333331</v>
      </c>
      <c r="BP158" s="67">
        <f>IFERROR(Y158/J158,"0")</f>
        <v>0.33333333333333331</v>
      </c>
    </row>
    <row r="159" spans="1:68" ht="27" hidden="1" customHeight="1" x14ac:dyDescent="0.25">
      <c r="A159" s="54" t="s">
        <v>240</v>
      </c>
      <c r="B159" s="54" t="s">
        <v>241</v>
      </c>
      <c r="C159" s="31">
        <v>4301071061</v>
      </c>
      <c r="D159" s="209">
        <v>4607111036278</v>
      </c>
      <c r="E159" s="210"/>
      <c r="F159" s="198">
        <v>5</v>
      </c>
      <c r="G159" s="32">
        <v>1</v>
      </c>
      <c r="H159" s="198">
        <v>5</v>
      </c>
      <c r="I159" s="198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335" t="s">
        <v>242</v>
      </c>
      <c r="Q159" s="204"/>
      <c r="R159" s="204"/>
      <c r="S159" s="204"/>
      <c r="T159" s="205"/>
      <c r="U159" s="34"/>
      <c r="V159" s="34"/>
      <c r="W159" s="35" t="s">
        <v>69</v>
      </c>
      <c r="X159" s="199">
        <v>0</v>
      </c>
      <c r="Y159" s="200">
        <f>IFERROR(IF(X159="","",X159),"")</f>
        <v>0</v>
      </c>
      <c r="Z159" s="36">
        <f>IFERROR(IF(X159="","",X159*0.0155),"")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214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15"/>
      <c r="P160" s="211" t="s">
        <v>71</v>
      </c>
      <c r="Q160" s="212"/>
      <c r="R160" s="212"/>
      <c r="S160" s="212"/>
      <c r="T160" s="212"/>
      <c r="U160" s="212"/>
      <c r="V160" s="213"/>
      <c r="W160" s="37" t="s">
        <v>69</v>
      </c>
      <c r="X160" s="201">
        <f>IFERROR(SUM(X156:X159),"0")</f>
        <v>108</v>
      </c>
      <c r="Y160" s="201">
        <f>IFERROR(SUM(Y156:Y159),"0")</f>
        <v>108</v>
      </c>
      <c r="Z160" s="201">
        <f>IFERROR(IF(Z156="",0,Z156),"0")+IFERROR(IF(Z157="",0,Z157),"0")+IFERROR(IF(Z158="",0,Z158),"0")+IFERROR(IF(Z159="",0,Z159),"0")</f>
        <v>0.93527999999999989</v>
      </c>
      <c r="AA160" s="202"/>
      <c r="AB160" s="202"/>
      <c r="AC160" s="202"/>
    </row>
    <row r="161" spans="1:68" x14ac:dyDescent="0.2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15"/>
      <c r="P161" s="211" t="s">
        <v>71</v>
      </c>
      <c r="Q161" s="212"/>
      <c r="R161" s="212"/>
      <c r="S161" s="212"/>
      <c r="T161" s="212"/>
      <c r="U161" s="212"/>
      <c r="V161" s="213"/>
      <c r="W161" s="37" t="s">
        <v>72</v>
      </c>
      <c r="X161" s="201">
        <f>IFERROR(SUMPRODUCT(X156:X159*H156:H159),"0")</f>
        <v>540</v>
      </c>
      <c r="Y161" s="201">
        <f>IFERROR(SUMPRODUCT(Y156:Y159*H156:H159),"0")</f>
        <v>540</v>
      </c>
      <c r="Z161" s="37"/>
      <c r="AA161" s="202"/>
      <c r="AB161" s="202"/>
      <c r="AC161" s="202"/>
    </row>
    <row r="162" spans="1:68" ht="14.25" hidden="1" customHeight="1" x14ac:dyDescent="0.25">
      <c r="A162" s="208" t="s">
        <v>243</v>
      </c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  <c r="AA162" s="192"/>
      <c r="AB162" s="192"/>
      <c r="AC162" s="192"/>
    </row>
    <row r="163" spans="1:68" ht="27" hidden="1" customHeight="1" x14ac:dyDescent="0.25">
      <c r="A163" s="54" t="s">
        <v>244</v>
      </c>
      <c r="B163" s="54" t="s">
        <v>245</v>
      </c>
      <c r="C163" s="31">
        <v>4301080153</v>
      </c>
      <c r="D163" s="209">
        <v>4607111036827</v>
      </c>
      <c r="E163" s="210"/>
      <c r="F163" s="198">
        <v>1</v>
      </c>
      <c r="G163" s="32">
        <v>5</v>
      </c>
      <c r="H163" s="198">
        <v>5</v>
      </c>
      <c r="I163" s="198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204"/>
      <c r="R163" s="204"/>
      <c r="S163" s="204"/>
      <c r="T163" s="205"/>
      <c r="U163" s="34"/>
      <c r="V163" s="34"/>
      <c r="W163" s="35" t="s">
        <v>69</v>
      </c>
      <c r="X163" s="199">
        <v>0</v>
      </c>
      <c r="Y163" s="200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246</v>
      </c>
      <c r="B164" s="54" t="s">
        <v>247</v>
      </c>
      <c r="C164" s="31">
        <v>4301080154</v>
      </c>
      <c r="D164" s="209">
        <v>4607111036834</v>
      </c>
      <c r="E164" s="210"/>
      <c r="F164" s="198">
        <v>1</v>
      </c>
      <c r="G164" s="32">
        <v>5</v>
      </c>
      <c r="H164" s="198">
        <v>5</v>
      </c>
      <c r="I164" s="198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36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69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70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214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15"/>
      <c r="P165" s="211" t="s">
        <v>71</v>
      </c>
      <c r="Q165" s="212"/>
      <c r="R165" s="212"/>
      <c r="S165" s="212"/>
      <c r="T165" s="212"/>
      <c r="U165" s="212"/>
      <c r="V165" s="213"/>
      <c r="W165" s="37" t="s">
        <v>69</v>
      </c>
      <c r="X165" s="201">
        <f>IFERROR(SUM(X163:X164),"0")</f>
        <v>0</v>
      </c>
      <c r="Y165" s="201">
        <f>IFERROR(SUM(Y163:Y164),"0")</f>
        <v>0</v>
      </c>
      <c r="Z165" s="201">
        <f>IFERROR(IF(Z163="",0,Z163),"0")+IFERROR(IF(Z164="",0,Z164),"0")</f>
        <v>0</v>
      </c>
      <c r="AA165" s="202"/>
      <c r="AB165" s="202"/>
      <c r="AC165" s="202"/>
    </row>
    <row r="166" spans="1:68" hidden="1" x14ac:dyDescent="0.2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15"/>
      <c r="P166" s="211" t="s">
        <v>71</v>
      </c>
      <c r="Q166" s="212"/>
      <c r="R166" s="212"/>
      <c r="S166" s="212"/>
      <c r="T166" s="212"/>
      <c r="U166" s="212"/>
      <c r="V166" s="213"/>
      <c r="W166" s="37" t="s">
        <v>72</v>
      </c>
      <c r="X166" s="201">
        <f>IFERROR(SUMPRODUCT(X163:X164*H163:H164),"0")</f>
        <v>0</v>
      </c>
      <c r="Y166" s="201">
        <f>IFERROR(SUMPRODUCT(Y163:Y164*H163:H164),"0")</f>
        <v>0</v>
      </c>
      <c r="Z166" s="37"/>
      <c r="AA166" s="202"/>
      <c r="AB166" s="202"/>
      <c r="AC166" s="202"/>
    </row>
    <row r="167" spans="1:68" ht="27.75" hidden="1" customHeight="1" x14ac:dyDescent="0.2">
      <c r="A167" s="223" t="s">
        <v>248</v>
      </c>
      <c r="B167" s="224"/>
      <c r="C167" s="224"/>
      <c r="D167" s="224"/>
      <c r="E167" s="224"/>
      <c r="F167" s="224"/>
      <c r="G167" s="224"/>
      <c r="H167" s="224"/>
      <c r="I167" s="224"/>
      <c r="J167" s="224"/>
      <c r="K167" s="224"/>
      <c r="L167" s="224"/>
      <c r="M167" s="224"/>
      <c r="N167" s="224"/>
      <c r="O167" s="224"/>
      <c r="P167" s="224"/>
      <c r="Q167" s="224"/>
      <c r="R167" s="224"/>
      <c r="S167" s="224"/>
      <c r="T167" s="224"/>
      <c r="U167" s="224"/>
      <c r="V167" s="224"/>
      <c r="W167" s="224"/>
      <c r="X167" s="224"/>
      <c r="Y167" s="224"/>
      <c r="Z167" s="224"/>
      <c r="AA167" s="48"/>
      <c r="AB167" s="48"/>
      <c r="AC167" s="48"/>
    </row>
    <row r="168" spans="1:68" ht="16.5" hidden="1" customHeight="1" x14ac:dyDescent="0.25">
      <c r="A168" s="206" t="s">
        <v>249</v>
      </c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193"/>
      <c r="AB168" s="193"/>
      <c r="AC168" s="193"/>
    </row>
    <row r="169" spans="1:68" ht="14.25" hidden="1" customHeight="1" x14ac:dyDescent="0.25">
      <c r="A169" s="208" t="s">
        <v>75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192"/>
      <c r="AB169" s="192"/>
      <c r="AC169" s="192"/>
    </row>
    <row r="170" spans="1:68" ht="27" customHeight="1" x14ac:dyDescent="0.25">
      <c r="A170" s="54" t="s">
        <v>250</v>
      </c>
      <c r="B170" s="54" t="s">
        <v>251</v>
      </c>
      <c r="C170" s="31">
        <v>4301132097</v>
      </c>
      <c r="D170" s="209">
        <v>4607111035721</v>
      </c>
      <c r="E170" s="210"/>
      <c r="F170" s="198">
        <v>0.25</v>
      </c>
      <c r="G170" s="32">
        <v>12</v>
      </c>
      <c r="H170" s="198">
        <v>3</v>
      </c>
      <c r="I170" s="198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204"/>
      <c r="R170" s="204"/>
      <c r="S170" s="204"/>
      <c r="T170" s="205"/>
      <c r="U170" s="34"/>
      <c r="V170" s="34"/>
      <c r="W170" s="35" t="s">
        <v>69</v>
      </c>
      <c r="X170" s="199">
        <v>154</v>
      </c>
      <c r="Y170" s="200">
        <f>IFERROR(IF(X170="","",X170),"")</f>
        <v>154</v>
      </c>
      <c r="Z170" s="36">
        <f>IFERROR(IF(X170="","",X170*0.01788),"")</f>
        <v>2.75352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252</v>
      </c>
      <c r="B171" s="54" t="s">
        <v>253</v>
      </c>
      <c r="C171" s="31">
        <v>4301132100</v>
      </c>
      <c r="D171" s="209">
        <v>4607111035691</v>
      </c>
      <c r="E171" s="210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365</v>
      </c>
      <c r="P171" s="25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69</v>
      </c>
      <c r="X171" s="199">
        <v>182</v>
      </c>
      <c r="Y171" s="200">
        <f>IFERROR(IF(X171="","",X171),"")</f>
        <v>182</v>
      </c>
      <c r="Z171" s="36">
        <f>IFERROR(IF(X171="","",X171*0.01788),"")</f>
        <v>3.2541600000000002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616.61599999999999</v>
      </c>
      <c r="BN171" s="67">
        <f>IFERROR(Y171*I171,"0")</f>
        <v>616.61599999999999</v>
      </c>
      <c r="BO171" s="67">
        <f>IFERROR(X171/J171,"0")</f>
        <v>2.6</v>
      </c>
      <c r="BP171" s="67">
        <f>IFERROR(Y171/J171,"0")</f>
        <v>2.6</v>
      </c>
    </row>
    <row r="172" spans="1:68" ht="27" customHeight="1" x14ac:dyDescent="0.25">
      <c r="A172" s="54" t="s">
        <v>254</v>
      </c>
      <c r="B172" s="54" t="s">
        <v>255</v>
      </c>
      <c r="C172" s="31">
        <v>4301132079</v>
      </c>
      <c r="D172" s="209">
        <v>4607111038487</v>
      </c>
      <c r="E172" s="210"/>
      <c r="F172" s="198">
        <v>0.25</v>
      </c>
      <c r="G172" s="32">
        <v>12</v>
      </c>
      <c r="H172" s="198">
        <v>3</v>
      </c>
      <c r="I172" s="198">
        <v>3.7360000000000002</v>
      </c>
      <c r="J172" s="32">
        <v>70</v>
      </c>
      <c r="K172" s="32" t="s">
        <v>78</v>
      </c>
      <c r="L172" s="32" t="s">
        <v>67</v>
      </c>
      <c r="M172" s="33" t="s">
        <v>68</v>
      </c>
      <c r="N172" s="33"/>
      <c r="O172" s="32">
        <v>180</v>
      </c>
      <c r="P172" s="23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2" s="204"/>
      <c r="R172" s="204"/>
      <c r="S172" s="204"/>
      <c r="T172" s="205"/>
      <c r="U172" s="34"/>
      <c r="V172" s="34"/>
      <c r="W172" s="35" t="s">
        <v>69</v>
      </c>
      <c r="X172" s="199">
        <v>28</v>
      </c>
      <c r="Y172" s="200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68"/>
      <c r="AG172" s="67"/>
      <c r="AJ172" s="69" t="s">
        <v>70</v>
      </c>
      <c r="AK172" s="69">
        <v>1</v>
      </c>
      <c r="BB172" s="138" t="s">
        <v>79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214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15"/>
      <c r="P173" s="211" t="s">
        <v>71</v>
      </c>
      <c r="Q173" s="212"/>
      <c r="R173" s="212"/>
      <c r="S173" s="212"/>
      <c r="T173" s="212"/>
      <c r="U173" s="212"/>
      <c r="V173" s="213"/>
      <c r="W173" s="37" t="s">
        <v>69</v>
      </c>
      <c r="X173" s="201">
        <f>IFERROR(SUM(X170:X172),"0")</f>
        <v>364</v>
      </c>
      <c r="Y173" s="201">
        <f>IFERROR(SUM(Y170:Y172),"0")</f>
        <v>364</v>
      </c>
      <c r="Z173" s="201">
        <f>IFERROR(IF(Z170="",0,Z170),"0")+IFERROR(IF(Z171="",0,Z171),"0")+IFERROR(IF(Z172="",0,Z172),"0")</f>
        <v>6.5083200000000003</v>
      </c>
      <c r="AA173" s="202"/>
      <c r="AB173" s="202"/>
      <c r="AC173" s="202"/>
    </row>
    <row r="174" spans="1:68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15"/>
      <c r="P174" s="211" t="s">
        <v>71</v>
      </c>
      <c r="Q174" s="212"/>
      <c r="R174" s="212"/>
      <c r="S174" s="212"/>
      <c r="T174" s="212"/>
      <c r="U174" s="212"/>
      <c r="V174" s="213"/>
      <c r="W174" s="37" t="s">
        <v>72</v>
      </c>
      <c r="X174" s="201">
        <f>IFERROR(SUMPRODUCT(X170:X172*H170:H172),"0")</f>
        <v>1092</v>
      </c>
      <c r="Y174" s="201">
        <f>IFERROR(SUMPRODUCT(Y170:Y172*H170:H172),"0")</f>
        <v>1092</v>
      </c>
      <c r="Z174" s="37"/>
      <c r="AA174" s="202"/>
      <c r="AB174" s="202"/>
      <c r="AC174" s="202"/>
    </row>
    <row r="175" spans="1:68" ht="16.5" hidden="1" customHeight="1" x14ac:dyDescent="0.25">
      <c r="A175" s="206" t="s">
        <v>248</v>
      </c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193"/>
      <c r="AB175" s="193"/>
      <c r="AC175" s="193"/>
    </row>
    <row r="176" spans="1:68" ht="14.25" hidden="1" customHeight="1" x14ac:dyDescent="0.25">
      <c r="A176" s="208" t="s">
        <v>256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  <c r="AA176" s="192"/>
      <c r="AB176" s="192"/>
      <c r="AC176" s="192"/>
    </row>
    <row r="177" spans="1:68" ht="27" hidden="1" customHeight="1" x14ac:dyDescent="0.25">
      <c r="A177" s="54" t="s">
        <v>257</v>
      </c>
      <c r="B177" s="54" t="s">
        <v>258</v>
      </c>
      <c r="C177" s="31">
        <v>4301051855</v>
      </c>
      <c r="D177" s="209">
        <v>4680115885875</v>
      </c>
      <c r="E177" s="210"/>
      <c r="F177" s="198">
        <v>1</v>
      </c>
      <c r="G177" s="32">
        <v>9</v>
      </c>
      <c r="H177" s="198">
        <v>9</v>
      </c>
      <c r="I177" s="198">
        <v>9.48</v>
      </c>
      <c r="J177" s="32">
        <v>56</v>
      </c>
      <c r="K177" s="32" t="s">
        <v>259</v>
      </c>
      <c r="L177" s="32" t="s">
        <v>67</v>
      </c>
      <c r="M177" s="33" t="s">
        <v>260</v>
      </c>
      <c r="N177" s="33"/>
      <c r="O177" s="32">
        <v>365</v>
      </c>
      <c r="P177" s="366" t="s">
        <v>261</v>
      </c>
      <c r="Q177" s="204"/>
      <c r="R177" s="204"/>
      <c r="S177" s="204"/>
      <c r="T177" s="205"/>
      <c r="U177" s="34"/>
      <c r="V177" s="34"/>
      <c r="W177" s="35" t="s">
        <v>69</v>
      </c>
      <c r="X177" s="199">
        <v>0</v>
      </c>
      <c r="Y177" s="200">
        <f>IFERROR(IF(X177="","",X177),"")</f>
        <v>0</v>
      </c>
      <c r="Z177" s="36">
        <f>IFERROR(IF(X177="","",X177*0.02175),"")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9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4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15"/>
      <c r="P178" s="211" t="s">
        <v>71</v>
      </c>
      <c r="Q178" s="212"/>
      <c r="R178" s="212"/>
      <c r="S178" s="212"/>
      <c r="T178" s="212"/>
      <c r="U178" s="212"/>
      <c r="V178" s="213"/>
      <c r="W178" s="37" t="s">
        <v>69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hidden="1" x14ac:dyDescent="0.2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15"/>
      <c r="P179" s="211" t="s">
        <v>71</v>
      </c>
      <c r="Q179" s="212"/>
      <c r="R179" s="212"/>
      <c r="S179" s="212"/>
      <c r="T179" s="212"/>
      <c r="U179" s="212"/>
      <c r="V179" s="213"/>
      <c r="W179" s="37" t="s">
        <v>72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16.5" hidden="1" customHeight="1" x14ac:dyDescent="0.25">
      <c r="A180" s="206" t="s">
        <v>263</v>
      </c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  <c r="AA180" s="193"/>
      <c r="AB180" s="193"/>
      <c r="AC180" s="193"/>
    </row>
    <row r="181" spans="1:68" ht="14.25" hidden="1" customHeight="1" x14ac:dyDescent="0.25">
      <c r="A181" s="208" t="s">
        <v>256</v>
      </c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  <c r="AA181" s="192"/>
      <c r="AB181" s="192"/>
      <c r="AC181" s="192"/>
    </row>
    <row r="182" spans="1:68" ht="27" hidden="1" customHeight="1" x14ac:dyDescent="0.25">
      <c r="A182" s="54" t="s">
        <v>264</v>
      </c>
      <c r="B182" s="54" t="s">
        <v>265</v>
      </c>
      <c r="C182" s="31">
        <v>4301051319</v>
      </c>
      <c r="D182" s="209">
        <v>4680115881204</v>
      </c>
      <c r="E182" s="210"/>
      <c r="F182" s="198">
        <v>0.33</v>
      </c>
      <c r="G182" s="32">
        <v>6</v>
      </c>
      <c r="H182" s="198">
        <v>1.98</v>
      </c>
      <c r="I182" s="198">
        <v>2.246</v>
      </c>
      <c r="J182" s="32">
        <v>156</v>
      </c>
      <c r="K182" s="32" t="s">
        <v>66</v>
      </c>
      <c r="L182" s="32" t="s">
        <v>67</v>
      </c>
      <c r="M182" s="33" t="s">
        <v>260</v>
      </c>
      <c r="N182" s="33"/>
      <c r="O182" s="32">
        <v>365</v>
      </c>
      <c r="P182" s="28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2" s="204"/>
      <c r="R182" s="204"/>
      <c r="S182" s="204"/>
      <c r="T182" s="205"/>
      <c r="U182" s="34"/>
      <c r="V182" s="34"/>
      <c r="W182" s="35" t="s">
        <v>69</v>
      </c>
      <c r="X182" s="199">
        <v>0</v>
      </c>
      <c r="Y182" s="200">
        <f>IFERROR(IF(X182="","",X182),"")</f>
        <v>0</v>
      </c>
      <c r="Z182" s="36">
        <f>IFERROR(IF(X182="","",X182*0.00753),"")</f>
        <v>0</v>
      </c>
      <c r="AA182" s="56"/>
      <c r="AB182" s="57"/>
      <c r="AC182" s="68"/>
      <c r="AG182" s="67"/>
      <c r="AJ182" s="69" t="s">
        <v>70</v>
      </c>
      <c r="AK182" s="69">
        <v>1</v>
      </c>
      <c r="BB182" s="140" t="s">
        <v>262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14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15"/>
      <c r="P183" s="211" t="s">
        <v>71</v>
      </c>
      <c r="Q183" s="212"/>
      <c r="R183" s="212"/>
      <c r="S183" s="212"/>
      <c r="T183" s="212"/>
      <c r="U183" s="212"/>
      <c r="V183" s="213"/>
      <c r="W183" s="37" t="s">
        <v>69</v>
      </c>
      <c r="X183" s="201">
        <f>IFERROR(SUM(X182:X182),"0")</f>
        <v>0</v>
      </c>
      <c r="Y183" s="201">
        <f>IFERROR(SUM(Y182:Y182),"0")</f>
        <v>0</v>
      </c>
      <c r="Z183" s="201">
        <f>IFERROR(IF(Z182="",0,Z182),"0")</f>
        <v>0</v>
      </c>
      <c r="AA183" s="202"/>
      <c r="AB183" s="202"/>
      <c r="AC183" s="202"/>
    </row>
    <row r="184" spans="1:68" hidden="1" x14ac:dyDescent="0.2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15"/>
      <c r="P184" s="211" t="s">
        <v>71</v>
      </c>
      <c r="Q184" s="212"/>
      <c r="R184" s="212"/>
      <c r="S184" s="212"/>
      <c r="T184" s="212"/>
      <c r="U184" s="212"/>
      <c r="V184" s="213"/>
      <c r="W184" s="37" t="s">
        <v>72</v>
      </c>
      <c r="X184" s="201">
        <f>IFERROR(SUMPRODUCT(X182:X182*H182:H182),"0")</f>
        <v>0</v>
      </c>
      <c r="Y184" s="201">
        <f>IFERROR(SUMPRODUCT(Y182:Y182*H182:H182),"0")</f>
        <v>0</v>
      </c>
      <c r="Z184" s="37"/>
      <c r="AA184" s="202"/>
      <c r="AB184" s="202"/>
      <c r="AC184" s="202"/>
    </row>
    <row r="185" spans="1:68" ht="27.75" hidden="1" customHeight="1" x14ac:dyDescent="0.2">
      <c r="A185" s="223" t="s">
        <v>266</v>
      </c>
      <c r="B185" s="224"/>
      <c r="C185" s="224"/>
      <c r="D185" s="224"/>
      <c r="E185" s="224"/>
      <c r="F185" s="224"/>
      <c r="G185" s="224"/>
      <c r="H185" s="224"/>
      <c r="I185" s="224"/>
      <c r="J185" s="224"/>
      <c r="K185" s="224"/>
      <c r="L185" s="224"/>
      <c r="M185" s="224"/>
      <c r="N185" s="224"/>
      <c r="O185" s="224"/>
      <c r="P185" s="224"/>
      <c r="Q185" s="224"/>
      <c r="R185" s="224"/>
      <c r="S185" s="224"/>
      <c r="T185" s="224"/>
      <c r="U185" s="224"/>
      <c r="V185" s="224"/>
      <c r="W185" s="224"/>
      <c r="X185" s="224"/>
      <c r="Y185" s="224"/>
      <c r="Z185" s="224"/>
      <c r="AA185" s="48"/>
      <c r="AB185" s="48"/>
      <c r="AC185" s="48"/>
    </row>
    <row r="186" spans="1:68" ht="16.5" hidden="1" customHeight="1" x14ac:dyDescent="0.25">
      <c r="A186" s="206" t="s">
        <v>267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  <c r="AA186" s="193"/>
      <c r="AB186" s="193"/>
      <c r="AC186" s="193"/>
    </row>
    <row r="187" spans="1:68" ht="14.25" hidden="1" customHeight="1" x14ac:dyDescent="0.25">
      <c r="A187" s="208" t="s">
        <v>63</v>
      </c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  <c r="AA187" s="192"/>
      <c r="AB187" s="192"/>
      <c r="AC187" s="192"/>
    </row>
    <row r="188" spans="1:68" ht="16.5" customHeight="1" x14ac:dyDescent="0.25">
      <c r="A188" s="54" t="s">
        <v>268</v>
      </c>
      <c r="B188" s="54" t="s">
        <v>269</v>
      </c>
      <c r="C188" s="31">
        <v>4301070948</v>
      </c>
      <c r="D188" s="209">
        <v>4607111037022</v>
      </c>
      <c r="E188" s="210"/>
      <c r="F188" s="198">
        <v>0.7</v>
      </c>
      <c r="G188" s="32">
        <v>8</v>
      </c>
      <c r="H188" s="198">
        <v>5.6</v>
      </c>
      <c r="I188" s="198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37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204"/>
      <c r="R188" s="204"/>
      <c r="S188" s="204"/>
      <c r="T188" s="205"/>
      <c r="U188" s="34"/>
      <c r="V188" s="34"/>
      <c r="W188" s="35" t="s">
        <v>69</v>
      </c>
      <c r="X188" s="199">
        <v>48</v>
      </c>
      <c r="Y188" s="200">
        <f>IFERROR(IF(X188="","",X188),"")</f>
        <v>48</v>
      </c>
      <c r="Z188" s="36">
        <f>IFERROR(IF(X188="","",X188*0.0155),"")</f>
        <v>0.74399999999999999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281.76</v>
      </c>
      <c r="BN188" s="67">
        <f>IFERROR(Y188*I188,"0")</f>
        <v>281.76</v>
      </c>
      <c r="BO188" s="67">
        <f>IFERROR(X188/J188,"0")</f>
        <v>0.5714285714285714</v>
      </c>
      <c r="BP188" s="67">
        <f>IFERROR(Y188/J188,"0")</f>
        <v>0.5714285714285714</v>
      </c>
    </row>
    <row r="189" spans="1:68" ht="27" hidden="1" customHeight="1" x14ac:dyDescent="0.25">
      <c r="A189" s="54" t="s">
        <v>270</v>
      </c>
      <c r="B189" s="54" t="s">
        <v>271</v>
      </c>
      <c r="C189" s="31">
        <v>4301070990</v>
      </c>
      <c r="D189" s="209">
        <v>4607111038494</v>
      </c>
      <c r="E189" s="210"/>
      <c r="F189" s="198">
        <v>0.7</v>
      </c>
      <c r="G189" s="32">
        <v>8</v>
      </c>
      <c r="H189" s="198">
        <v>5.6</v>
      </c>
      <c r="I189" s="198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2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204"/>
      <c r="R189" s="204"/>
      <c r="S189" s="204"/>
      <c r="T189" s="205"/>
      <c r="U189" s="34"/>
      <c r="V189" s="34"/>
      <c r="W189" s="35" t="s">
        <v>69</v>
      </c>
      <c r="X189" s="199">
        <v>0</v>
      </c>
      <c r="Y189" s="200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272</v>
      </c>
      <c r="B190" s="54" t="s">
        <v>273</v>
      </c>
      <c r="C190" s="31">
        <v>4301070966</v>
      </c>
      <c r="D190" s="209">
        <v>4607111038135</v>
      </c>
      <c r="E190" s="210"/>
      <c r="F190" s="198">
        <v>0.7</v>
      </c>
      <c r="G190" s="32">
        <v>8</v>
      </c>
      <c r="H190" s="198">
        <v>5.6</v>
      </c>
      <c r="I190" s="198">
        <v>5.87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69</v>
      </c>
      <c r="X190" s="199">
        <v>0</v>
      </c>
      <c r="Y190" s="200">
        <f>IFERROR(IF(X190="","",X190),"")</f>
        <v>0</v>
      </c>
      <c r="Z190" s="36">
        <f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43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214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15"/>
      <c r="P191" s="211" t="s">
        <v>71</v>
      </c>
      <c r="Q191" s="212"/>
      <c r="R191" s="212"/>
      <c r="S191" s="212"/>
      <c r="T191" s="212"/>
      <c r="U191" s="212"/>
      <c r="V191" s="213"/>
      <c r="W191" s="37" t="s">
        <v>69</v>
      </c>
      <c r="X191" s="201">
        <f>IFERROR(SUM(X188:X190),"0")</f>
        <v>48</v>
      </c>
      <c r="Y191" s="201">
        <f>IFERROR(SUM(Y188:Y190),"0")</f>
        <v>48</v>
      </c>
      <c r="Z191" s="201">
        <f>IFERROR(IF(Z188="",0,Z188),"0")+IFERROR(IF(Z189="",0,Z189),"0")+IFERROR(IF(Z190="",0,Z190),"0")</f>
        <v>0.74399999999999999</v>
      </c>
      <c r="AA191" s="202"/>
      <c r="AB191" s="202"/>
      <c r="AC191" s="202"/>
    </row>
    <row r="192" spans="1:68" x14ac:dyDescent="0.2">
      <c r="A192" s="207"/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15"/>
      <c r="P192" s="211" t="s">
        <v>71</v>
      </c>
      <c r="Q192" s="212"/>
      <c r="R192" s="212"/>
      <c r="S192" s="212"/>
      <c r="T192" s="212"/>
      <c r="U192" s="212"/>
      <c r="V192" s="213"/>
      <c r="W192" s="37" t="s">
        <v>72</v>
      </c>
      <c r="X192" s="201">
        <f>IFERROR(SUMPRODUCT(X188:X190*H188:H190),"0")</f>
        <v>268.79999999999995</v>
      </c>
      <c r="Y192" s="201">
        <f>IFERROR(SUMPRODUCT(Y188:Y190*H188:H190),"0")</f>
        <v>268.79999999999995</v>
      </c>
      <c r="Z192" s="37"/>
      <c r="AA192" s="202"/>
      <c r="AB192" s="202"/>
      <c r="AC192" s="202"/>
    </row>
    <row r="193" spans="1:68" ht="16.5" hidden="1" customHeight="1" x14ac:dyDescent="0.25">
      <c r="A193" s="206" t="s">
        <v>274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  <c r="AA193" s="193"/>
      <c r="AB193" s="193"/>
      <c r="AC193" s="193"/>
    </row>
    <row r="194" spans="1:68" ht="14.25" hidden="1" customHeight="1" x14ac:dyDescent="0.25">
      <c r="A194" s="208" t="s">
        <v>63</v>
      </c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192"/>
      <c r="AB194" s="192"/>
      <c r="AC194" s="192"/>
    </row>
    <row r="195" spans="1:68" ht="27" hidden="1" customHeight="1" x14ac:dyDescent="0.25">
      <c r="A195" s="54" t="s">
        <v>275</v>
      </c>
      <c r="B195" s="54" t="s">
        <v>276</v>
      </c>
      <c r="C195" s="31">
        <v>4301070996</v>
      </c>
      <c r="D195" s="209">
        <v>4607111038654</v>
      </c>
      <c r="E195" s="210"/>
      <c r="F195" s="198">
        <v>0.4</v>
      </c>
      <c r="G195" s="32">
        <v>16</v>
      </c>
      <c r="H195" s="198">
        <v>6.4</v>
      </c>
      <c r="I195" s="198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0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69</v>
      </c>
      <c r="X195" s="199">
        <v>0</v>
      </c>
      <c r="Y195" s="200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hidden="1" customHeight="1" x14ac:dyDescent="0.25">
      <c r="A196" s="54" t="s">
        <v>277</v>
      </c>
      <c r="B196" s="54" t="s">
        <v>278</v>
      </c>
      <c r="C196" s="31">
        <v>4301070997</v>
      </c>
      <c r="D196" s="209">
        <v>4607111038586</v>
      </c>
      <c r="E196" s="210"/>
      <c r="F196" s="198">
        <v>0.7</v>
      </c>
      <c r="G196" s="32">
        <v>8</v>
      </c>
      <c r="H196" s="198">
        <v>5.6</v>
      </c>
      <c r="I196" s="198">
        <v>5.83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04"/>
      <c r="R196" s="204"/>
      <c r="S196" s="204"/>
      <c r="T196" s="205"/>
      <c r="U196" s="34"/>
      <c r="V196" s="34"/>
      <c r="W196" s="35" t="s">
        <v>69</v>
      </c>
      <c r="X196" s="199">
        <v>0</v>
      </c>
      <c r="Y196" s="200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279</v>
      </c>
      <c r="B197" s="54" t="s">
        <v>280</v>
      </c>
      <c r="C197" s="31">
        <v>4301070962</v>
      </c>
      <c r="D197" s="209">
        <v>4607111038609</v>
      </c>
      <c r="E197" s="210"/>
      <c r="F197" s="198">
        <v>0.4</v>
      </c>
      <c r="G197" s="32">
        <v>16</v>
      </c>
      <c r="H197" s="198">
        <v>6.4</v>
      </c>
      <c r="I197" s="198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29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04"/>
      <c r="R197" s="204"/>
      <c r="S197" s="204"/>
      <c r="T197" s="205"/>
      <c r="U197" s="34"/>
      <c r="V197" s="34"/>
      <c r="W197" s="35" t="s">
        <v>69</v>
      </c>
      <c r="X197" s="199">
        <v>0</v>
      </c>
      <c r="Y197" s="200">
        <f t="shared" si="18"/>
        <v>0</v>
      </c>
      <c r="Z197" s="36">
        <f t="shared" si="19"/>
        <v>0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281</v>
      </c>
      <c r="B198" s="54" t="s">
        <v>282</v>
      </c>
      <c r="C198" s="31">
        <v>4301070963</v>
      </c>
      <c r="D198" s="209">
        <v>4607111038630</v>
      </c>
      <c r="E198" s="210"/>
      <c r="F198" s="198">
        <v>0.7</v>
      </c>
      <c r="G198" s="32">
        <v>8</v>
      </c>
      <c r="H198" s="198">
        <v>5.6</v>
      </c>
      <c r="I198" s="198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9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204"/>
      <c r="R198" s="204"/>
      <c r="S198" s="204"/>
      <c r="T198" s="205"/>
      <c r="U198" s="34"/>
      <c r="V198" s="34"/>
      <c r="W198" s="35" t="s">
        <v>69</v>
      </c>
      <c r="X198" s="199">
        <v>0</v>
      </c>
      <c r="Y198" s="200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283</v>
      </c>
      <c r="B199" s="54" t="s">
        <v>284</v>
      </c>
      <c r="C199" s="31">
        <v>4301070959</v>
      </c>
      <c r="D199" s="209">
        <v>4607111038616</v>
      </c>
      <c r="E199" s="210"/>
      <c r="F199" s="198">
        <v>0.4</v>
      </c>
      <c r="G199" s="32">
        <v>16</v>
      </c>
      <c r="H199" s="198">
        <v>6.4</v>
      </c>
      <c r="I199" s="198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0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04"/>
      <c r="R199" s="204"/>
      <c r="S199" s="204"/>
      <c r="T199" s="205"/>
      <c r="U199" s="34"/>
      <c r="V199" s="34"/>
      <c r="W199" s="35" t="s">
        <v>69</v>
      </c>
      <c r="X199" s="199">
        <v>0</v>
      </c>
      <c r="Y199" s="200">
        <f t="shared" si="18"/>
        <v>0</v>
      </c>
      <c r="Z199" s="36">
        <f t="shared" si="19"/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4301070960</v>
      </c>
      <c r="D200" s="209">
        <v>4607111038623</v>
      </c>
      <c r="E200" s="210"/>
      <c r="F200" s="198">
        <v>0.7</v>
      </c>
      <c r="G200" s="32">
        <v>8</v>
      </c>
      <c r="H200" s="198">
        <v>5.6</v>
      </c>
      <c r="I200" s="198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04"/>
      <c r="R200" s="204"/>
      <c r="S200" s="204"/>
      <c r="T200" s="205"/>
      <c r="U200" s="34"/>
      <c r="V200" s="34"/>
      <c r="W200" s="35" t="s">
        <v>69</v>
      </c>
      <c r="X200" s="199">
        <v>60</v>
      </c>
      <c r="Y200" s="200">
        <f t="shared" si="18"/>
        <v>60</v>
      </c>
      <c r="Z200" s="36">
        <f t="shared" si="19"/>
        <v>0.92999999999999994</v>
      </c>
      <c r="AA200" s="56"/>
      <c r="AB200" s="57"/>
      <c r="AC200" s="68"/>
      <c r="AG200" s="67"/>
      <c r="AJ200" s="69" t="s">
        <v>70</v>
      </c>
      <c r="AK200" s="69">
        <v>1</v>
      </c>
      <c r="BB200" s="149" t="s">
        <v>1</v>
      </c>
      <c r="BM200" s="67">
        <f t="shared" si="20"/>
        <v>352.2</v>
      </c>
      <c r="BN200" s="67">
        <f t="shared" si="21"/>
        <v>352.2</v>
      </c>
      <c r="BO200" s="67">
        <f t="shared" si="22"/>
        <v>0.7142857142857143</v>
      </c>
      <c r="BP200" s="67">
        <f t="shared" si="23"/>
        <v>0.7142857142857143</v>
      </c>
    </row>
    <row r="201" spans="1:68" x14ac:dyDescent="0.2">
      <c r="A201" s="214"/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15"/>
      <c r="P201" s="211" t="s">
        <v>71</v>
      </c>
      <c r="Q201" s="212"/>
      <c r="R201" s="212"/>
      <c r="S201" s="212"/>
      <c r="T201" s="212"/>
      <c r="U201" s="212"/>
      <c r="V201" s="213"/>
      <c r="W201" s="37" t="s">
        <v>69</v>
      </c>
      <c r="X201" s="201">
        <f>IFERROR(SUM(X195:X200),"0")</f>
        <v>60</v>
      </c>
      <c r="Y201" s="201">
        <f>IFERROR(SUM(Y195:Y200),"0")</f>
        <v>60</v>
      </c>
      <c r="Z201" s="201">
        <f>IFERROR(IF(Z195="",0,Z195),"0")+IFERROR(IF(Z196="",0,Z196),"0")+IFERROR(IF(Z197="",0,Z197),"0")+IFERROR(IF(Z198="",0,Z198),"0")+IFERROR(IF(Z199="",0,Z199),"0")+IFERROR(IF(Z200="",0,Z200),"0")</f>
        <v>0.92999999999999994</v>
      </c>
      <c r="AA201" s="202"/>
      <c r="AB201" s="202"/>
      <c r="AC201" s="202"/>
    </row>
    <row r="202" spans="1:68" x14ac:dyDescent="0.2">
      <c r="A202" s="207"/>
      <c r="B202" s="207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15"/>
      <c r="P202" s="211" t="s">
        <v>71</v>
      </c>
      <c r="Q202" s="212"/>
      <c r="R202" s="212"/>
      <c r="S202" s="212"/>
      <c r="T202" s="212"/>
      <c r="U202" s="212"/>
      <c r="V202" s="213"/>
      <c r="W202" s="37" t="s">
        <v>72</v>
      </c>
      <c r="X202" s="201">
        <f>IFERROR(SUMPRODUCT(X195:X200*H195:H200),"0")</f>
        <v>336</v>
      </c>
      <c r="Y202" s="201">
        <f>IFERROR(SUMPRODUCT(Y195:Y200*H195:H200),"0")</f>
        <v>336</v>
      </c>
      <c r="Z202" s="37"/>
      <c r="AA202" s="202"/>
      <c r="AB202" s="202"/>
      <c r="AC202" s="202"/>
    </row>
    <row r="203" spans="1:68" ht="16.5" hidden="1" customHeight="1" x14ac:dyDescent="0.25">
      <c r="A203" s="206" t="s">
        <v>287</v>
      </c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  <c r="AA203" s="193"/>
      <c r="AB203" s="193"/>
      <c r="AC203" s="193"/>
    </row>
    <row r="204" spans="1:68" ht="14.25" hidden="1" customHeight="1" x14ac:dyDescent="0.25">
      <c r="A204" s="208" t="s">
        <v>63</v>
      </c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  <c r="AA204" s="192"/>
      <c r="AB204" s="192"/>
      <c r="AC204" s="192"/>
    </row>
    <row r="205" spans="1:68" ht="27" hidden="1" customHeight="1" x14ac:dyDescent="0.25">
      <c r="A205" s="54" t="s">
        <v>288</v>
      </c>
      <c r="B205" s="54" t="s">
        <v>289</v>
      </c>
      <c r="C205" s="31">
        <v>4301070915</v>
      </c>
      <c r="D205" s="209">
        <v>4607111035882</v>
      </c>
      <c r="E205" s="210"/>
      <c r="F205" s="198">
        <v>0.43</v>
      </c>
      <c r="G205" s="32">
        <v>16</v>
      </c>
      <c r="H205" s="198">
        <v>6.88</v>
      </c>
      <c r="I205" s="198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204"/>
      <c r="R205" s="204"/>
      <c r="S205" s="204"/>
      <c r="T205" s="205"/>
      <c r="U205" s="34"/>
      <c r="V205" s="34"/>
      <c r="W205" s="35" t="s">
        <v>69</v>
      </c>
      <c r="X205" s="199">
        <v>0</v>
      </c>
      <c r="Y205" s="20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290</v>
      </c>
      <c r="B206" s="54" t="s">
        <v>291</v>
      </c>
      <c r="C206" s="31">
        <v>4301070921</v>
      </c>
      <c r="D206" s="209">
        <v>4607111035905</v>
      </c>
      <c r="E206" s="210"/>
      <c r="F206" s="198">
        <v>0.9</v>
      </c>
      <c r="G206" s="32">
        <v>8</v>
      </c>
      <c r="H206" s="198">
        <v>7.2</v>
      </c>
      <c r="I206" s="198">
        <v>7.47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3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204"/>
      <c r="R206" s="204"/>
      <c r="S206" s="204"/>
      <c r="T206" s="205"/>
      <c r="U206" s="34"/>
      <c r="V206" s="34"/>
      <c r="W206" s="35" t="s">
        <v>69</v>
      </c>
      <c r="X206" s="199">
        <v>0</v>
      </c>
      <c r="Y206" s="200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292</v>
      </c>
      <c r="B207" s="54" t="s">
        <v>293</v>
      </c>
      <c r="C207" s="31">
        <v>4301070917</v>
      </c>
      <c r="D207" s="209">
        <v>4607111035912</v>
      </c>
      <c r="E207" s="210"/>
      <c r="F207" s="198">
        <v>0.43</v>
      </c>
      <c r="G207" s="32">
        <v>16</v>
      </c>
      <c r="H207" s="198">
        <v>6.88</v>
      </c>
      <c r="I207" s="198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204"/>
      <c r="R207" s="204"/>
      <c r="S207" s="204"/>
      <c r="T207" s="205"/>
      <c r="U207" s="34"/>
      <c r="V207" s="34"/>
      <c r="W207" s="35" t="s">
        <v>69</v>
      </c>
      <c r="X207" s="199">
        <v>0</v>
      </c>
      <c r="Y207" s="200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294</v>
      </c>
      <c r="B208" s="54" t="s">
        <v>295</v>
      </c>
      <c r="C208" s="31">
        <v>4301070920</v>
      </c>
      <c r="D208" s="209">
        <v>4607111035929</v>
      </c>
      <c r="E208" s="210"/>
      <c r="F208" s="198">
        <v>0.9</v>
      </c>
      <c r="G208" s="32">
        <v>8</v>
      </c>
      <c r="H208" s="198">
        <v>7.2</v>
      </c>
      <c r="I208" s="198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204"/>
      <c r="R208" s="204"/>
      <c r="S208" s="204"/>
      <c r="T208" s="205"/>
      <c r="U208" s="34"/>
      <c r="V208" s="34"/>
      <c r="W208" s="35" t="s">
        <v>69</v>
      </c>
      <c r="X208" s="199">
        <v>24</v>
      </c>
      <c r="Y208" s="200">
        <f>IFERROR(IF(X208="","",X208),"")</f>
        <v>24</v>
      </c>
      <c r="Z208" s="36">
        <f>IFERROR(IF(X208="","",X208*0.0155),"")</f>
        <v>0.372</v>
      </c>
      <c r="AA208" s="56"/>
      <c r="AB208" s="57"/>
      <c r="AC208" s="68"/>
      <c r="AG208" s="67"/>
      <c r="AJ208" s="69" t="s">
        <v>70</v>
      </c>
      <c r="AK208" s="69">
        <v>1</v>
      </c>
      <c r="BB208" s="153" t="s">
        <v>1</v>
      </c>
      <c r="BM208" s="67">
        <f>IFERROR(X208*I208,"0")</f>
        <v>179.28</v>
      </c>
      <c r="BN208" s="67">
        <f>IFERROR(Y208*I208,"0")</f>
        <v>179.28</v>
      </c>
      <c r="BO208" s="67">
        <f>IFERROR(X208/J208,"0")</f>
        <v>0.2857142857142857</v>
      </c>
      <c r="BP208" s="67">
        <f>IFERROR(Y208/J208,"0")</f>
        <v>0.2857142857142857</v>
      </c>
    </row>
    <row r="209" spans="1:68" x14ac:dyDescent="0.2">
      <c r="A209" s="214"/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15"/>
      <c r="P209" s="211" t="s">
        <v>71</v>
      </c>
      <c r="Q209" s="212"/>
      <c r="R209" s="212"/>
      <c r="S209" s="212"/>
      <c r="T209" s="212"/>
      <c r="U209" s="212"/>
      <c r="V209" s="213"/>
      <c r="W209" s="37" t="s">
        <v>69</v>
      </c>
      <c r="X209" s="201">
        <f>IFERROR(SUM(X205:X208),"0")</f>
        <v>24</v>
      </c>
      <c r="Y209" s="201">
        <f>IFERROR(SUM(Y205:Y208),"0")</f>
        <v>24</v>
      </c>
      <c r="Z209" s="201">
        <f>IFERROR(IF(Z205="",0,Z205),"0")+IFERROR(IF(Z206="",0,Z206),"0")+IFERROR(IF(Z207="",0,Z207),"0")+IFERROR(IF(Z208="",0,Z208),"0")</f>
        <v>0.372</v>
      </c>
      <c r="AA209" s="202"/>
      <c r="AB209" s="202"/>
      <c r="AC209" s="202"/>
    </row>
    <row r="210" spans="1:68" x14ac:dyDescent="0.2">
      <c r="A210" s="207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15"/>
      <c r="P210" s="211" t="s">
        <v>71</v>
      </c>
      <c r="Q210" s="212"/>
      <c r="R210" s="212"/>
      <c r="S210" s="212"/>
      <c r="T210" s="212"/>
      <c r="U210" s="212"/>
      <c r="V210" s="213"/>
      <c r="W210" s="37" t="s">
        <v>72</v>
      </c>
      <c r="X210" s="201">
        <f>IFERROR(SUMPRODUCT(X205:X208*H205:H208),"0")</f>
        <v>172.8</v>
      </c>
      <c r="Y210" s="201">
        <f>IFERROR(SUMPRODUCT(Y205:Y208*H205:H208),"0")</f>
        <v>172.8</v>
      </c>
      <c r="Z210" s="37"/>
      <c r="AA210" s="202"/>
      <c r="AB210" s="202"/>
      <c r="AC210" s="202"/>
    </row>
    <row r="211" spans="1:68" ht="16.5" hidden="1" customHeight="1" x14ac:dyDescent="0.25">
      <c r="A211" s="206" t="s">
        <v>296</v>
      </c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  <c r="AA211" s="193"/>
      <c r="AB211" s="193"/>
      <c r="AC211" s="193"/>
    </row>
    <row r="212" spans="1:68" ht="14.25" hidden="1" customHeight="1" x14ac:dyDescent="0.25">
      <c r="A212" s="208" t="s">
        <v>256</v>
      </c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  <c r="AA212" s="192"/>
      <c r="AB212" s="192"/>
      <c r="AC212" s="192"/>
    </row>
    <row r="213" spans="1:68" ht="27" hidden="1" customHeight="1" x14ac:dyDescent="0.25">
      <c r="A213" s="54" t="s">
        <v>297</v>
      </c>
      <c r="B213" s="54" t="s">
        <v>298</v>
      </c>
      <c r="C213" s="31">
        <v>4301051320</v>
      </c>
      <c r="D213" s="209">
        <v>4680115881334</v>
      </c>
      <c r="E213" s="210"/>
      <c r="F213" s="198">
        <v>0.33</v>
      </c>
      <c r="G213" s="32">
        <v>6</v>
      </c>
      <c r="H213" s="198">
        <v>1.98</v>
      </c>
      <c r="I213" s="198">
        <v>2.27</v>
      </c>
      <c r="J213" s="32">
        <v>156</v>
      </c>
      <c r="K213" s="32" t="s">
        <v>66</v>
      </c>
      <c r="L213" s="32" t="s">
        <v>67</v>
      </c>
      <c r="M213" s="33" t="s">
        <v>260</v>
      </c>
      <c r="N213" s="33"/>
      <c r="O213" s="32">
        <v>365</v>
      </c>
      <c r="P213" s="2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204"/>
      <c r="R213" s="204"/>
      <c r="S213" s="204"/>
      <c r="T213" s="205"/>
      <c r="U213" s="34"/>
      <c r="V213" s="34"/>
      <c r="W213" s="35" t="s">
        <v>69</v>
      </c>
      <c r="X213" s="199">
        <v>0</v>
      </c>
      <c r="Y213" s="200">
        <f>IFERROR(IF(X213="","",X213),"")</f>
        <v>0</v>
      </c>
      <c r="Z213" s="36">
        <f>IFERROR(IF(X213="","",X213*0.00753),"")</f>
        <v>0</v>
      </c>
      <c r="AA213" s="56"/>
      <c r="AB213" s="57"/>
      <c r="AC213" s="68"/>
      <c r="AG213" s="67"/>
      <c r="AJ213" s="69" t="s">
        <v>70</v>
      </c>
      <c r="AK213" s="69">
        <v>1</v>
      </c>
      <c r="BB213" s="154" t="s">
        <v>262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14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15"/>
      <c r="P214" s="211" t="s">
        <v>71</v>
      </c>
      <c r="Q214" s="212"/>
      <c r="R214" s="212"/>
      <c r="S214" s="212"/>
      <c r="T214" s="212"/>
      <c r="U214" s="212"/>
      <c r="V214" s="213"/>
      <c r="W214" s="37" t="s">
        <v>69</v>
      </c>
      <c r="X214" s="201">
        <f>IFERROR(SUM(X213:X213),"0")</f>
        <v>0</v>
      </c>
      <c r="Y214" s="201">
        <f>IFERROR(SUM(Y213:Y213),"0")</f>
        <v>0</v>
      </c>
      <c r="Z214" s="201">
        <f>IFERROR(IF(Z213="",0,Z213),"0")</f>
        <v>0</v>
      </c>
      <c r="AA214" s="202"/>
      <c r="AB214" s="202"/>
      <c r="AC214" s="202"/>
    </row>
    <row r="215" spans="1:68" hidden="1" x14ac:dyDescent="0.2">
      <c r="A215" s="207"/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15"/>
      <c r="P215" s="211" t="s">
        <v>71</v>
      </c>
      <c r="Q215" s="212"/>
      <c r="R215" s="212"/>
      <c r="S215" s="212"/>
      <c r="T215" s="212"/>
      <c r="U215" s="212"/>
      <c r="V215" s="213"/>
      <c r="W215" s="37" t="s">
        <v>72</v>
      </c>
      <c r="X215" s="201">
        <f>IFERROR(SUMPRODUCT(X213:X213*H213:H213),"0")</f>
        <v>0</v>
      </c>
      <c r="Y215" s="201">
        <f>IFERROR(SUMPRODUCT(Y213:Y213*H213:H213),"0")</f>
        <v>0</v>
      </c>
      <c r="Z215" s="37"/>
      <c r="AA215" s="202"/>
      <c r="AB215" s="202"/>
      <c r="AC215" s="202"/>
    </row>
    <row r="216" spans="1:68" ht="16.5" hidden="1" customHeight="1" x14ac:dyDescent="0.25">
      <c r="A216" s="206" t="s">
        <v>299</v>
      </c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  <c r="AA216" s="193"/>
      <c r="AB216" s="193"/>
      <c r="AC216" s="193"/>
    </row>
    <row r="217" spans="1:68" ht="14.25" hidden="1" customHeight="1" x14ac:dyDescent="0.25">
      <c r="A217" s="208" t="s">
        <v>63</v>
      </c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  <c r="AA217" s="192"/>
      <c r="AB217" s="192"/>
      <c r="AC217" s="192"/>
    </row>
    <row r="218" spans="1:68" ht="16.5" hidden="1" customHeight="1" x14ac:dyDescent="0.25">
      <c r="A218" s="54" t="s">
        <v>300</v>
      </c>
      <c r="B218" s="54" t="s">
        <v>301</v>
      </c>
      <c r="C218" s="31">
        <v>4301071063</v>
      </c>
      <c r="D218" s="209">
        <v>4607111039019</v>
      </c>
      <c r="E218" s="210"/>
      <c r="F218" s="198">
        <v>0.43</v>
      </c>
      <c r="G218" s="32">
        <v>16</v>
      </c>
      <c r="H218" s="198">
        <v>6.88</v>
      </c>
      <c r="I218" s="198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14" t="s">
        <v>302</v>
      </c>
      <c r="Q218" s="204"/>
      <c r="R218" s="204"/>
      <c r="S218" s="204"/>
      <c r="T218" s="205"/>
      <c r="U218" s="34"/>
      <c r="V218" s="34"/>
      <c r="W218" s="35" t="s">
        <v>69</v>
      </c>
      <c r="X218" s="199">
        <v>0</v>
      </c>
      <c r="Y218" s="200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303</v>
      </c>
      <c r="B219" s="54" t="s">
        <v>304</v>
      </c>
      <c r="C219" s="31">
        <v>4301071000</v>
      </c>
      <c r="D219" s="209">
        <v>4607111038708</v>
      </c>
      <c r="E219" s="210"/>
      <c r="F219" s="198">
        <v>0.8</v>
      </c>
      <c r="G219" s="32">
        <v>8</v>
      </c>
      <c r="H219" s="198">
        <v>6.4</v>
      </c>
      <c r="I219" s="198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204"/>
      <c r="R219" s="204"/>
      <c r="S219" s="204"/>
      <c r="T219" s="205"/>
      <c r="U219" s="34"/>
      <c r="V219" s="34"/>
      <c r="W219" s="35" t="s">
        <v>69</v>
      </c>
      <c r="X219" s="199">
        <v>0</v>
      </c>
      <c r="Y219" s="200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70</v>
      </c>
      <c r="AK219" s="69">
        <v>1</v>
      </c>
      <c r="BB219" s="156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14"/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15"/>
      <c r="P220" s="211" t="s">
        <v>71</v>
      </c>
      <c r="Q220" s="212"/>
      <c r="R220" s="212"/>
      <c r="S220" s="212"/>
      <c r="T220" s="212"/>
      <c r="U220" s="212"/>
      <c r="V220" s="213"/>
      <c r="W220" s="37" t="s">
        <v>69</v>
      </c>
      <c r="X220" s="201">
        <f>IFERROR(SUM(X218:X219),"0")</f>
        <v>0</v>
      </c>
      <c r="Y220" s="201">
        <f>IFERROR(SUM(Y218:Y219),"0")</f>
        <v>0</v>
      </c>
      <c r="Z220" s="201">
        <f>IFERROR(IF(Z218="",0,Z218),"0")+IFERROR(IF(Z219="",0,Z219),"0")</f>
        <v>0</v>
      </c>
      <c r="AA220" s="202"/>
      <c r="AB220" s="202"/>
      <c r="AC220" s="202"/>
    </row>
    <row r="221" spans="1:68" hidden="1" x14ac:dyDescent="0.2">
      <c r="A221" s="207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15"/>
      <c r="P221" s="211" t="s">
        <v>71</v>
      </c>
      <c r="Q221" s="212"/>
      <c r="R221" s="212"/>
      <c r="S221" s="212"/>
      <c r="T221" s="212"/>
      <c r="U221" s="212"/>
      <c r="V221" s="213"/>
      <c r="W221" s="37" t="s">
        <v>72</v>
      </c>
      <c r="X221" s="201">
        <f>IFERROR(SUMPRODUCT(X218:X219*H218:H219),"0")</f>
        <v>0</v>
      </c>
      <c r="Y221" s="201">
        <f>IFERROR(SUMPRODUCT(Y218:Y219*H218:H219),"0")</f>
        <v>0</v>
      </c>
      <c r="Z221" s="37"/>
      <c r="AA221" s="202"/>
      <c r="AB221" s="202"/>
      <c r="AC221" s="202"/>
    </row>
    <row r="222" spans="1:68" ht="27.75" hidden="1" customHeight="1" x14ac:dyDescent="0.2">
      <c r="A222" s="223" t="s">
        <v>305</v>
      </c>
      <c r="B222" s="224"/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48"/>
      <c r="AB222" s="48"/>
      <c r="AC222" s="48"/>
    </row>
    <row r="223" spans="1:68" ht="16.5" hidden="1" customHeight="1" x14ac:dyDescent="0.25">
      <c r="A223" s="206" t="s">
        <v>306</v>
      </c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207"/>
      <c r="AA223" s="193"/>
      <c r="AB223" s="193"/>
      <c r="AC223" s="193"/>
    </row>
    <row r="224" spans="1:68" ht="14.25" hidden="1" customHeight="1" x14ac:dyDescent="0.25">
      <c r="A224" s="208" t="s">
        <v>63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207"/>
      <c r="AA224" s="192"/>
      <c r="AB224" s="192"/>
      <c r="AC224" s="192"/>
    </row>
    <row r="225" spans="1:68" ht="27" hidden="1" customHeight="1" x14ac:dyDescent="0.25">
      <c r="A225" s="54" t="s">
        <v>307</v>
      </c>
      <c r="B225" s="54" t="s">
        <v>308</v>
      </c>
      <c r="C225" s="31">
        <v>4301071036</v>
      </c>
      <c r="D225" s="209">
        <v>4607111036162</v>
      </c>
      <c r="E225" s="210"/>
      <c r="F225" s="198">
        <v>0.8</v>
      </c>
      <c r="G225" s="32">
        <v>8</v>
      </c>
      <c r="H225" s="198">
        <v>6.4</v>
      </c>
      <c r="I225" s="198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362" t="s">
        <v>309</v>
      </c>
      <c r="Q225" s="204"/>
      <c r="R225" s="204"/>
      <c r="S225" s="204"/>
      <c r="T225" s="205"/>
      <c r="U225" s="34"/>
      <c r="V225" s="34"/>
      <c r="W225" s="35" t="s">
        <v>69</v>
      </c>
      <c r="X225" s="199">
        <v>0</v>
      </c>
      <c r="Y225" s="200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70</v>
      </c>
      <c r="AK225" s="69">
        <v>1</v>
      </c>
      <c r="BB225" s="15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14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15"/>
      <c r="P226" s="211" t="s">
        <v>71</v>
      </c>
      <c r="Q226" s="212"/>
      <c r="R226" s="212"/>
      <c r="S226" s="212"/>
      <c r="T226" s="212"/>
      <c r="U226" s="212"/>
      <c r="V226" s="213"/>
      <c r="W226" s="37" t="s">
        <v>69</v>
      </c>
      <c r="X226" s="201">
        <f>IFERROR(SUM(X225:X225),"0")</f>
        <v>0</v>
      </c>
      <c r="Y226" s="201">
        <f>IFERROR(SUM(Y225:Y225),"0")</f>
        <v>0</v>
      </c>
      <c r="Z226" s="201">
        <f>IFERROR(IF(Z225="",0,Z225),"0")</f>
        <v>0</v>
      </c>
      <c r="AA226" s="202"/>
      <c r="AB226" s="202"/>
      <c r="AC226" s="202"/>
    </row>
    <row r="227" spans="1:68" hidden="1" x14ac:dyDescent="0.2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15"/>
      <c r="P227" s="211" t="s">
        <v>71</v>
      </c>
      <c r="Q227" s="212"/>
      <c r="R227" s="212"/>
      <c r="S227" s="212"/>
      <c r="T227" s="212"/>
      <c r="U227" s="212"/>
      <c r="V227" s="213"/>
      <c r="W227" s="37" t="s">
        <v>72</v>
      </c>
      <c r="X227" s="201">
        <f>IFERROR(SUMPRODUCT(X225:X225*H225:H225),"0")</f>
        <v>0</v>
      </c>
      <c r="Y227" s="201">
        <f>IFERROR(SUMPRODUCT(Y225:Y225*H225:H225),"0")</f>
        <v>0</v>
      </c>
      <c r="Z227" s="37"/>
      <c r="AA227" s="202"/>
      <c r="AB227" s="202"/>
      <c r="AC227" s="202"/>
    </row>
    <row r="228" spans="1:68" ht="27.75" hidden="1" customHeight="1" x14ac:dyDescent="0.2">
      <c r="A228" s="223" t="s">
        <v>310</v>
      </c>
      <c r="B228" s="224"/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48"/>
      <c r="AB228" s="48"/>
      <c r="AC228" s="48"/>
    </row>
    <row r="229" spans="1:68" ht="16.5" hidden="1" customHeight="1" x14ac:dyDescent="0.25">
      <c r="A229" s="206" t="s">
        <v>311</v>
      </c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193"/>
      <c r="AB229" s="193"/>
      <c r="AC229" s="193"/>
    </row>
    <row r="230" spans="1:68" ht="14.25" hidden="1" customHeight="1" x14ac:dyDescent="0.25">
      <c r="A230" s="208" t="s">
        <v>63</v>
      </c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192"/>
      <c r="AB230" s="192"/>
      <c r="AC230" s="192"/>
    </row>
    <row r="231" spans="1:68" ht="27" customHeight="1" x14ac:dyDescent="0.25">
      <c r="A231" s="54" t="s">
        <v>312</v>
      </c>
      <c r="B231" s="54" t="s">
        <v>313</v>
      </c>
      <c r="C231" s="31">
        <v>4301071029</v>
      </c>
      <c r="D231" s="209">
        <v>4607111035899</v>
      </c>
      <c r="E231" s="210"/>
      <c r="F231" s="198">
        <v>1</v>
      </c>
      <c r="G231" s="32">
        <v>5</v>
      </c>
      <c r="H231" s="198">
        <v>5</v>
      </c>
      <c r="I231" s="198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2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04"/>
      <c r="R231" s="204"/>
      <c r="S231" s="204"/>
      <c r="T231" s="205"/>
      <c r="U231" s="34"/>
      <c r="V231" s="34"/>
      <c r="W231" s="35" t="s">
        <v>69</v>
      </c>
      <c r="X231" s="199">
        <v>96</v>
      </c>
      <c r="Y231" s="200">
        <f>IFERROR(IF(X231="","",X231),"")</f>
        <v>96</v>
      </c>
      <c r="Z231" s="36">
        <f>IFERROR(IF(X231="","",X231*0.0155),"")</f>
        <v>1.488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505.15199999999993</v>
      </c>
      <c r="BN231" s="67">
        <f>IFERROR(Y231*I231,"0")</f>
        <v>505.15199999999993</v>
      </c>
      <c r="BO231" s="67">
        <f>IFERROR(X231/J231,"0")</f>
        <v>1.1428571428571428</v>
      </c>
      <c r="BP231" s="67">
        <f>IFERROR(Y231/J231,"0")</f>
        <v>1.1428571428571428</v>
      </c>
    </row>
    <row r="232" spans="1:68" ht="27" customHeight="1" x14ac:dyDescent="0.25">
      <c r="A232" s="54" t="s">
        <v>314</v>
      </c>
      <c r="B232" s="54" t="s">
        <v>315</v>
      </c>
      <c r="C232" s="31">
        <v>4301070991</v>
      </c>
      <c r="D232" s="209">
        <v>4607111038180</v>
      </c>
      <c r="E232" s="210"/>
      <c r="F232" s="198">
        <v>0.4</v>
      </c>
      <c r="G232" s="32">
        <v>16</v>
      </c>
      <c r="H232" s="198">
        <v>6.4</v>
      </c>
      <c r="I232" s="198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3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204"/>
      <c r="R232" s="204"/>
      <c r="S232" s="204"/>
      <c r="T232" s="205"/>
      <c r="U232" s="34"/>
      <c r="V232" s="34"/>
      <c r="W232" s="35" t="s">
        <v>69</v>
      </c>
      <c r="X232" s="199">
        <v>12</v>
      </c>
      <c r="Y232" s="200">
        <f>IFERROR(IF(X232="","",X232),"")</f>
        <v>12</v>
      </c>
      <c r="Z232" s="36">
        <f>IFERROR(IF(X232="","",X232*0.0155),"")</f>
        <v>0.186</v>
      </c>
      <c r="AA232" s="56"/>
      <c r="AB232" s="57"/>
      <c r="AC232" s="68"/>
      <c r="AG232" s="67"/>
      <c r="AJ232" s="69" t="s">
        <v>70</v>
      </c>
      <c r="AK232" s="69">
        <v>1</v>
      </c>
      <c r="BB232" s="159" t="s">
        <v>1</v>
      </c>
      <c r="BM232" s="67">
        <f>IFERROR(X232*I232,"0")</f>
        <v>80.52</v>
      </c>
      <c r="BN232" s="67">
        <f>IFERROR(Y232*I232,"0")</f>
        <v>80.52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214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15"/>
      <c r="P233" s="211" t="s">
        <v>71</v>
      </c>
      <c r="Q233" s="212"/>
      <c r="R233" s="212"/>
      <c r="S233" s="212"/>
      <c r="T233" s="212"/>
      <c r="U233" s="212"/>
      <c r="V233" s="213"/>
      <c r="W233" s="37" t="s">
        <v>69</v>
      </c>
      <c r="X233" s="201">
        <f>IFERROR(SUM(X231:X232),"0")</f>
        <v>108</v>
      </c>
      <c r="Y233" s="201">
        <f>IFERROR(SUM(Y231:Y232),"0")</f>
        <v>108</v>
      </c>
      <c r="Z233" s="201">
        <f>IFERROR(IF(Z231="",0,Z231),"0")+IFERROR(IF(Z232="",0,Z232),"0")</f>
        <v>1.6739999999999999</v>
      </c>
      <c r="AA233" s="202"/>
      <c r="AB233" s="202"/>
      <c r="AC233" s="202"/>
    </row>
    <row r="234" spans="1:68" x14ac:dyDescent="0.2">
      <c r="A234" s="207"/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15"/>
      <c r="P234" s="211" t="s">
        <v>71</v>
      </c>
      <c r="Q234" s="212"/>
      <c r="R234" s="212"/>
      <c r="S234" s="212"/>
      <c r="T234" s="212"/>
      <c r="U234" s="212"/>
      <c r="V234" s="213"/>
      <c r="W234" s="37" t="s">
        <v>72</v>
      </c>
      <c r="X234" s="201">
        <f>IFERROR(SUMPRODUCT(X231:X232*H231:H232),"0")</f>
        <v>556.79999999999995</v>
      </c>
      <c r="Y234" s="201">
        <f>IFERROR(SUMPRODUCT(Y231:Y232*H231:H232),"0")</f>
        <v>556.79999999999995</v>
      </c>
      <c r="Z234" s="37"/>
      <c r="AA234" s="202"/>
      <c r="AB234" s="202"/>
      <c r="AC234" s="202"/>
    </row>
    <row r="235" spans="1:68" ht="27.75" hidden="1" customHeight="1" x14ac:dyDescent="0.2">
      <c r="A235" s="223" t="s">
        <v>316</v>
      </c>
      <c r="B235" s="224"/>
      <c r="C235" s="224"/>
      <c r="D235" s="224"/>
      <c r="E235" s="224"/>
      <c r="F235" s="224"/>
      <c r="G235" s="224"/>
      <c r="H235" s="224"/>
      <c r="I235" s="224"/>
      <c r="J235" s="224"/>
      <c r="K235" s="224"/>
      <c r="L235" s="224"/>
      <c r="M235" s="224"/>
      <c r="N235" s="224"/>
      <c r="O235" s="224"/>
      <c r="P235" s="224"/>
      <c r="Q235" s="224"/>
      <c r="R235" s="224"/>
      <c r="S235" s="224"/>
      <c r="T235" s="224"/>
      <c r="U235" s="224"/>
      <c r="V235" s="224"/>
      <c r="W235" s="224"/>
      <c r="X235" s="224"/>
      <c r="Y235" s="224"/>
      <c r="Z235" s="224"/>
      <c r="AA235" s="48"/>
      <c r="AB235" s="48"/>
      <c r="AC235" s="48"/>
    </row>
    <row r="236" spans="1:68" ht="16.5" hidden="1" customHeight="1" x14ac:dyDescent="0.25">
      <c r="A236" s="206" t="s">
        <v>317</v>
      </c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207"/>
      <c r="AA236" s="193"/>
      <c r="AB236" s="193"/>
      <c r="AC236" s="193"/>
    </row>
    <row r="237" spans="1:68" ht="14.25" hidden="1" customHeight="1" x14ac:dyDescent="0.25">
      <c r="A237" s="208" t="s">
        <v>138</v>
      </c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  <c r="AA237" s="192"/>
      <c r="AB237" s="192"/>
      <c r="AC237" s="192"/>
    </row>
    <row r="238" spans="1:68" ht="37.5" hidden="1" customHeight="1" x14ac:dyDescent="0.25">
      <c r="A238" s="54" t="s">
        <v>318</v>
      </c>
      <c r="B238" s="54" t="s">
        <v>319</v>
      </c>
      <c r="C238" s="31">
        <v>4301135400</v>
      </c>
      <c r="D238" s="209">
        <v>4607111039361</v>
      </c>
      <c r="E238" s="210"/>
      <c r="F238" s="198">
        <v>0.25</v>
      </c>
      <c r="G238" s="32">
        <v>12</v>
      </c>
      <c r="H238" s="198">
        <v>3</v>
      </c>
      <c r="I238" s="198">
        <v>3.7035999999999998</v>
      </c>
      <c r="J238" s="32">
        <v>70</v>
      </c>
      <c r="K238" s="32" t="s">
        <v>78</v>
      </c>
      <c r="L238" s="32" t="s">
        <v>67</v>
      </c>
      <c r="M238" s="33" t="s">
        <v>68</v>
      </c>
      <c r="N238" s="33"/>
      <c r="O238" s="32">
        <v>180</v>
      </c>
      <c r="P238" s="328" t="s">
        <v>320</v>
      </c>
      <c r="Q238" s="204"/>
      <c r="R238" s="204"/>
      <c r="S238" s="204"/>
      <c r="T238" s="205"/>
      <c r="U238" s="34"/>
      <c r="V238" s="34"/>
      <c r="W238" s="35" t="s">
        <v>69</v>
      </c>
      <c r="X238" s="199">
        <v>0</v>
      </c>
      <c r="Y238" s="200">
        <f>IFERROR(IF(X238="","",X238),"")</f>
        <v>0</v>
      </c>
      <c r="Z238" s="36">
        <f>IFERROR(IF(X238="","",X238*0.01788),"")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60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14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15"/>
      <c r="P239" s="211" t="s">
        <v>71</v>
      </c>
      <c r="Q239" s="212"/>
      <c r="R239" s="212"/>
      <c r="S239" s="212"/>
      <c r="T239" s="212"/>
      <c r="U239" s="212"/>
      <c r="V239" s="213"/>
      <c r="W239" s="37" t="s">
        <v>69</v>
      </c>
      <c r="X239" s="201">
        <f>IFERROR(SUM(X238:X238),"0")</f>
        <v>0</v>
      </c>
      <c r="Y239" s="201">
        <f>IFERROR(SUM(Y238:Y238),"0")</f>
        <v>0</v>
      </c>
      <c r="Z239" s="201">
        <f>IFERROR(IF(Z238="",0,Z238),"0")</f>
        <v>0</v>
      </c>
      <c r="AA239" s="202"/>
      <c r="AB239" s="202"/>
      <c r="AC239" s="202"/>
    </row>
    <row r="240" spans="1:68" hidden="1" x14ac:dyDescent="0.2">
      <c r="A240" s="207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15"/>
      <c r="P240" s="211" t="s">
        <v>71</v>
      </c>
      <c r="Q240" s="212"/>
      <c r="R240" s="212"/>
      <c r="S240" s="212"/>
      <c r="T240" s="212"/>
      <c r="U240" s="212"/>
      <c r="V240" s="213"/>
      <c r="W240" s="37" t="s">
        <v>72</v>
      </c>
      <c r="X240" s="201">
        <f>IFERROR(SUMPRODUCT(X238:X238*H238:H238),"0")</f>
        <v>0</v>
      </c>
      <c r="Y240" s="201">
        <f>IFERROR(SUMPRODUCT(Y238:Y238*H238:H238),"0")</f>
        <v>0</v>
      </c>
      <c r="Z240" s="37"/>
      <c r="AA240" s="202"/>
      <c r="AB240" s="202"/>
      <c r="AC240" s="202"/>
    </row>
    <row r="241" spans="1:68" ht="27.75" hidden="1" customHeight="1" x14ac:dyDescent="0.2">
      <c r="A241" s="223" t="s">
        <v>226</v>
      </c>
      <c r="B241" s="224"/>
      <c r="C241" s="224"/>
      <c r="D241" s="224"/>
      <c r="E241" s="224"/>
      <c r="F241" s="224"/>
      <c r="G241" s="224"/>
      <c r="H241" s="224"/>
      <c r="I241" s="224"/>
      <c r="J241" s="224"/>
      <c r="K241" s="224"/>
      <c r="L241" s="224"/>
      <c r="M241" s="224"/>
      <c r="N241" s="224"/>
      <c r="O241" s="224"/>
      <c r="P241" s="224"/>
      <c r="Q241" s="224"/>
      <c r="R241" s="224"/>
      <c r="S241" s="224"/>
      <c r="T241" s="224"/>
      <c r="U241" s="224"/>
      <c r="V241" s="224"/>
      <c r="W241" s="224"/>
      <c r="X241" s="224"/>
      <c r="Y241" s="224"/>
      <c r="Z241" s="224"/>
      <c r="AA241" s="48"/>
      <c r="AB241" s="48"/>
      <c r="AC241" s="48"/>
    </row>
    <row r="242" spans="1:68" ht="16.5" hidden="1" customHeight="1" x14ac:dyDescent="0.25">
      <c r="A242" s="206" t="s">
        <v>226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  <c r="AA242" s="193"/>
      <c r="AB242" s="193"/>
      <c r="AC242" s="193"/>
    </row>
    <row r="243" spans="1:68" ht="14.25" hidden="1" customHeight="1" x14ac:dyDescent="0.25">
      <c r="A243" s="208" t="s">
        <v>63</v>
      </c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  <c r="AA243" s="192"/>
      <c r="AB243" s="192"/>
      <c r="AC243" s="192"/>
    </row>
    <row r="244" spans="1:68" ht="27" hidden="1" customHeight="1" x14ac:dyDescent="0.25">
      <c r="A244" s="54" t="s">
        <v>321</v>
      </c>
      <c r="B244" s="54" t="s">
        <v>322</v>
      </c>
      <c r="C244" s="31">
        <v>4301071014</v>
      </c>
      <c r="D244" s="209">
        <v>4640242181264</v>
      </c>
      <c r="E244" s="210"/>
      <c r="F244" s="198">
        <v>0.7</v>
      </c>
      <c r="G244" s="32">
        <v>10</v>
      </c>
      <c r="H244" s="198">
        <v>7</v>
      </c>
      <c r="I244" s="198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227" t="s">
        <v>323</v>
      </c>
      <c r="Q244" s="204"/>
      <c r="R244" s="204"/>
      <c r="S244" s="204"/>
      <c r="T244" s="205"/>
      <c r="U244" s="34"/>
      <c r="V244" s="34"/>
      <c r="W244" s="35" t="s">
        <v>69</v>
      </c>
      <c r="X244" s="199">
        <v>0</v>
      </c>
      <c r="Y244" s="200">
        <f>IFERROR(IF(X244="","",X244),"")</f>
        <v>0</v>
      </c>
      <c r="Z244" s="36">
        <f>IFERROR(IF(X244="","",X244*0.0155),"")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324</v>
      </c>
      <c r="B245" s="54" t="s">
        <v>325</v>
      </c>
      <c r="C245" s="31">
        <v>4301071021</v>
      </c>
      <c r="D245" s="209">
        <v>4640242181325</v>
      </c>
      <c r="E245" s="210"/>
      <c r="F245" s="198">
        <v>0.7</v>
      </c>
      <c r="G245" s="32">
        <v>10</v>
      </c>
      <c r="H245" s="198">
        <v>7</v>
      </c>
      <c r="I245" s="198">
        <v>7.28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2" t="s">
        <v>326</v>
      </c>
      <c r="Q245" s="204"/>
      <c r="R245" s="204"/>
      <c r="S245" s="204"/>
      <c r="T245" s="205"/>
      <c r="U245" s="34"/>
      <c r="V245" s="34"/>
      <c r="W245" s="35" t="s">
        <v>69</v>
      </c>
      <c r="X245" s="199">
        <v>0</v>
      </c>
      <c r="Y245" s="200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327</v>
      </c>
      <c r="B246" s="54" t="s">
        <v>328</v>
      </c>
      <c r="C246" s="31">
        <v>4301070993</v>
      </c>
      <c r="D246" s="209">
        <v>4640242180670</v>
      </c>
      <c r="E246" s="210"/>
      <c r="F246" s="198">
        <v>1</v>
      </c>
      <c r="G246" s="32">
        <v>6</v>
      </c>
      <c r="H246" s="198">
        <v>6</v>
      </c>
      <c r="I246" s="198">
        <v>6.23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292" t="s">
        <v>329</v>
      </c>
      <c r="Q246" s="204"/>
      <c r="R246" s="204"/>
      <c r="S246" s="204"/>
      <c r="T246" s="205"/>
      <c r="U246" s="34"/>
      <c r="V246" s="34"/>
      <c r="W246" s="35" t="s">
        <v>69</v>
      </c>
      <c r="X246" s="199">
        <v>0</v>
      </c>
      <c r="Y246" s="200">
        <f>IFERROR(IF(X246="","",X246),"")</f>
        <v>0</v>
      </c>
      <c r="Z246" s="36">
        <f>IFERROR(IF(X246="","",X246*0.0155),"")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14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15"/>
      <c r="P247" s="211" t="s">
        <v>71</v>
      </c>
      <c r="Q247" s="212"/>
      <c r="R247" s="212"/>
      <c r="S247" s="212"/>
      <c r="T247" s="212"/>
      <c r="U247" s="212"/>
      <c r="V247" s="213"/>
      <c r="W247" s="37" t="s">
        <v>69</v>
      </c>
      <c r="X247" s="201">
        <f>IFERROR(SUM(X244:X246),"0")</f>
        <v>0</v>
      </c>
      <c r="Y247" s="201">
        <f>IFERROR(SUM(Y244:Y246),"0")</f>
        <v>0</v>
      </c>
      <c r="Z247" s="201">
        <f>IFERROR(IF(Z244="",0,Z244),"0")+IFERROR(IF(Z245="",0,Z245),"0")+IFERROR(IF(Z246="",0,Z246),"0")</f>
        <v>0</v>
      </c>
      <c r="AA247" s="202"/>
      <c r="AB247" s="202"/>
      <c r="AC247" s="202"/>
    </row>
    <row r="248" spans="1:68" hidden="1" x14ac:dyDescent="0.2">
      <c r="A248" s="207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15"/>
      <c r="P248" s="211" t="s">
        <v>71</v>
      </c>
      <c r="Q248" s="212"/>
      <c r="R248" s="212"/>
      <c r="S248" s="212"/>
      <c r="T248" s="212"/>
      <c r="U248" s="212"/>
      <c r="V248" s="213"/>
      <c r="W248" s="37" t="s">
        <v>72</v>
      </c>
      <c r="X248" s="201">
        <f>IFERROR(SUMPRODUCT(X244:X246*H244:H246),"0")</f>
        <v>0</v>
      </c>
      <c r="Y248" s="201">
        <f>IFERROR(SUMPRODUCT(Y244:Y246*H244:H246),"0")</f>
        <v>0</v>
      </c>
      <c r="Z248" s="37"/>
      <c r="AA248" s="202"/>
      <c r="AB248" s="202"/>
      <c r="AC248" s="202"/>
    </row>
    <row r="249" spans="1:68" ht="14.25" hidden="1" customHeight="1" x14ac:dyDescent="0.25">
      <c r="A249" s="208" t="s">
        <v>142</v>
      </c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  <c r="AA249" s="192"/>
      <c r="AB249" s="192"/>
      <c r="AC249" s="192"/>
    </row>
    <row r="250" spans="1:68" ht="27" hidden="1" customHeight="1" x14ac:dyDescent="0.25">
      <c r="A250" s="54" t="s">
        <v>330</v>
      </c>
      <c r="B250" s="54" t="s">
        <v>331</v>
      </c>
      <c r="C250" s="31">
        <v>4301131019</v>
      </c>
      <c r="D250" s="209">
        <v>4640242180427</v>
      </c>
      <c r="E250" s="210"/>
      <c r="F250" s="198">
        <v>1.8</v>
      </c>
      <c r="G250" s="32">
        <v>1</v>
      </c>
      <c r="H250" s="198">
        <v>1.8</v>
      </c>
      <c r="I250" s="198">
        <v>1.915</v>
      </c>
      <c r="J250" s="32">
        <v>234</v>
      </c>
      <c r="K250" s="32" t="s">
        <v>134</v>
      </c>
      <c r="L250" s="32" t="s">
        <v>67</v>
      </c>
      <c r="M250" s="33" t="s">
        <v>68</v>
      </c>
      <c r="N250" s="33"/>
      <c r="O250" s="32">
        <v>180</v>
      </c>
      <c r="P250" s="273" t="s">
        <v>332</v>
      </c>
      <c r="Q250" s="204"/>
      <c r="R250" s="204"/>
      <c r="S250" s="204"/>
      <c r="T250" s="205"/>
      <c r="U250" s="34"/>
      <c r="V250" s="34"/>
      <c r="W250" s="35" t="s">
        <v>69</v>
      </c>
      <c r="X250" s="199">
        <v>0</v>
      </c>
      <c r="Y250" s="200">
        <f>IFERROR(IF(X250="","",X250),"")</f>
        <v>0</v>
      </c>
      <c r="Z250" s="36">
        <f>IFERROR(IF(X250="","",X250*0.00502),"")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4" t="s">
        <v>79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214"/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15"/>
      <c r="P251" s="211" t="s">
        <v>71</v>
      </c>
      <c r="Q251" s="212"/>
      <c r="R251" s="212"/>
      <c r="S251" s="212"/>
      <c r="T251" s="212"/>
      <c r="U251" s="212"/>
      <c r="V251" s="213"/>
      <c r="W251" s="37" t="s">
        <v>69</v>
      </c>
      <c r="X251" s="201">
        <f>IFERROR(SUM(X250:X250),"0")</f>
        <v>0</v>
      </c>
      <c r="Y251" s="201">
        <f>IFERROR(SUM(Y250:Y250),"0")</f>
        <v>0</v>
      </c>
      <c r="Z251" s="201">
        <f>IFERROR(IF(Z250="",0,Z250),"0")</f>
        <v>0</v>
      </c>
      <c r="AA251" s="202"/>
      <c r="AB251" s="202"/>
      <c r="AC251" s="202"/>
    </row>
    <row r="252" spans="1:68" hidden="1" x14ac:dyDescent="0.2">
      <c r="A252" s="207"/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15"/>
      <c r="P252" s="211" t="s">
        <v>71</v>
      </c>
      <c r="Q252" s="212"/>
      <c r="R252" s="212"/>
      <c r="S252" s="212"/>
      <c r="T252" s="212"/>
      <c r="U252" s="212"/>
      <c r="V252" s="213"/>
      <c r="W252" s="37" t="s">
        <v>72</v>
      </c>
      <c r="X252" s="201">
        <f>IFERROR(SUMPRODUCT(X250:X250*H250:H250),"0")</f>
        <v>0</v>
      </c>
      <c r="Y252" s="201">
        <f>IFERROR(SUMPRODUCT(Y250:Y250*H250:H250),"0")</f>
        <v>0</v>
      </c>
      <c r="Z252" s="37"/>
      <c r="AA252" s="202"/>
      <c r="AB252" s="202"/>
      <c r="AC252" s="202"/>
    </row>
    <row r="253" spans="1:68" ht="14.25" hidden="1" customHeight="1" x14ac:dyDescent="0.25">
      <c r="A253" s="208" t="s">
        <v>75</v>
      </c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  <c r="AA253" s="192"/>
      <c r="AB253" s="192"/>
      <c r="AC253" s="192"/>
    </row>
    <row r="254" spans="1:68" ht="27" hidden="1" customHeight="1" x14ac:dyDescent="0.25">
      <c r="A254" s="54" t="s">
        <v>333</v>
      </c>
      <c r="B254" s="54" t="s">
        <v>334</v>
      </c>
      <c r="C254" s="31">
        <v>4301132080</v>
      </c>
      <c r="D254" s="209">
        <v>4640242180397</v>
      </c>
      <c r="E254" s="210"/>
      <c r="F254" s="198">
        <v>1</v>
      </c>
      <c r="G254" s="32">
        <v>6</v>
      </c>
      <c r="H254" s="198">
        <v>6</v>
      </c>
      <c r="I254" s="198">
        <v>6.26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348" t="s">
        <v>335</v>
      </c>
      <c r="Q254" s="204"/>
      <c r="R254" s="204"/>
      <c r="S254" s="204"/>
      <c r="T254" s="205"/>
      <c r="U254" s="34"/>
      <c r="V254" s="34"/>
      <c r="W254" s="35" t="s">
        <v>69</v>
      </c>
      <c r="X254" s="199">
        <v>0</v>
      </c>
      <c r="Y254" s="200">
        <f>IFERROR(IF(X254="","",X254),"")</f>
        <v>0</v>
      </c>
      <c r="Z254" s="36">
        <f>IFERROR(IF(X254="","",X254*0.0155),"")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336</v>
      </c>
      <c r="B255" s="54" t="s">
        <v>337</v>
      </c>
      <c r="C255" s="31">
        <v>4301132104</v>
      </c>
      <c r="D255" s="209">
        <v>4640242181219</v>
      </c>
      <c r="E255" s="210"/>
      <c r="F255" s="198">
        <v>0.3</v>
      </c>
      <c r="G255" s="32">
        <v>9</v>
      </c>
      <c r="H255" s="198">
        <v>2.7</v>
      </c>
      <c r="I255" s="198">
        <v>2.8450000000000002</v>
      </c>
      <c r="J255" s="32">
        <v>234</v>
      </c>
      <c r="K255" s="32" t="s">
        <v>134</v>
      </c>
      <c r="L255" s="32" t="s">
        <v>67</v>
      </c>
      <c r="M255" s="33" t="s">
        <v>68</v>
      </c>
      <c r="N255" s="33"/>
      <c r="O255" s="32">
        <v>180</v>
      </c>
      <c r="P255" s="267" t="s">
        <v>338</v>
      </c>
      <c r="Q255" s="204"/>
      <c r="R255" s="204"/>
      <c r="S255" s="204"/>
      <c r="T255" s="205"/>
      <c r="U255" s="34"/>
      <c r="V255" s="34"/>
      <c r="W255" s="35" t="s">
        <v>69</v>
      </c>
      <c r="X255" s="199">
        <v>18</v>
      </c>
      <c r="Y255" s="200">
        <f>IFERROR(IF(X255="","",X255),"")</f>
        <v>18</v>
      </c>
      <c r="Z255" s="36">
        <f>IFERROR(IF(X255="","",X255*0.00502),"")</f>
        <v>9.0359999999999996E-2</v>
      </c>
      <c r="AA255" s="56"/>
      <c r="AB255" s="57"/>
      <c r="AC255" s="68"/>
      <c r="AG255" s="67"/>
      <c r="AJ255" s="69" t="s">
        <v>70</v>
      </c>
      <c r="AK255" s="69">
        <v>1</v>
      </c>
      <c r="BB255" s="166" t="s">
        <v>79</v>
      </c>
      <c r="BM255" s="67">
        <f>IFERROR(X255*I255,"0")</f>
        <v>51.21</v>
      </c>
      <c r="BN255" s="67">
        <f>IFERROR(Y255*I255,"0")</f>
        <v>51.21</v>
      </c>
      <c r="BO255" s="67">
        <f>IFERROR(X255/J255,"0")</f>
        <v>7.6923076923076927E-2</v>
      </c>
      <c r="BP255" s="67">
        <f>IFERROR(Y255/J255,"0")</f>
        <v>7.6923076923076927E-2</v>
      </c>
    </row>
    <row r="256" spans="1:68" x14ac:dyDescent="0.2">
      <c r="A256" s="214"/>
      <c r="B256" s="207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15"/>
      <c r="P256" s="211" t="s">
        <v>71</v>
      </c>
      <c r="Q256" s="212"/>
      <c r="R256" s="212"/>
      <c r="S256" s="212"/>
      <c r="T256" s="212"/>
      <c r="U256" s="212"/>
      <c r="V256" s="213"/>
      <c r="W256" s="37" t="s">
        <v>69</v>
      </c>
      <c r="X256" s="201">
        <f>IFERROR(SUM(X254:X255),"0")</f>
        <v>18</v>
      </c>
      <c r="Y256" s="201">
        <f>IFERROR(SUM(Y254:Y255),"0")</f>
        <v>18</v>
      </c>
      <c r="Z256" s="201">
        <f>IFERROR(IF(Z254="",0,Z254),"0")+IFERROR(IF(Z255="",0,Z255),"0")</f>
        <v>9.0359999999999996E-2</v>
      </c>
      <c r="AA256" s="202"/>
      <c r="AB256" s="202"/>
      <c r="AC256" s="202"/>
    </row>
    <row r="257" spans="1:68" x14ac:dyDescent="0.2">
      <c r="A257" s="207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07"/>
      <c r="O257" s="215"/>
      <c r="P257" s="211" t="s">
        <v>71</v>
      </c>
      <c r="Q257" s="212"/>
      <c r="R257" s="212"/>
      <c r="S257" s="212"/>
      <c r="T257" s="212"/>
      <c r="U257" s="212"/>
      <c r="V257" s="213"/>
      <c r="W257" s="37" t="s">
        <v>72</v>
      </c>
      <c r="X257" s="201">
        <f>IFERROR(SUMPRODUCT(X254:X255*H254:H255),"0")</f>
        <v>48.6</v>
      </c>
      <c r="Y257" s="201">
        <f>IFERROR(SUMPRODUCT(Y254:Y255*H254:H255),"0")</f>
        <v>48.6</v>
      </c>
      <c r="Z257" s="37"/>
      <c r="AA257" s="202"/>
      <c r="AB257" s="202"/>
      <c r="AC257" s="202"/>
    </row>
    <row r="258" spans="1:68" ht="14.25" hidden="1" customHeight="1" x14ac:dyDescent="0.25">
      <c r="A258" s="208" t="s">
        <v>161</v>
      </c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  <c r="W258" s="207"/>
      <c r="X258" s="207"/>
      <c r="Y258" s="207"/>
      <c r="Z258" s="207"/>
      <c r="AA258" s="192"/>
      <c r="AB258" s="192"/>
      <c r="AC258" s="192"/>
    </row>
    <row r="259" spans="1:68" ht="27" customHeight="1" x14ac:dyDescent="0.25">
      <c r="A259" s="54" t="s">
        <v>339</v>
      </c>
      <c r="B259" s="54" t="s">
        <v>340</v>
      </c>
      <c r="C259" s="31">
        <v>4301136028</v>
      </c>
      <c r="D259" s="209">
        <v>4640242180304</v>
      </c>
      <c r="E259" s="210"/>
      <c r="F259" s="198">
        <v>2.7</v>
      </c>
      <c r="G259" s="32">
        <v>1</v>
      </c>
      <c r="H259" s="198">
        <v>2.7</v>
      </c>
      <c r="I259" s="198">
        <v>2.8906000000000001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60" t="s">
        <v>341</v>
      </c>
      <c r="Q259" s="204"/>
      <c r="R259" s="204"/>
      <c r="S259" s="204"/>
      <c r="T259" s="205"/>
      <c r="U259" s="34"/>
      <c r="V259" s="34"/>
      <c r="W259" s="35" t="s">
        <v>69</v>
      </c>
      <c r="X259" s="199">
        <v>14</v>
      </c>
      <c r="Y259" s="200">
        <f>IFERROR(IF(X259="","",X259),"")</f>
        <v>14</v>
      </c>
      <c r="Z259" s="36">
        <f>IFERROR(IF(X259="","",X259*0.00936),"")</f>
        <v>0.13103999999999999</v>
      </c>
      <c r="AA259" s="56"/>
      <c r="AB259" s="57"/>
      <c r="AC259" s="68"/>
      <c r="AG259" s="67"/>
      <c r="AJ259" s="69" t="s">
        <v>70</v>
      </c>
      <c r="AK259" s="69">
        <v>1</v>
      </c>
      <c r="BB259" s="167" t="s">
        <v>79</v>
      </c>
      <c r="BM259" s="67">
        <f>IFERROR(X259*I259,"0")</f>
        <v>40.468400000000003</v>
      </c>
      <c r="BN259" s="67">
        <f>IFERROR(Y259*I259,"0")</f>
        <v>40.468400000000003</v>
      </c>
      <c r="BO259" s="67">
        <f>IFERROR(X259/J259,"0")</f>
        <v>0.1111111111111111</v>
      </c>
      <c r="BP259" s="67">
        <f>IFERROR(Y259/J259,"0")</f>
        <v>0.1111111111111111</v>
      </c>
    </row>
    <row r="260" spans="1:68" ht="27" customHeight="1" x14ac:dyDescent="0.25">
      <c r="A260" s="54" t="s">
        <v>342</v>
      </c>
      <c r="B260" s="54" t="s">
        <v>343</v>
      </c>
      <c r="C260" s="31">
        <v>4301136026</v>
      </c>
      <c r="D260" s="209">
        <v>4640242180236</v>
      </c>
      <c r="E260" s="210"/>
      <c r="F260" s="198">
        <v>5</v>
      </c>
      <c r="G260" s="32">
        <v>1</v>
      </c>
      <c r="H260" s="198">
        <v>5</v>
      </c>
      <c r="I260" s="198">
        <v>5.2350000000000003</v>
      </c>
      <c r="J260" s="32">
        <v>84</v>
      </c>
      <c r="K260" s="32" t="s">
        <v>66</v>
      </c>
      <c r="L260" s="32" t="s">
        <v>181</v>
      </c>
      <c r="M260" s="33" t="s">
        <v>68</v>
      </c>
      <c r="N260" s="33"/>
      <c r="O260" s="32">
        <v>180</v>
      </c>
      <c r="P260" s="324" t="s">
        <v>344</v>
      </c>
      <c r="Q260" s="204"/>
      <c r="R260" s="204"/>
      <c r="S260" s="204"/>
      <c r="T260" s="205"/>
      <c r="U260" s="34"/>
      <c r="V260" s="34"/>
      <c r="W260" s="35" t="s">
        <v>69</v>
      </c>
      <c r="X260" s="199">
        <v>72</v>
      </c>
      <c r="Y260" s="200">
        <f>IFERROR(IF(X260="","",X260),"")</f>
        <v>72</v>
      </c>
      <c r="Z260" s="36">
        <f>IFERROR(IF(X260="","",X260*0.0155),"")</f>
        <v>1.1160000000000001</v>
      </c>
      <c r="AA260" s="56"/>
      <c r="AB260" s="57"/>
      <c r="AC260" s="68"/>
      <c r="AG260" s="67"/>
      <c r="AJ260" s="69" t="s">
        <v>182</v>
      </c>
      <c r="AK260" s="69">
        <v>12</v>
      </c>
      <c r="BB260" s="168" t="s">
        <v>79</v>
      </c>
      <c r="BM260" s="67">
        <f>IFERROR(X260*I260,"0")</f>
        <v>376.92</v>
      </c>
      <c r="BN260" s="67">
        <f>IFERROR(Y260*I260,"0")</f>
        <v>376.92</v>
      </c>
      <c r="BO260" s="67">
        <f>IFERROR(X260/J260,"0")</f>
        <v>0.8571428571428571</v>
      </c>
      <c r="BP260" s="67">
        <f>IFERROR(Y260/J260,"0")</f>
        <v>0.8571428571428571</v>
      </c>
    </row>
    <row r="261" spans="1:68" ht="27" customHeight="1" x14ac:dyDescent="0.25">
      <c r="A261" s="54" t="s">
        <v>345</v>
      </c>
      <c r="B261" s="54" t="s">
        <v>346</v>
      </c>
      <c r="C261" s="31">
        <v>4301136029</v>
      </c>
      <c r="D261" s="209">
        <v>4640242180410</v>
      </c>
      <c r="E261" s="210"/>
      <c r="F261" s="198">
        <v>2.2400000000000002</v>
      </c>
      <c r="G261" s="32">
        <v>1</v>
      </c>
      <c r="H261" s="198">
        <v>2.2400000000000002</v>
      </c>
      <c r="I261" s="198">
        <v>2.4319999999999999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04"/>
      <c r="R261" s="204"/>
      <c r="S261" s="204"/>
      <c r="T261" s="205"/>
      <c r="U261" s="34"/>
      <c r="V261" s="34"/>
      <c r="W261" s="35" t="s">
        <v>69</v>
      </c>
      <c r="X261" s="199">
        <v>112</v>
      </c>
      <c r="Y261" s="200">
        <f>IFERROR(IF(X261="","",X261),"")</f>
        <v>112</v>
      </c>
      <c r="Z261" s="36">
        <f>IFERROR(IF(X261="","",X261*0.00936),"")</f>
        <v>1.0483199999999999</v>
      </c>
      <c r="AA261" s="56"/>
      <c r="AB261" s="57"/>
      <c r="AC261" s="68"/>
      <c r="AG261" s="67"/>
      <c r="AJ261" s="69" t="s">
        <v>70</v>
      </c>
      <c r="AK261" s="69">
        <v>1</v>
      </c>
      <c r="BB261" s="169" t="s">
        <v>79</v>
      </c>
      <c r="BM261" s="67">
        <f>IFERROR(X261*I261,"0")</f>
        <v>272.38400000000001</v>
      </c>
      <c r="BN261" s="67">
        <f>IFERROR(Y261*I261,"0")</f>
        <v>272.38400000000001</v>
      </c>
      <c r="BO261" s="67">
        <f>IFERROR(X261/J261,"0")</f>
        <v>0.88888888888888884</v>
      </c>
      <c r="BP261" s="67">
        <f>IFERROR(Y261/J261,"0")</f>
        <v>0.88888888888888884</v>
      </c>
    </row>
    <row r="262" spans="1:68" x14ac:dyDescent="0.2">
      <c r="A262" s="214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07"/>
      <c r="O262" s="215"/>
      <c r="P262" s="211" t="s">
        <v>71</v>
      </c>
      <c r="Q262" s="212"/>
      <c r="R262" s="212"/>
      <c r="S262" s="212"/>
      <c r="T262" s="212"/>
      <c r="U262" s="212"/>
      <c r="V262" s="213"/>
      <c r="W262" s="37" t="s">
        <v>69</v>
      </c>
      <c r="X262" s="201">
        <f>IFERROR(SUM(X259:X261),"0")</f>
        <v>198</v>
      </c>
      <c r="Y262" s="201">
        <f>IFERROR(SUM(Y259:Y261),"0")</f>
        <v>198</v>
      </c>
      <c r="Z262" s="201">
        <f>IFERROR(IF(Z259="",0,Z259),"0")+IFERROR(IF(Z260="",0,Z260),"0")+IFERROR(IF(Z261="",0,Z261),"0")</f>
        <v>2.2953600000000001</v>
      </c>
      <c r="AA262" s="202"/>
      <c r="AB262" s="202"/>
      <c r="AC262" s="202"/>
    </row>
    <row r="263" spans="1:68" x14ac:dyDescent="0.2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07"/>
      <c r="O263" s="215"/>
      <c r="P263" s="211" t="s">
        <v>71</v>
      </c>
      <c r="Q263" s="212"/>
      <c r="R263" s="212"/>
      <c r="S263" s="212"/>
      <c r="T263" s="212"/>
      <c r="U263" s="212"/>
      <c r="V263" s="213"/>
      <c r="W263" s="37" t="s">
        <v>72</v>
      </c>
      <c r="X263" s="201">
        <f>IFERROR(SUMPRODUCT(X259:X261*H259:H261),"0")</f>
        <v>648.68000000000006</v>
      </c>
      <c r="Y263" s="201">
        <f>IFERROR(SUMPRODUCT(Y259:Y261*H259:H261),"0")</f>
        <v>648.68000000000006</v>
      </c>
      <c r="Z263" s="37"/>
      <c r="AA263" s="202"/>
      <c r="AB263" s="202"/>
      <c r="AC263" s="202"/>
    </row>
    <row r="264" spans="1:68" ht="14.25" hidden="1" customHeight="1" x14ac:dyDescent="0.25">
      <c r="A264" s="208" t="s">
        <v>138</v>
      </c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207"/>
      <c r="AA264" s="192"/>
      <c r="AB264" s="192"/>
      <c r="AC264" s="192"/>
    </row>
    <row r="265" spans="1:68" ht="37.5" hidden="1" customHeight="1" x14ac:dyDescent="0.25">
      <c r="A265" s="54" t="s">
        <v>347</v>
      </c>
      <c r="B265" s="54" t="s">
        <v>348</v>
      </c>
      <c r="C265" s="31">
        <v>4301135552</v>
      </c>
      <c r="D265" s="209">
        <v>4640242181431</v>
      </c>
      <c r="E265" s="210"/>
      <c r="F265" s="198">
        <v>3.5</v>
      </c>
      <c r="G265" s="32">
        <v>1</v>
      </c>
      <c r="H265" s="198">
        <v>3.5</v>
      </c>
      <c r="I265" s="198">
        <v>3.6920000000000002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22" t="s">
        <v>349</v>
      </c>
      <c r="Q265" s="204"/>
      <c r="R265" s="204"/>
      <c r="S265" s="204"/>
      <c r="T265" s="205"/>
      <c r="U265" s="34"/>
      <c r="V265" s="34"/>
      <c r="W265" s="35" t="s">
        <v>69</v>
      </c>
      <c r="X265" s="199">
        <v>0</v>
      </c>
      <c r="Y265" s="200">
        <f t="shared" ref="Y265:Y284" si="24">IFERROR(IF(X265="","",X265),"")</f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ref="BM265:BM284" si="25">IFERROR(X265*I265,"0")</f>
        <v>0</v>
      </c>
      <c r="BN265" s="67">
        <f t="shared" ref="BN265:BN284" si="26">IFERROR(Y265*I265,"0")</f>
        <v>0</v>
      </c>
      <c r="BO265" s="67">
        <f t="shared" ref="BO265:BO284" si="27">IFERROR(X265/J265,"0")</f>
        <v>0</v>
      </c>
      <c r="BP265" s="67">
        <f t="shared" ref="BP265:BP284" si="28">IFERROR(Y265/J265,"0")</f>
        <v>0</v>
      </c>
    </row>
    <row r="266" spans="1:68" ht="27" hidden="1" customHeight="1" x14ac:dyDescent="0.25">
      <c r="A266" s="54" t="s">
        <v>350</v>
      </c>
      <c r="B266" s="54" t="s">
        <v>351</v>
      </c>
      <c r="C266" s="31">
        <v>4301135504</v>
      </c>
      <c r="D266" s="209">
        <v>4640242181554</v>
      </c>
      <c r="E266" s="210"/>
      <c r="F266" s="198">
        <v>3</v>
      </c>
      <c r="G266" s="32">
        <v>1</v>
      </c>
      <c r="H266" s="198">
        <v>3</v>
      </c>
      <c r="I266" s="198">
        <v>3.1920000000000002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54" t="s">
        <v>352</v>
      </c>
      <c r="Q266" s="204"/>
      <c r="R266" s="204"/>
      <c r="S266" s="204"/>
      <c r="T266" s="205"/>
      <c r="U266" s="34"/>
      <c r="V266" s="34"/>
      <c r="W266" s="35" t="s">
        <v>69</v>
      </c>
      <c r="X266" s="199">
        <v>0</v>
      </c>
      <c r="Y266" s="200">
        <f t="shared" si="24"/>
        <v>0</v>
      </c>
      <c r="Z266" s="36">
        <f>IFERROR(IF(X266="","",X266*0.00936),"")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353</v>
      </c>
      <c r="B267" s="54" t="s">
        <v>354</v>
      </c>
      <c r="C267" s="31">
        <v>4301135394</v>
      </c>
      <c r="D267" s="209">
        <v>4640242181561</v>
      </c>
      <c r="E267" s="210"/>
      <c r="F267" s="198">
        <v>3.7</v>
      </c>
      <c r="G267" s="32">
        <v>1</v>
      </c>
      <c r="H267" s="198">
        <v>3.7</v>
      </c>
      <c r="I267" s="198">
        <v>3.8919999999999999</v>
      </c>
      <c r="J267" s="32">
        <v>126</v>
      </c>
      <c r="K267" s="32" t="s">
        <v>78</v>
      </c>
      <c r="L267" s="32" t="s">
        <v>67</v>
      </c>
      <c r="M267" s="33" t="s">
        <v>68</v>
      </c>
      <c r="N267" s="33"/>
      <c r="O267" s="32">
        <v>180</v>
      </c>
      <c r="P267" s="313" t="s">
        <v>355</v>
      </c>
      <c r="Q267" s="204"/>
      <c r="R267" s="204"/>
      <c r="S267" s="204"/>
      <c r="T267" s="205"/>
      <c r="U267" s="34"/>
      <c r="V267" s="34"/>
      <c r="W267" s="35" t="s">
        <v>69</v>
      </c>
      <c r="X267" s="199">
        <v>56</v>
      </c>
      <c r="Y267" s="200">
        <f t="shared" si="24"/>
        <v>56</v>
      </c>
      <c r="Z267" s="36">
        <f>IFERROR(IF(X267="","",X267*0.00936),"")</f>
        <v>0.52415999999999996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217.952</v>
      </c>
      <c r="BN267" s="67">
        <f t="shared" si="26"/>
        <v>217.952</v>
      </c>
      <c r="BO267" s="67">
        <f t="shared" si="27"/>
        <v>0.44444444444444442</v>
      </c>
      <c r="BP267" s="67">
        <f t="shared" si="28"/>
        <v>0.44444444444444442</v>
      </c>
    </row>
    <row r="268" spans="1:68" ht="27" hidden="1" customHeight="1" x14ac:dyDescent="0.25">
      <c r="A268" s="54" t="s">
        <v>356</v>
      </c>
      <c r="B268" s="54" t="s">
        <v>357</v>
      </c>
      <c r="C268" s="31">
        <v>4301135374</v>
      </c>
      <c r="D268" s="209">
        <v>4640242181424</v>
      </c>
      <c r="E268" s="210"/>
      <c r="F268" s="198">
        <v>5.5</v>
      </c>
      <c r="G268" s="32">
        <v>1</v>
      </c>
      <c r="H268" s="198">
        <v>5.5</v>
      </c>
      <c r="I268" s="198">
        <v>5.7350000000000003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5" t="s">
        <v>358</v>
      </c>
      <c r="Q268" s="204"/>
      <c r="R268" s="204"/>
      <c r="S268" s="204"/>
      <c r="T268" s="205"/>
      <c r="U268" s="34"/>
      <c r="V268" s="34"/>
      <c r="W268" s="35" t="s">
        <v>69</v>
      </c>
      <c r="X268" s="199">
        <v>0</v>
      </c>
      <c r="Y268" s="200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359</v>
      </c>
      <c r="B269" s="54" t="s">
        <v>360</v>
      </c>
      <c r="C269" s="31">
        <v>4301135320</v>
      </c>
      <c r="D269" s="209">
        <v>4640242181592</v>
      </c>
      <c r="E269" s="210"/>
      <c r="F269" s="198">
        <v>3.5</v>
      </c>
      <c r="G269" s="32">
        <v>1</v>
      </c>
      <c r="H269" s="198">
        <v>3.5</v>
      </c>
      <c r="I269" s="198">
        <v>3.6850000000000001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0" t="s">
        <v>361</v>
      </c>
      <c r="Q269" s="204"/>
      <c r="R269" s="204"/>
      <c r="S269" s="204"/>
      <c r="T269" s="205"/>
      <c r="U269" s="34"/>
      <c r="V269" s="34"/>
      <c r="W269" s="35" t="s">
        <v>69</v>
      </c>
      <c r="X269" s="199">
        <v>0</v>
      </c>
      <c r="Y269" s="200">
        <f t="shared" si="24"/>
        <v>0</v>
      </c>
      <c r="Z269" s="36">
        <f t="shared" ref="Z269:Z276" si="29">IFERROR(IF(X269="","",X269*0.00936),"")</f>
        <v>0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362</v>
      </c>
      <c r="B270" s="54" t="s">
        <v>363</v>
      </c>
      <c r="C270" s="31">
        <v>4301135405</v>
      </c>
      <c r="D270" s="209">
        <v>4640242181523</v>
      </c>
      <c r="E270" s="210"/>
      <c r="F270" s="198">
        <v>3</v>
      </c>
      <c r="G270" s="32">
        <v>1</v>
      </c>
      <c r="H270" s="198">
        <v>3</v>
      </c>
      <c r="I270" s="198">
        <v>3.1920000000000002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83" t="s">
        <v>364</v>
      </c>
      <c r="Q270" s="204"/>
      <c r="R270" s="204"/>
      <c r="S270" s="204"/>
      <c r="T270" s="205"/>
      <c r="U270" s="34"/>
      <c r="V270" s="34"/>
      <c r="W270" s="35" t="s">
        <v>69</v>
      </c>
      <c r="X270" s="199">
        <v>42</v>
      </c>
      <c r="Y270" s="200">
        <f t="shared" si="24"/>
        <v>42</v>
      </c>
      <c r="Z270" s="36">
        <f t="shared" si="29"/>
        <v>0.39312000000000002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134.06400000000002</v>
      </c>
      <c r="BN270" s="67">
        <f t="shared" si="26"/>
        <v>134.06400000000002</v>
      </c>
      <c r="BO270" s="67">
        <f t="shared" si="27"/>
        <v>0.33333333333333331</v>
      </c>
      <c r="BP270" s="67">
        <f t="shared" si="28"/>
        <v>0.33333333333333331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4301135404</v>
      </c>
      <c r="D271" s="209">
        <v>4640242181516</v>
      </c>
      <c r="E271" s="210"/>
      <c r="F271" s="198">
        <v>3.7</v>
      </c>
      <c r="G271" s="32">
        <v>1</v>
      </c>
      <c r="H271" s="198">
        <v>3.7</v>
      </c>
      <c r="I271" s="198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21" t="s">
        <v>367</v>
      </c>
      <c r="Q271" s="204"/>
      <c r="R271" s="204"/>
      <c r="S271" s="204"/>
      <c r="T271" s="205"/>
      <c r="U271" s="34"/>
      <c r="V271" s="34"/>
      <c r="W271" s="35" t="s">
        <v>69</v>
      </c>
      <c r="X271" s="199">
        <v>0</v>
      </c>
      <c r="Y271" s="200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hidden="1" customHeight="1" x14ac:dyDescent="0.25">
      <c r="A272" s="54" t="s">
        <v>368</v>
      </c>
      <c r="B272" s="54" t="s">
        <v>369</v>
      </c>
      <c r="C272" s="31">
        <v>4301135402</v>
      </c>
      <c r="D272" s="209">
        <v>4640242181493</v>
      </c>
      <c r="E272" s="210"/>
      <c r="F272" s="198">
        <v>3.7</v>
      </c>
      <c r="G272" s="32">
        <v>1</v>
      </c>
      <c r="H272" s="198">
        <v>3.7</v>
      </c>
      <c r="I272" s="198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07" t="s">
        <v>370</v>
      </c>
      <c r="Q272" s="204"/>
      <c r="R272" s="204"/>
      <c r="S272" s="204"/>
      <c r="T272" s="205"/>
      <c r="U272" s="34"/>
      <c r="V272" s="34"/>
      <c r="W272" s="35" t="s">
        <v>69</v>
      </c>
      <c r="X272" s="199">
        <v>0</v>
      </c>
      <c r="Y272" s="200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4301135375</v>
      </c>
      <c r="D273" s="209">
        <v>4640242181486</v>
      </c>
      <c r="E273" s="210"/>
      <c r="F273" s="198">
        <v>3.7</v>
      </c>
      <c r="G273" s="32">
        <v>1</v>
      </c>
      <c r="H273" s="198">
        <v>3.7</v>
      </c>
      <c r="I273" s="198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263" t="s">
        <v>373</v>
      </c>
      <c r="Q273" s="204"/>
      <c r="R273" s="204"/>
      <c r="S273" s="204"/>
      <c r="T273" s="205"/>
      <c r="U273" s="34"/>
      <c r="V273" s="34"/>
      <c r="W273" s="35" t="s">
        <v>69</v>
      </c>
      <c r="X273" s="199">
        <v>42</v>
      </c>
      <c r="Y273" s="200">
        <f t="shared" si="24"/>
        <v>42</v>
      </c>
      <c r="Z273" s="36">
        <f t="shared" si="29"/>
        <v>0.39312000000000002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163.464</v>
      </c>
      <c r="BN273" s="67">
        <f t="shared" si="26"/>
        <v>163.464</v>
      </c>
      <c r="BO273" s="67">
        <f t="shared" si="27"/>
        <v>0.33333333333333331</v>
      </c>
      <c r="BP273" s="67">
        <f t="shared" si="28"/>
        <v>0.33333333333333331</v>
      </c>
    </row>
    <row r="274" spans="1:68" ht="27" customHeight="1" x14ac:dyDescent="0.25">
      <c r="A274" s="54" t="s">
        <v>374</v>
      </c>
      <c r="B274" s="54" t="s">
        <v>375</v>
      </c>
      <c r="C274" s="31">
        <v>4301135403</v>
      </c>
      <c r="D274" s="209">
        <v>4640242181509</v>
      </c>
      <c r="E274" s="210"/>
      <c r="F274" s="198">
        <v>3.7</v>
      </c>
      <c r="G274" s="32">
        <v>1</v>
      </c>
      <c r="H274" s="198">
        <v>3.7</v>
      </c>
      <c r="I274" s="198">
        <v>3.8919999999999999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357" t="s">
        <v>376</v>
      </c>
      <c r="Q274" s="204"/>
      <c r="R274" s="204"/>
      <c r="S274" s="204"/>
      <c r="T274" s="205"/>
      <c r="U274" s="34"/>
      <c r="V274" s="34"/>
      <c r="W274" s="35" t="s">
        <v>69</v>
      </c>
      <c r="X274" s="199">
        <v>14</v>
      </c>
      <c r="Y274" s="200">
        <f t="shared" si="24"/>
        <v>14</v>
      </c>
      <c r="Z274" s="36">
        <f t="shared" si="29"/>
        <v>0.13103999999999999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54.488</v>
      </c>
      <c r="BN274" s="67">
        <f t="shared" si="26"/>
        <v>54.488</v>
      </c>
      <c r="BO274" s="67">
        <f t="shared" si="27"/>
        <v>0.1111111111111111</v>
      </c>
      <c r="BP274" s="67">
        <f t="shared" si="28"/>
        <v>0.1111111111111111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4301135304</v>
      </c>
      <c r="D275" s="209">
        <v>4640242181240</v>
      </c>
      <c r="E275" s="210"/>
      <c r="F275" s="198">
        <v>0.3</v>
      </c>
      <c r="G275" s="32">
        <v>9</v>
      </c>
      <c r="H275" s="198">
        <v>2.7</v>
      </c>
      <c r="I275" s="198">
        <v>2.88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248" t="s">
        <v>379</v>
      </c>
      <c r="Q275" s="204"/>
      <c r="R275" s="204"/>
      <c r="S275" s="204"/>
      <c r="T275" s="205"/>
      <c r="U275" s="34"/>
      <c r="V275" s="34"/>
      <c r="W275" s="35" t="s">
        <v>69</v>
      </c>
      <c r="X275" s="199">
        <v>0</v>
      </c>
      <c r="Y275" s="200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380</v>
      </c>
      <c r="B276" s="54" t="s">
        <v>381</v>
      </c>
      <c r="C276" s="31">
        <v>4301135310</v>
      </c>
      <c r="D276" s="209">
        <v>4640242181318</v>
      </c>
      <c r="E276" s="210"/>
      <c r="F276" s="198">
        <v>0.3</v>
      </c>
      <c r="G276" s="32">
        <v>9</v>
      </c>
      <c r="H276" s="198">
        <v>2.7</v>
      </c>
      <c r="I276" s="198">
        <v>2.988</v>
      </c>
      <c r="J276" s="32">
        <v>126</v>
      </c>
      <c r="K276" s="32" t="s">
        <v>78</v>
      </c>
      <c r="L276" s="32" t="s">
        <v>67</v>
      </c>
      <c r="M276" s="33" t="s">
        <v>68</v>
      </c>
      <c r="N276" s="33"/>
      <c r="O276" s="32">
        <v>180</v>
      </c>
      <c r="P276" s="382" t="s">
        <v>382</v>
      </c>
      <c r="Q276" s="204"/>
      <c r="R276" s="204"/>
      <c r="S276" s="204"/>
      <c r="T276" s="205"/>
      <c r="U276" s="34"/>
      <c r="V276" s="34"/>
      <c r="W276" s="35" t="s">
        <v>69</v>
      </c>
      <c r="X276" s="199">
        <v>14</v>
      </c>
      <c r="Y276" s="200">
        <f t="shared" si="24"/>
        <v>14</v>
      </c>
      <c r="Z276" s="36">
        <f t="shared" si="29"/>
        <v>0.13103999999999999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41.832000000000001</v>
      </c>
      <c r="BN276" s="67">
        <f t="shared" si="26"/>
        <v>41.832000000000001</v>
      </c>
      <c r="BO276" s="67">
        <f t="shared" si="27"/>
        <v>0.1111111111111111</v>
      </c>
      <c r="BP276" s="67">
        <f t="shared" si="28"/>
        <v>0.1111111111111111</v>
      </c>
    </row>
    <row r="277" spans="1:68" ht="27" customHeight="1" x14ac:dyDescent="0.25">
      <c r="A277" s="54" t="s">
        <v>383</v>
      </c>
      <c r="B277" s="54" t="s">
        <v>384</v>
      </c>
      <c r="C277" s="31">
        <v>4301135306</v>
      </c>
      <c r="D277" s="209">
        <v>4640242181578</v>
      </c>
      <c r="E277" s="210"/>
      <c r="F277" s="198">
        <v>0.3</v>
      </c>
      <c r="G277" s="32">
        <v>9</v>
      </c>
      <c r="H277" s="198">
        <v>2.7</v>
      </c>
      <c r="I277" s="198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09" t="s">
        <v>385</v>
      </c>
      <c r="Q277" s="204"/>
      <c r="R277" s="204"/>
      <c r="S277" s="204"/>
      <c r="T277" s="205"/>
      <c r="U277" s="34"/>
      <c r="V277" s="34"/>
      <c r="W277" s="35" t="s">
        <v>69</v>
      </c>
      <c r="X277" s="199">
        <v>18</v>
      </c>
      <c r="Y277" s="200">
        <f t="shared" si="24"/>
        <v>18</v>
      </c>
      <c r="Z277" s="36">
        <f>IFERROR(IF(X277="","",X277*0.00502),"")</f>
        <v>9.0359999999999996E-2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51.21</v>
      </c>
      <c r="BN277" s="67">
        <f t="shared" si="26"/>
        <v>51.21</v>
      </c>
      <c r="BO277" s="67">
        <f t="shared" si="27"/>
        <v>7.6923076923076927E-2</v>
      </c>
      <c r="BP277" s="67">
        <f t="shared" si="28"/>
        <v>7.6923076923076927E-2</v>
      </c>
    </row>
    <row r="278" spans="1:68" ht="27" hidden="1" customHeight="1" x14ac:dyDescent="0.25">
      <c r="A278" s="54" t="s">
        <v>386</v>
      </c>
      <c r="B278" s="54" t="s">
        <v>387</v>
      </c>
      <c r="C278" s="31">
        <v>4301135305</v>
      </c>
      <c r="D278" s="209">
        <v>4640242181394</v>
      </c>
      <c r="E278" s="210"/>
      <c r="F278" s="198">
        <v>0.3</v>
      </c>
      <c r="G278" s="32">
        <v>9</v>
      </c>
      <c r="H278" s="198">
        <v>2.7</v>
      </c>
      <c r="I278" s="198">
        <v>2.8450000000000002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386" t="s">
        <v>388</v>
      </c>
      <c r="Q278" s="204"/>
      <c r="R278" s="204"/>
      <c r="S278" s="204"/>
      <c r="T278" s="205"/>
      <c r="U278" s="34"/>
      <c r="V278" s="34"/>
      <c r="W278" s="35" t="s">
        <v>69</v>
      </c>
      <c r="X278" s="199">
        <v>0</v>
      </c>
      <c r="Y278" s="200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389</v>
      </c>
      <c r="B279" s="54" t="s">
        <v>390</v>
      </c>
      <c r="C279" s="31">
        <v>4301135309</v>
      </c>
      <c r="D279" s="209">
        <v>4640242181332</v>
      </c>
      <c r="E279" s="210"/>
      <c r="F279" s="198">
        <v>0.3</v>
      </c>
      <c r="G279" s="32">
        <v>9</v>
      </c>
      <c r="H279" s="198">
        <v>2.7</v>
      </c>
      <c r="I279" s="198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47" t="s">
        <v>391</v>
      </c>
      <c r="Q279" s="204"/>
      <c r="R279" s="204"/>
      <c r="S279" s="204"/>
      <c r="T279" s="205"/>
      <c r="U279" s="34"/>
      <c r="V279" s="34"/>
      <c r="W279" s="35" t="s">
        <v>69</v>
      </c>
      <c r="X279" s="199">
        <v>0</v>
      </c>
      <c r="Y279" s="200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392</v>
      </c>
      <c r="B280" s="54" t="s">
        <v>393</v>
      </c>
      <c r="C280" s="31">
        <v>4301135308</v>
      </c>
      <c r="D280" s="209">
        <v>4640242181349</v>
      </c>
      <c r="E280" s="210"/>
      <c r="F280" s="198">
        <v>0.3</v>
      </c>
      <c r="G280" s="32">
        <v>9</v>
      </c>
      <c r="H280" s="198">
        <v>2.7</v>
      </c>
      <c r="I280" s="198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291" t="s">
        <v>394</v>
      </c>
      <c r="Q280" s="204"/>
      <c r="R280" s="204"/>
      <c r="S280" s="204"/>
      <c r="T280" s="205"/>
      <c r="U280" s="34"/>
      <c r="V280" s="34"/>
      <c r="W280" s="35" t="s">
        <v>69</v>
      </c>
      <c r="X280" s="199">
        <v>0</v>
      </c>
      <c r="Y280" s="200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395</v>
      </c>
      <c r="B281" s="54" t="s">
        <v>396</v>
      </c>
      <c r="C281" s="31">
        <v>4301135307</v>
      </c>
      <c r="D281" s="209">
        <v>4640242181370</v>
      </c>
      <c r="E281" s="210"/>
      <c r="F281" s="198">
        <v>0.3</v>
      </c>
      <c r="G281" s="32">
        <v>9</v>
      </c>
      <c r="H281" s="198">
        <v>2.7</v>
      </c>
      <c r="I281" s="198">
        <v>2.9079999999999999</v>
      </c>
      <c r="J281" s="32">
        <v>234</v>
      </c>
      <c r="K281" s="32" t="s">
        <v>134</v>
      </c>
      <c r="L281" s="32" t="s">
        <v>67</v>
      </c>
      <c r="M281" s="33" t="s">
        <v>68</v>
      </c>
      <c r="N281" s="33"/>
      <c r="O281" s="32">
        <v>180</v>
      </c>
      <c r="P281" s="281" t="s">
        <v>397</v>
      </c>
      <c r="Q281" s="204"/>
      <c r="R281" s="204"/>
      <c r="S281" s="204"/>
      <c r="T281" s="205"/>
      <c r="U281" s="34"/>
      <c r="V281" s="34"/>
      <c r="W281" s="35" t="s">
        <v>69</v>
      </c>
      <c r="X281" s="199">
        <v>0</v>
      </c>
      <c r="Y281" s="200">
        <f t="shared" si="24"/>
        <v>0</v>
      </c>
      <c r="Z281" s="36">
        <f>IFERROR(IF(X281="","",X281*0.00502),"")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398</v>
      </c>
      <c r="B282" s="54" t="s">
        <v>399</v>
      </c>
      <c r="C282" s="31">
        <v>4301135318</v>
      </c>
      <c r="D282" s="209">
        <v>4607111037480</v>
      </c>
      <c r="E282" s="210"/>
      <c r="F282" s="198">
        <v>1</v>
      </c>
      <c r="G282" s="32">
        <v>4</v>
      </c>
      <c r="H282" s="198">
        <v>4</v>
      </c>
      <c r="I282" s="198">
        <v>4.2724000000000002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77" t="s">
        <v>400</v>
      </c>
      <c r="Q282" s="204"/>
      <c r="R282" s="204"/>
      <c r="S282" s="204"/>
      <c r="T282" s="205"/>
      <c r="U282" s="34"/>
      <c r="V282" s="34"/>
      <c r="W282" s="35" t="s">
        <v>69</v>
      </c>
      <c r="X282" s="199">
        <v>0</v>
      </c>
      <c r="Y282" s="200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401</v>
      </c>
      <c r="B283" s="54" t="s">
        <v>402</v>
      </c>
      <c r="C283" s="31">
        <v>4301135319</v>
      </c>
      <c r="D283" s="209">
        <v>4607111037473</v>
      </c>
      <c r="E283" s="210"/>
      <c r="F283" s="198">
        <v>1</v>
      </c>
      <c r="G283" s="32">
        <v>4</v>
      </c>
      <c r="H283" s="198">
        <v>4</v>
      </c>
      <c r="I283" s="198">
        <v>4.2300000000000004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08" t="s">
        <v>403</v>
      </c>
      <c r="Q283" s="204"/>
      <c r="R283" s="204"/>
      <c r="S283" s="204"/>
      <c r="T283" s="205"/>
      <c r="U283" s="34"/>
      <c r="V283" s="34"/>
      <c r="W283" s="35" t="s">
        <v>69</v>
      </c>
      <c r="X283" s="199">
        <v>0</v>
      </c>
      <c r="Y283" s="200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404</v>
      </c>
      <c r="B284" s="54" t="s">
        <v>405</v>
      </c>
      <c r="C284" s="31">
        <v>4301135198</v>
      </c>
      <c r="D284" s="209">
        <v>4640242180663</v>
      </c>
      <c r="E284" s="210"/>
      <c r="F284" s="198">
        <v>0.9</v>
      </c>
      <c r="G284" s="32">
        <v>4</v>
      </c>
      <c r="H284" s="198">
        <v>3.6</v>
      </c>
      <c r="I284" s="198">
        <v>3.83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266" t="s">
        <v>406</v>
      </c>
      <c r="Q284" s="204"/>
      <c r="R284" s="204"/>
      <c r="S284" s="204"/>
      <c r="T284" s="205"/>
      <c r="U284" s="34"/>
      <c r="V284" s="34"/>
      <c r="W284" s="35" t="s">
        <v>69</v>
      </c>
      <c r="X284" s="199">
        <v>0</v>
      </c>
      <c r="Y284" s="200">
        <f t="shared" si="24"/>
        <v>0</v>
      </c>
      <c r="Z284" s="36">
        <f>IFERROR(IF(X284="","",X284*0.0155),"")</f>
        <v>0</v>
      </c>
      <c r="AA284" s="56"/>
      <c r="AB284" s="57"/>
      <c r="AC284" s="68"/>
      <c r="AG284" s="67"/>
      <c r="AJ284" s="69" t="s">
        <v>70</v>
      </c>
      <c r="AK284" s="69">
        <v>1</v>
      </c>
      <c r="BB284" s="189" t="s">
        <v>79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x14ac:dyDescent="0.2">
      <c r="A285" s="214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15"/>
      <c r="P285" s="211" t="s">
        <v>71</v>
      </c>
      <c r="Q285" s="212"/>
      <c r="R285" s="212"/>
      <c r="S285" s="212"/>
      <c r="T285" s="212"/>
      <c r="U285" s="212"/>
      <c r="V285" s="213"/>
      <c r="W285" s="37" t="s">
        <v>69</v>
      </c>
      <c r="X285" s="201">
        <f>IFERROR(SUM(X265:X284),"0")</f>
        <v>186</v>
      </c>
      <c r="Y285" s="201">
        <f>IFERROR(SUM(Y265:Y284),"0")</f>
        <v>186</v>
      </c>
      <c r="Z285" s="201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1.6628400000000001</v>
      </c>
      <c r="AA285" s="202"/>
      <c r="AB285" s="202"/>
      <c r="AC285" s="202"/>
    </row>
    <row r="286" spans="1:68" x14ac:dyDescent="0.2">
      <c r="A286" s="207"/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15"/>
      <c r="P286" s="211" t="s">
        <v>71</v>
      </c>
      <c r="Q286" s="212"/>
      <c r="R286" s="212"/>
      <c r="S286" s="212"/>
      <c r="T286" s="212"/>
      <c r="U286" s="212"/>
      <c r="V286" s="213"/>
      <c r="W286" s="37" t="s">
        <v>72</v>
      </c>
      <c r="X286" s="201">
        <f>IFERROR(SUMPRODUCT(X265:X284*H265:H284),"0")</f>
        <v>626.79999999999995</v>
      </c>
      <c r="Y286" s="201">
        <f>IFERROR(SUMPRODUCT(Y265:Y284*H265:H284),"0")</f>
        <v>626.79999999999995</v>
      </c>
      <c r="Z286" s="37"/>
      <c r="AA286" s="202"/>
      <c r="AB286" s="202"/>
      <c r="AC286" s="202"/>
    </row>
    <row r="287" spans="1:68" ht="15" customHeight="1" x14ac:dyDescent="0.2">
      <c r="A287" s="329"/>
      <c r="B287" s="207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315"/>
      <c r="P287" s="310" t="s">
        <v>407</v>
      </c>
      <c r="Q287" s="276"/>
      <c r="R287" s="276"/>
      <c r="S287" s="276"/>
      <c r="T287" s="276"/>
      <c r="U287" s="276"/>
      <c r="V287" s="277"/>
      <c r="W287" s="37" t="s">
        <v>72</v>
      </c>
      <c r="X287" s="201">
        <f>IFERROR(X24+X33+X40+X48+X64+X70+X75+X81+X91+X98+X111+X117+X123+X130+X136+X142+X147+X153+X161+X166+X174+X179+X184+X192+X202+X210+X215+X221+X227+X234+X240+X248+X252+X257+X263+X286,"0")</f>
        <v>12194.88</v>
      </c>
      <c r="Y287" s="201">
        <f>IFERROR(Y24+Y33+Y40+Y48+Y64+Y70+Y75+Y81+Y91+Y98+Y111+Y117+Y123+Y130+Y136+Y142+Y147+Y153+Y161+Y166+Y174+Y179+Y184+Y192+Y202+Y210+Y215+Y221+Y227+Y234+Y240+Y248+Y252+Y257+Y263+Y286,"0")</f>
        <v>12194.88</v>
      </c>
      <c r="Z287" s="37"/>
      <c r="AA287" s="202"/>
      <c r="AB287" s="202"/>
      <c r="AC287" s="202"/>
    </row>
    <row r="288" spans="1:68" x14ac:dyDescent="0.2">
      <c r="A288" s="207"/>
      <c r="B288" s="207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7"/>
      <c r="N288" s="207"/>
      <c r="O288" s="315"/>
      <c r="P288" s="310" t="s">
        <v>408</v>
      </c>
      <c r="Q288" s="276"/>
      <c r="R288" s="276"/>
      <c r="S288" s="276"/>
      <c r="T288" s="276"/>
      <c r="U288" s="276"/>
      <c r="V288" s="277"/>
      <c r="W288" s="37" t="s">
        <v>72</v>
      </c>
      <c r="X288" s="201">
        <f>IFERROR(SUM(BM22:BM284),"0")</f>
        <v>13453.708399999998</v>
      </c>
      <c r="Y288" s="201">
        <f>IFERROR(SUM(BN22:BN284),"0")</f>
        <v>13453.708399999998</v>
      </c>
      <c r="Z288" s="37"/>
      <c r="AA288" s="202"/>
      <c r="AB288" s="202"/>
      <c r="AC288" s="202"/>
    </row>
    <row r="289" spans="1:33" x14ac:dyDescent="0.2">
      <c r="A289" s="207"/>
      <c r="B289" s="207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315"/>
      <c r="P289" s="310" t="s">
        <v>409</v>
      </c>
      <c r="Q289" s="276"/>
      <c r="R289" s="276"/>
      <c r="S289" s="276"/>
      <c r="T289" s="276"/>
      <c r="U289" s="276"/>
      <c r="V289" s="277"/>
      <c r="W289" s="37" t="s">
        <v>410</v>
      </c>
      <c r="X289" s="38">
        <f>ROUNDUP(SUM(BO22:BO284),0)</f>
        <v>36</v>
      </c>
      <c r="Y289" s="38">
        <f>ROUNDUP(SUM(BP22:BP284),0)</f>
        <v>36</v>
      </c>
      <c r="Z289" s="37"/>
      <c r="AA289" s="202"/>
      <c r="AB289" s="202"/>
      <c r="AC289" s="202"/>
    </row>
    <row r="290" spans="1:33" x14ac:dyDescent="0.2">
      <c r="A290" s="207"/>
      <c r="B290" s="207"/>
      <c r="C290" s="207"/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315"/>
      <c r="P290" s="310" t="s">
        <v>411</v>
      </c>
      <c r="Q290" s="276"/>
      <c r="R290" s="276"/>
      <c r="S290" s="276"/>
      <c r="T290" s="276"/>
      <c r="U290" s="276"/>
      <c r="V290" s="277"/>
      <c r="W290" s="37" t="s">
        <v>72</v>
      </c>
      <c r="X290" s="201">
        <f>GrossWeightTotal+PalletQtyTotal*25</f>
        <v>14353.708399999998</v>
      </c>
      <c r="Y290" s="201">
        <f>GrossWeightTotalR+PalletQtyTotalR*25</f>
        <v>14353.708399999998</v>
      </c>
      <c r="Z290" s="37"/>
      <c r="AA290" s="202"/>
      <c r="AB290" s="202"/>
      <c r="AC290" s="202"/>
    </row>
    <row r="291" spans="1:33" x14ac:dyDescent="0.2">
      <c r="A291" s="207"/>
      <c r="B291" s="207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7"/>
      <c r="N291" s="207"/>
      <c r="O291" s="315"/>
      <c r="P291" s="310" t="s">
        <v>412</v>
      </c>
      <c r="Q291" s="276"/>
      <c r="R291" s="276"/>
      <c r="S291" s="276"/>
      <c r="T291" s="276"/>
      <c r="U291" s="276"/>
      <c r="V291" s="277"/>
      <c r="W291" s="37" t="s">
        <v>410</v>
      </c>
      <c r="X291" s="201">
        <f>IFERROR(X23+X32+X39+X47+X63+X69+X74+X80+X90+X97+X110+X116+X122+X129+X135+X141+X146+X152+X160+X165+X173+X178+X183+X191+X201+X209+X214+X220+X226+X233+X239+X247+X251+X256+X262+X285,"0")</f>
        <v>3022</v>
      </c>
      <c r="Y291" s="201">
        <f>IFERROR(Y23+Y32+Y39+Y47+Y63+Y69+Y74+Y80+Y90+Y97+Y110+Y116+Y122+Y129+Y135+Y141+Y146+Y152+Y160+Y165+Y173+Y178+Y183+Y191+Y201+Y209+Y214+Y220+Y226+Y233+Y239+Y247+Y251+Y256+Y262+Y285,"0")</f>
        <v>3022</v>
      </c>
      <c r="Z291" s="37"/>
      <c r="AA291" s="202"/>
      <c r="AB291" s="202"/>
      <c r="AC291" s="202"/>
    </row>
    <row r="292" spans="1:33" ht="14.25" hidden="1" customHeight="1" x14ac:dyDescent="0.2">
      <c r="A292" s="207"/>
      <c r="B292" s="207"/>
      <c r="C292" s="207"/>
      <c r="D292" s="207"/>
      <c r="E292" s="207"/>
      <c r="F292" s="207"/>
      <c r="G292" s="207"/>
      <c r="H292" s="207"/>
      <c r="I292" s="207"/>
      <c r="J292" s="207"/>
      <c r="K292" s="207"/>
      <c r="L292" s="207"/>
      <c r="M292" s="207"/>
      <c r="N292" s="207"/>
      <c r="O292" s="315"/>
      <c r="P292" s="310" t="s">
        <v>413</v>
      </c>
      <c r="Q292" s="276"/>
      <c r="R292" s="276"/>
      <c r="S292" s="276"/>
      <c r="T292" s="276"/>
      <c r="U292" s="276"/>
      <c r="V292" s="277"/>
      <c r="W292" s="39" t="s">
        <v>414</v>
      </c>
      <c r="X292" s="37"/>
      <c r="Y292" s="37"/>
      <c r="Z292" s="37">
        <f>IFERROR(Z23+Z32+Z39+Z47+Z63+Z69+Z74+Z80+Z90+Z97+Z110+Z116+Z122+Z129+Z135+Z141+Z146+Z152+Z160+Z165+Z173+Z178+Z183+Z191+Z201+Z209+Z214+Z220+Z226+Z233+Z239+Z247+Z251+Z256+Z262+Z285,"0")</f>
        <v>45.146899999999995</v>
      </c>
      <c r="AA292" s="202"/>
      <c r="AB292" s="202"/>
      <c r="AC292" s="202"/>
    </row>
    <row r="293" spans="1:33" ht="13.5" customHeight="1" thickBot="1" x14ac:dyDescent="0.25"/>
    <row r="294" spans="1:33" ht="27" customHeight="1" thickTop="1" thickBot="1" x14ac:dyDescent="0.25">
      <c r="A294" s="40" t="s">
        <v>415</v>
      </c>
      <c r="B294" s="190" t="s">
        <v>62</v>
      </c>
      <c r="C294" s="216" t="s">
        <v>73</v>
      </c>
      <c r="D294" s="261"/>
      <c r="E294" s="261"/>
      <c r="F294" s="261"/>
      <c r="G294" s="261"/>
      <c r="H294" s="261"/>
      <c r="I294" s="261"/>
      <c r="J294" s="261"/>
      <c r="K294" s="261"/>
      <c r="L294" s="261"/>
      <c r="M294" s="261"/>
      <c r="N294" s="261"/>
      <c r="O294" s="261"/>
      <c r="P294" s="261"/>
      <c r="Q294" s="261"/>
      <c r="R294" s="261"/>
      <c r="S294" s="262"/>
      <c r="T294" s="216" t="s">
        <v>225</v>
      </c>
      <c r="U294" s="262"/>
      <c r="V294" s="216" t="s">
        <v>248</v>
      </c>
      <c r="W294" s="261"/>
      <c r="X294" s="262"/>
      <c r="Y294" s="216" t="s">
        <v>266</v>
      </c>
      <c r="Z294" s="261"/>
      <c r="AA294" s="261"/>
      <c r="AB294" s="261"/>
      <c r="AC294" s="262"/>
      <c r="AD294" s="190" t="s">
        <v>305</v>
      </c>
      <c r="AE294" s="190" t="s">
        <v>310</v>
      </c>
      <c r="AF294" s="190" t="s">
        <v>316</v>
      </c>
      <c r="AG294" s="190" t="s">
        <v>226</v>
      </c>
    </row>
    <row r="295" spans="1:33" ht="14.25" customHeight="1" thickTop="1" x14ac:dyDescent="0.2">
      <c r="A295" s="320" t="s">
        <v>416</v>
      </c>
      <c r="B295" s="216" t="s">
        <v>62</v>
      </c>
      <c r="C295" s="216" t="s">
        <v>74</v>
      </c>
      <c r="D295" s="216" t="s">
        <v>86</v>
      </c>
      <c r="E295" s="216" t="s">
        <v>94</v>
      </c>
      <c r="F295" s="216" t="s">
        <v>105</v>
      </c>
      <c r="G295" s="216" t="s">
        <v>131</v>
      </c>
      <c r="H295" s="216" t="s">
        <v>137</v>
      </c>
      <c r="I295" s="216" t="s">
        <v>141</v>
      </c>
      <c r="J295" s="216" t="s">
        <v>147</v>
      </c>
      <c r="K295" s="216" t="s">
        <v>160</v>
      </c>
      <c r="L295" s="216" t="s">
        <v>168</v>
      </c>
      <c r="M295" s="216" t="s">
        <v>191</v>
      </c>
      <c r="N295" s="191"/>
      <c r="O295" s="216" t="s">
        <v>196</v>
      </c>
      <c r="P295" s="216" t="s">
        <v>201</v>
      </c>
      <c r="Q295" s="216" t="s">
        <v>208</v>
      </c>
      <c r="R295" s="216" t="s">
        <v>214</v>
      </c>
      <c r="S295" s="216" t="s">
        <v>222</v>
      </c>
      <c r="T295" s="216" t="s">
        <v>226</v>
      </c>
      <c r="U295" s="216" t="s">
        <v>230</v>
      </c>
      <c r="V295" s="216" t="s">
        <v>249</v>
      </c>
      <c r="W295" s="216" t="s">
        <v>248</v>
      </c>
      <c r="X295" s="216" t="s">
        <v>263</v>
      </c>
      <c r="Y295" s="216" t="s">
        <v>267</v>
      </c>
      <c r="Z295" s="216" t="s">
        <v>274</v>
      </c>
      <c r="AA295" s="216" t="s">
        <v>287</v>
      </c>
      <c r="AB295" s="216" t="s">
        <v>296</v>
      </c>
      <c r="AC295" s="216" t="s">
        <v>299</v>
      </c>
      <c r="AD295" s="216" t="s">
        <v>306</v>
      </c>
      <c r="AE295" s="216" t="s">
        <v>311</v>
      </c>
      <c r="AF295" s="216" t="s">
        <v>317</v>
      </c>
      <c r="AG295" s="216" t="s">
        <v>226</v>
      </c>
    </row>
    <row r="296" spans="1:33" ht="13.5" customHeight="1" thickBot="1" x14ac:dyDescent="0.25">
      <c r="A296" s="321"/>
      <c r="B296" s="217"/>
      <c r="C296" s="217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191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  <c r="AA296" s="217"/>
      <c r="AB296" s="217"/>
      <c r="AC296" s="217"/>
      <c r="AD296" s="217"/>
      <c r="AE296" s="217"/>
      <c r="AF296" s="217"/>
      <c r="AG296" s="217"/>
    </row>
    <row r="297" spans="1:33" ht="18" customHeight="1" thickTop="1" thickBot="1" x14ac:dyDescent="0.25">
      <c r="A297" s="40" t="s">
        <v>417</v>
      </c>
      <c r="B297" s="46">
        <f>IFERROR(X22*H22,"0")</f>
        <v>0</v>
      </c>
      <c r="C297" s="46">
        <f>IFERROR(X28*H28,"0")+IFERROR(X29*H29,"0")+IFERROR(X30*H30,"0")+IFERROR(X31*H31,"0")</f>
        <v>273</v>
      </c>
      <c r="D297" s="46">
        <f>IFERROR(X36*H36,"0")+IFERROR(X37*H37,"0")+IFERROR(X38*H38,"0")</f>
        <v>0</v>
      </c>
      <c r="E297" s="46">
        <f>IFERROR(X43*H43,"0")+IFERROR(X44*H44,"0")+IFERROR(X45*H45,"0")+IFERROR(X46*H46,"0")</f>
        <v>60</v>
      </c>
      <c r="F297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1104</v>
      </c>
      <c r="G297" s="46">
        <f>IFERROR(X67*H67,"0")+IFERROR(X68*H68,"0")</f>
        <v>468.6</v>
      </c>
      <c r="H297" s="46">
        <f>IFERROR(X73*H73,"0")</f>
        <v>0</v>
      </c>
      <c r="I297" s="46">
        <f>IFERROR(X78*H78,"0")+IFERROR(X79*H79,"0")</f>
        <v>50.4</v>
      </c>
      <c r="J297" s="46">
        <f>IFERROR(X84*H84,"0")+IFERROR(X85*H85,"0")+IFERROR(X86*H86,"0")+IFERROR(X87*H87,"0")+IFERROR(X88*H88,"0")+IFERROR(X89*H89,"0")</f>
        <v>1570.8000000000002</v>
      </c>
      <c r="K297" s="46">
        <f>IFERROR(X94*H94,"0")+IFERROR(X95*H95,"0")+IFERROR(X96*H96,"0")</f>
        <v>0</v>
      </c>
      <c r="L297" s="46">
        <f>IFERROR(X101*H101,"0")+IFERROR(X102*H102,"0")+IFERROR(X103*H103,"0")+IFERROR(X104*H104,"0")+IFERROR(X105*H105,"0")+IFERROR(X106*H106,"0")+IFERROR(X107*H107,"0")+IFERROR(X108*H108,"0")+IFERROR(X109*H109,"0")</f>
        <v>2529.6000000000004</v>
      </c>
      <c r="M297" s="46">
        <f>IFERROR(X114*H114,"0")+IFERROR(X115*H115,"0")</f>
        <v>1134</v>
      </c>
      <c r="N297" s="191"/>
      <c r="O297" s="46">
        <f>IFERROR(X120*H120,"0")+IFERROR(X121*H121,"0")</f>
        <v>252</v>
      </c>
      <c r="P297" s="46">
        <f>IFERROR(X126*H126,"0")+IFERROR(X127*H127,"0")+IFERROR(X128*H128,"0")</f>
        <v>462</v>
      </c>
      <c r="Q297" s="46">
        <f>IFERROR(X133*H133,"0")+IFERROR(X134*H134,"0")</f>
        <v>0</v>
      </c>
      <c r="R297" s="46">
        <f>IFERROR(X139*H139,"0")+IFERROR(X140*H140,"0")</f>
        <v>0</v>
      </c>
      <c r="S297" s="46">
        <f>IFERROR(X145*H145,"0")</f>
        <v>0</v>
      </c>
      <c r="T297" s="46">
        <f>IFERROR(X151*H151,"0")</f>
        <v>0</v>
      </c>
      <c r="U297" s="46">
        <f>IFERROR(X156*H156,"0")+IFERROR(X157*H157,"0")+IFERROR(X158*H158,"0")+IFERROR(X159*H159,"0")+IFERROR(X163*H163,"0")+IFERROR(X164*H164,"0")</f>
        <v>540</v>
      </c>
      <c r="V297" s="46">
        <f>IFERROR(X170*H170,"0")+IFERROR(X171*H171,"0")+IFERROR(X172*H172,"0")</f>
        <v>1092</v>
      </c>
      <c r="W297" s="46">
        <f>IFERROR(X177*H177,"0")</f>
        <v>0</v>
      </c>
      <c r="X297" s="46">
        <f>IFERROR(X182*H182,"0")</f>
        <v>0</v>
      </c>
      <c r="Y297" s="46">
        <f>IFERROR(X188*H188,"0")+IFERROR(X189*H189,"0")+IFERROR(X190*H190,"0")</f>
        <v>268.79999999999995</v>
      </c>
      <c r="Z297" s="46">
        <f>IFERROR(X195*H195,"0")+IFERROR(X196*H196,"0")+IFERROR(X197*H197,"0")+IFERROR(X198*H198,"0")+IFERROR(X199*H199,"0")+IFERROR(X200*H200,"0")</f>
        <v>336</v>
      </c>
      <c r="AA297" s="46">
        <f>IFERROR(X205*H205,"0")+IFERROR(X206*H206,"0")+IFERROR(X207*H207,"0")+IFERROR(X208*H208,"0")</f>
        <v>172.8</v>
      </c>
      <c r="AB297" s="46">
        <f>IFERROR(X213*H213,"0")</f>
        <v>0</v>
      </c>
      <c r="AC297" s="46">
        <f>IFERROR(X218*H218,"0")+IFERROR(X219*H219,"0")</f>
        <v>0</v>
      </c>
      <c r="AD297" s="46">
        <f>IFERROR(X225*H225,"0")</f>
        <v>0</v>
      </c>
      <c r="AE297" s="46">
        <f>IFERROR(X231*H231,"0")+IFERROR(X232*H232,"0")</f>
        <v>556.79999999999995</v>
      </c>
      <c r="AF297" s="46">
        <f>IFERROR(X238*H238,"0")</f>
        <v>0</v>
      </c>
      <c r="AG297" s="46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1324.08</v>
      </c>
    </row>
    <row r="298" spans="1:33" ht="13.5" customHeight="1" thickTop="1" x14ac:dyDescent="0.2">
      <c r="C298" s="191"/>
    </row>
    <row r="299" spans="1:33" ht="19.5" customHeight="1" x14ac:dyDescent="0.2">
      <c r="A299" s="58" t="s">
        <v>418</v>
      </c>
      <c r="B299" s="58" t="s">
        <v>419</v>
      </c>
      <c r="C299" s="58" t="s">
        <v>420</v>
      </c>
    </row>
    <row r="300" spans="1:33" x14ac:dyDescent="0.2">
      <c r="A300" s="59">
        <f>SUMPRODUCT(--(BB:BB="ЗПФ"),--(W:W="кор"),H:H,Y:Y)+SUMPRODUCT(--(BB:BB="ЗПФ"),--(W:W="кг"),Y:Y)</f>
        <v>5976.6000000000013</v>
      </c>
      <c r="B300" s="60">
        <f>SUMPRODUCT(--(BB:BB="ПГП"),--(W:W="кор"),H:H,Y:Y)+SUMPRODUCT(--(BB:BB="ПГП"),--(W:W="кг"),Y:Y)</f>
        <v>6218.2800000000016</v>
      </c>
      <c r="C300" s="60">
        <f>SUMPRODUCT(--(BB:BB="КИЗ"),--(W:W="кор"),H:H,Y:Y)+SUMPRODUCT(--(BB:BB="КИЗ"),--(W:W="кг"),Y:Y)</f>
        <v>0</v>
      </c>
    </row>
  </sheetData>
  <sheetProtection algorithmName="SHA-512" hashValue="klLsBXbOQqoaBruMwm6yvqxVfo6UHxCjd09hAmU6rqfqAQLAFIO6cQ+/hSkOm4u14AOqPHO0dq1ZNsrhLEUKbA==" saltValue="3D88RLZgi1GumZd4sXu6zg==" spinCount="100000" sheet="1" objects="1" scenarios="1" sort="0" autoFilter="0" pivotTables="0"/>
  <autoFilter ref="B18:Z292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92,00"/>
        <filter val="1 104,00"/>
        <filter val="1 134,00"/>
        <filter val="1 570,80"/>
        <filter val="10,00"/>
        <filter val="102,00"/>
        <filter val="108,00"/>
        <filter val="112,00"/>
        <filter val="12 194,88"/>
        <filter val="12,00"/>
        <filter val="13 453,71"/>
        <filter val="14 353,71"/>
        <filter val="14,00"/>
        <filter val="140,00"/>
        <filter val="154,00"/>
        <filter val="156,00"/>
        <filter val="168,00"/>
        <filter val="172,80"/>
        <filter val="18,00"/>
        <filter val="182,00"/>
        <filter val="186,00"/>
        <filter val="198,00"/>
        <filter val="2 529,60"/>
        <filter val="210,00"/>
        <filter val="224,00"/>
        <filter val="238,00"/>
        <filter val="24,00"/>
        <filter val="252,00"/>
        <filter val="268,80"/>
        <filter val="273,00"/>
        <filter val="28,00"/>
        <filter val="3 022,00"/>
        <filter val="336,00"/>
        <filter val="354,00"/>
        <filter val="36"/>
        <filter val="36,00"/>
        <filter val="364,00"/>
        <filter val="378,00"/>
        <filter val="40,00"/>
        <filter val="42,00"/>
        <filter val="434,00"/>
        <filter val="462,00"/>
        <filter val="468,60"/>
        <filter val="48,00"/>
        <filter val="48,60"/>
        <filter val="50,00"/>
        <filter val="50,40"/>
        <filter val="540,00"/>
        <filter val="556,80"/>
        <filter val="56,00"/>
        <filter val="60,00"/>
        <filter val="626,80"/>
        <filter val="648,68"/>
        <filter val="70,00"/>
        <filter val="72,00"/>
        <filter val="84,00"/>
        <filter val="96,00"/>
      </filters>
    </filterColumn>
  </autoFilter>
  <mergeCells count="535">
    <mergeCell ref="AF295:AF296"/>
    <mergeCell ref="U17:V17"/>
    <mergeCell ref="Y17:Y18"/>
    <mergeCell ref="D57:E57"/>
    <mergeCell ref="A8:C8"/>
    <mergeCell ref="D268:E268"/>
    <mergeCell ref="P151:T151"/>
    <mergeCell ref="W295:W296"/>
    <mergeCell ref="O295:O296"/>
    <mergeCell ref="A10:C10"/>
    <mergeCell ref="P126:T126"/>
    <mergeCell ref="Q295:Q296"/>
    <mergeCell ref="A217:Z217"/>
    <mergeCell ref="P218:T218"/>
    <mergeCell ref="P69:V69"/>
    <mergeCell ref="A21:Z21"/>
    <mergeCell ref="D121:E121"/>
    <mergeCell ref="A194:Z194"/>
    <mergeCell ref="A181:Z181"/>
    <mergeCell ref="D17:E18"/>
    <mergeCell ref="A131:Z131"/>
    <mergeCell ref="X17:X18"/>
    <mergeCell ref="P58:T58"/>
    <mergeCell ref="D250:E250"/>
    <mergeCell ref="V294:X294"/>
    <mergeCell ref="P81:V81"/>
    <mergeCell ref="A204:Z204"/>
    <mergeCell ref="D196:E196"/>
    <mergeCell ref="P23:V23"/>
    <mergeCell ref="D133:E133"/>
    <mergeCell ref="P210:V210"/>
    <mergeCell ref="A35:Z35"/>
    <mergeCell ref="D54:E54"/>
    <mergeCell ref="P160:V160"/>
    <mergeCell ref="D271:E271"/>
    <mergeCell ref="P122:V122"/>
    <mergeCell ref="P285:V285"/>
    <mergeCell ref="P85:T85"/>
    <mergeCell ref="P60:T60"/>
    <mergeCell ref="D95:E95"/>
    <mergeCell ref="D266:E266"/>
    <mergeCell ref="P74:V74"/>
    <mergeCell ref="D44:E44"/>
    <mergeCell ref="P287:V287"/>
    <mergeCell ref="D164:E164"/>
    <mergeCell ref="P62:T62"/>
    <mergeCell ref="P286:V286"/>
    <mergeCell ref="A175:Z175"/>
    <mergeCell ref="V295:V296"/>
    <mergeCell ref="X295:X296"/>
    <mergeCell ref="Z295:Z296"/>
    <mergeCell ref="D279:E279"/>
    <mergeCell ref="P121:T121"/>
    <mergeCell ref="D29:E29"/>
    <mergeCell ref="D265:E265"/>
    <mergeCell ref="A20:Z20"/>
    <mergeCell ref="A125:Z125"/>
    <mergeCell ref="A112:Z112"/>
    <mergeCell ref="D218:E218"/>
    <mergeCell ref="A249:Z249"/>
    <mergeCell ref="A176:Z176"/>
    <mergeCell ref="P289:V289"/>
    <mergeCell ref="P239:V239"/>
    <mergeCell ref="D105:E105"/>
    <mergeCell ref="D276:E276"/>
    <mergeCell ref="D170:E170"/>
    <mergeCell ref="D120:E120"/>
    <mergeCell ref="P199:T199"/>
    <mergeCell ref="P290:V290"/>
    <mergeCell ref="D107:E107"/>
    <mergeCell ref="D163:E163"/>
    <mergeCell ref="D278:E278"/>
    <mergeCell ref="D270:E270"/>
    <mergeCell ref="P128:T128"/>
    <mergeCell ref="A39:O40"/>
    <mergeCell ref="D101:E101"/>
    <mergeCell ref="P142:V142"/>
    <mergeCell ref="A132:Z132"/>
    <mergeCell ref="P117:V117"/>
    <mergeCell ref="F5:G5"/>
    <mergeCell ref="A25:Z25"/>
    <mergeCell ref="P67:T67"/>
    <mergeCell ref="A236:Z236"/>
    <mergeCell ref="A223:Z223"/>
    <mergeCell ref="V11:W11"/>
    <mergeCell ref="M17:M18"/>
    <mergeCell ref="O17:O18"/>
    <mergeCell ref="P174:V174"/>
    <mergeCell ref="A201:O202"/>
    <mergeCell ref="D52:E52"/>
    <mergeCell ref="P110:V110"/>
    <mergeCell ref="A162:Z162"/>
    <mergeCell ref="P208:T208"/>
    <mergeCell ref="P219:T219"/>
    <mergeCell ref="A42:Z42"/>
    <mergeCell ref="P2:W3"/>
    <mergeCell ref="P133:T133"/>
    <mergeCell ref="P127:T127"/>
    <mergeCell ref="P198:T198"/>
    <mergeCell ref="P54:T54"/>
    <mergeCell ref="D10:E10"/>
    <mergeCell ref="A23:O24"/>
    <mergeCell ref="F10:G10"/>
    <mergeCell ref="Y295:Y296"/>
    <mergeCell ref="P139:T139"/>
    <mergeCell ref="P47:V47"/>
    <mergeCell ref="P114:T114"/>
    <mergeCell ref="D84:E84"/>
    <mergeCell ref="D22:E22"/>
    <mergeCell ref="F295:F296"/>
    <mergeCell ref="A222:Z222"/>
    <mergeCell ref="H295:H296"/>
    <mergeCell ref="P105:T105"/>
    <mergeCell ref="P276:T276"/>
    <mergeCell ref="D86:E86"/>
    <mergeCell ref="P270:T270"/>
    <mergeCell ref="D213:E213"/>
    <mergeCell ref="D151:E151"/>
    <mergeCell ref="P192:V192"/>
    <mergeCell ref="A191:O192"/>
    <mergeCell ref="A110:O111"/>
    <mergeCell ref="P36:T36"/>
    <mergeCell ref="P107:T107"/>
    <mergeCell ref="P278:T278"/>
    <mergeCell ref="P129:V129"/>
    <mergeCell ref="A235:Z235"/>
    <mergeCell ref="P102:T102"/>
    <mergeCell ref="Q5:R5"/>
    <mergeCell ref="Q6:R6"/>
    <mergeCell ref="V12:W12"/>
    <mergeCell ref="T5:U5"/>
    <mergeCell ref="V5:W5"/>
    <mergeCell ref="AD295:AD296"/>
    <mergeCell ref="A230:Z230"/>
    <mergeCell ref="P295:P296"/>
    <mergeCell ref="G17:G18"/>
    <mergeCell ref="A152:O153"/>
    <mergeCell ref="P184:V184"/>
    <mergeCell ref="A143:Z143"/>
    <mergeCell ref="A167:Z167"/>
    <mergeCell ref="D159:E159"/>
    <mergeCell ref="P188:T188"/>
    <mergeCell ref="A169:Z169"/>
    <mergeCell ref="P59:T59"/>
    <mergeCell ref="P123:V123"/>
    <mergeCell ref="P190:T190"/>
    <mergeCell ref="P46:T46"/>
    <mergeCell ref="P240:V240"/>
    <mergeCell ref="P282:T282"/>
    <mergeCell ref="D225:E225"/>
    <mergeCell ref="P61:T61"/>
    <mergeCell ref="Z17:Z18"/>
    <mergeCell ref="P173:V173"/>
    <mergeCell ref="A41:Z41"/>
    <mergeCell ref="A212:Z212"/>
    <mergeCell ref="P269:T269"/>
    <mergeCell ref="D46:E46"/>
    <mergeCell ref="H5:M5"/>
    <mergeCell ref="A27:Z27"/>
    <mergeCell ref="A154:Z154"/>
    <mergeCell ref="P225:T225"/>
    <mergeCell ref="D6:M6"/>
    <mergeCell ref="P106:T106"/>
    <mergeCell ref="P177:T177"/>
    <mergeCell ref="D85:E85"/>
    <mergeCell ref="P164:T164"/>
    <mergeCell ref="D207:E207"/>
    <mergeCell ref="A9:C9"/>
    <mergeCell ref="P39:V39"/>
    <mergeCell ref="P70:V70"/>
    <mergeCell ref="P116:V116"/>
    <mergeCell ref="P32:V32"/>
    <mergeCell ref="Q13:R13"/>
    <mergeCell ref="P97:V97"/>
    <mergeCell ref="A93:Z93"/>
    <mergeCell ref="V6:W9"/>
    <mergeCell ref="D128:E128"/>
    <mergeCell ref="D199:E199"/>
    <mergeCell ref="P38:T38"/>
    <mergeCell ref="P109:T109"/>
    <mergeCell ref="P234:V234"/>
    <mergeCell ref="P274:T274"/>
    <mergeCell ref="A226:O227"/>
    <mergeCell ref="P84:T84"/>
    <mergeCell ref="P22:T22"/>
    <mergeCell ref="A155:Z155"/>
    <mergeCell ref="D200:E200"/>
    <mergeCell ref="A178:O179"/>
    <mergeCell ref="P262:V262"/>
    <mergeCell ref="D58:E58"/>
    <mergeCell ref="D231:E231"/>
    <mergeCell ref="A251:O252"/>
    <mergeCell ref="D102:E102"/>
    <mergeCell ref="A185:Z185"/>
    <mergeCell ref="P196:T196"/>
    <mergeCell ref="D177:E177"/>
    <mergeCell ref="P57:T57"/>
    <mergeCell ref="N17:N18"/>
    <mergeCell ref="F17:F18"/>
    <mergeCell ref="BD17:BD18"/>
    <mergeCell ref="P232:T232"/>
    <mergeCell ref="P152:V152"/>
    <mergeCell ref="A82:Z82"/>
    <mergeCell ref="P159:T159"/>
    <mergeCell ref="D140:E140"/>
    <mergeCell ref="D267:E267"/>
    <mergeCell ref="P96:T96"/>
    <mergeCell ref="H17:H18"/>
    <mergeCell ref="A220:O221"/>
    <mergeCell ref="P261:T261"/>
    <mergeCell ref="D198:E198"/>
    <mergeCell ref="D206:E206"/>
    <mergeCell ref="P247:V247"/>
    <mergeCell ref="A66:Z66"/>
    <mergeCell ref="P156:T156"/>
    <mergeCell ref="P252:V252"/>
    <mergeCell ref="A80:O81"/>
    <mergeCell ref="AA17:AA18"/>
    <mergeCell ref="AC17:AC18"/>
    <mergeCell ref="P108:T108"/>
    <mergeCell ref="AB17:AB18"/>
    <mergeCell ref="AD17:AF18"/>
    <mergeCell ref="D190:E190"/>
    <mergeCell ref="AB295:AB296"/>
    <mergeCell ref="A13:M13"/>
    <mergeCell ref="A119:Z119"/>
    <mergeCell ref="D61:E61"/>
    <mergeCell ref="P115:T115"/>
    <mergeCell ref="D254:E254"/>
    <mergeCell ref="A15:M15"/>
    <mergeCell ref="P238:T238"/>
    <mergeCell ref="A193:Z193"/>
    <mergeCell ref="A264:Z264"/>
    <mergeCell ref="D283:E283"/>
    <mergeCell ref="A90:O91"/>
    <mergeCell ref="A287:O292"/>
    <mergeCell ref="D62:E62"/>
    <mergeCell ref="D56:E56"/>
    <mergeCell ref="D127:E127"/>
    <mergeCell ref="P206:T206"/>
    <mergeCell ref="P37:T37"/>
    <mergeCell ref="D114:E114"/>
    <mergeCell ref="P220:V220"/>
    <mergeCell ref="A129:O130"/>
    <mergeCell ref="D51:E51"/>
    <mergeCell ref="P207:T207"/>
    <mergeCell ref="P221:V221"/>
    <mergeCell ref="G295:G296"/>
    <mergeCell ref="I295:I296"/>
    <mergeCell ref="P80:V80"/>
    <mergeCell ref="P87:T87"/>
    <mergeCell ref="A295:A296"/>
    <mergeCell ref="D68:E68"/>
    <mergeCell ref="A203:Z203"/>
    <mergeCell ref="P245:T245"/>
    <mergeCell ref="D188:E188"/>
    <mergeCell ref="A285:O286"/>
    <mergeCell ref="P89:T89"/>
    <mergeCell ref="P260:T260"/>
    <mergeCell ref="A141:O142"/>
    <mergeCell ref="P88:T88"/>
    <mergeCell ref="D172:E172"/>
    <mergeCell ref="A92:Z92"/>
    <mergeCell ref="P227:V227"/>
    <mergeCell ref="A138:Z138"/>
    <mergeCell ref="P202:V202"/>
    <mergeCell ref="P215:V215"/>
    <mergeCell ref="A211:Z211"/>
    <mergeCell ref="P165:V165"/>
    <mergeCell ref="A186:Z186"/>
    <mergeCell ref="D269:E269"/>
    <mergeCell ref="Q8:R8"/>
    <mergeCell ref="P140:T140"/>
    <mergeCell ref="P267:T267"/>
    <mergeCell ref="D219:E219"/>
    <mergeCell ref="D104:E104"/>
    <mergeCell ref="D275:E275"/>
    <mergeCell ref="T6:U9"/>
    <mergeCell ref="Q10:R10"/>
    <mergeCell ref="D277:E277"/>
    <mergeCell ref="P256:V256"/>
    <mergeCell ref="A137:Z137"/>
    <mergeCell ref="D43:E43"/>
    <mergeCell ref="D59:E59"/>
    <mergeCell ref="P51:T51"/>
    <mergeCell ref="D36:E36"/>
    <mergeCell ref="J9:M9"/>
    <mergeCell ref="D273:E273"/>
    <mergeCell ref="A247:O248"/>
    <mergeCell ref="D38:E38"/>
    <mergeCell ref="A262:O263"/>
    <mergeCell ref="A122:O123"/>
    <mergeCell ref="D89:E89"/>
    <mergeCell ref="A224:Z224"/>
    <mergeCell ref="P209:V209"/>
    <mergeCell ref="AA295:AA296"/>
    <mergeCell ref="A69:O70"/>
    <mergeCell ref="D156:E156"/>
    <mergeCell ref="P272:T272"/>
    <mergeCell ref="AC295:AC296"/>
    <mergeCell ref="D106:E106"/>
    <mergeCell ref="A146:O147"/>
    <mergeCell ref="P283:T283"/>
    <mergeCell ref="P277:T277"/>
    <mergeCell ref="L295:L296"/>
    <mergeCell ref="P291:V291"/>
    <mergeCell ref="P288:V288"/>
    <mergeCell ref="D157:E157"/>
    <mergeCell ref="P136:V136"/>
    <mergeCell ref="A135:O136"/>
    <mergeCell ref="P263:V263"/>
    <mergeCell ref="A253:Z253"/>
    <mergeCell ref="A180:Z180"/>
    <mergeCell ref="D182:E182"/>
    <mergeCell ref="P292:V292"/>
    <mergeCell ref="D109:E109"/>
    <mergeCell ref="A160:O161"/>
    <mergeCell ref="P163:T163"/>
    <mergeCell ref="D280:E280"/>
    <mergeCell ref="F9:G9"/>
    <mergeCell ref="P53:T53"/>
    <mergeCell ref="A183:O184"/>
    <mergeCell ref="P68:T68"/>
    <mergeCell ref="P15:T16"/>
    <mergeCell ref="A12:M12"/>
    <mergeCell ref="A19:Z19"/>
    <mergeCell ref="A14:M14"/>
    <mergeCell ref="H10:M10"/>
    <mergeCell ref="H9:I9"/>
    <mergeCell ref="A49:Z49"/>
    <mergeCell ref="P24:V24"/>
    <mergeCell ref="D60:E60"/>
    <mergeCell ref="A165:O166"/>
    <mergeCell ref="P43:T43"/>
    <mergeCell ref="A17:A18"/>
    <mergeCell ref="K17:K18"/>
    <mergeCell ref="A118:Z118"/>
    <mergeCell ref="C17:C18"/>
    <mergeCell ref="D103:E103"/>
    <mergeCell ref="D37:E37"/>
    <mergeCell ref="D9:E9"/>
    <mergeCell ref="A72:Z72"/>
    <mergeCell ref="P147:V147"/>
    <mergeCell ref="A6:C6"/>
    <mergeCell ref="A5:C5"/>
    <mergeCell ref="A237:Z237"/>
    <mergeCell ref="P64:V64"/>
    <mergeCell ref="P135:V135"/>
    <mergeCell ref="AG17:AG18"/>
    <mergeCell ref="A168:Z168"/>
    <mergeCell ref="P201:V201"/>
    <mergeCell ref="I17:I18"/>
    <mergeCell ref="P189:T189"/>
    <mergeCell ref="P178:V178"/>
    <mergeCell ref="P214:V214"/>
    <mergeCell ref="Q9:R9"/>
    <mergeCell ref="A113:Z113"/>
    <mergeCell ref="P78:T78"/>
    <mergeCell ref="Q11:R11"/>
    <mergeCell ref="P205:T205"/>
    <mergeCell ref="D88:E88"/>
    <mergeCell ref="P55:T55"/>
    <mergeCell ref="D115:E115"/>
    <mergeCell ref="P182:T182"/>
    <mergeCell ref="Q12:R12"/>
    <mergeCell ref="P183:V183"/>
    <mergeCell ref="P197:T197"/>
    <mergeCell ref="B295:B296"/>
    <mergeCell ref="D295:D296"/>
    <mergeCell ref="P284:T284"/>
    <mergeCell ref="T294:U294"/>
    <mergeCell ref="S295:S296"/>
    <mergeCell ref="K295:K296"/>
    <mergeCell ref="U295:U296"/>
    <mergeCell ref="M295:M296"/>
    <mergeCell ref="D1:F1"/>
    <mergeCell ref="A71:Z71"/>
    <mergeCell ref="A242:Z242"/>
    <mergeCell ref="P111:V111"/>
    <mergeCell ref="J17:J18"/>
    <mergeCell ref="L17:L18"/>
    <mergeCell ref="P48:V48"/>
    <mergeCell ref="P255:T255"/>
    <mergeCell ref="A100:Z100"/>
    <mergeCell ref="A116:O117"/>
    <mergeCell ref="P17:T18"/>
    <mergeCell ref="A229:Z229"/>
    <mergeCell ref="A77:Z77"/>
    <mergeCell ref="A148:Z148"/>
    <mergeCell ref="P250:T250"/>
    <mergeCell ref="D31:E31"/>
    <mergeCell ref="Y294:AC294"/>
    <mergeCell ref="D145:E145"/>
    <mergeCell ref="P273:T273"/>
    <mergeCell ref="D272:E272"/>
    <mergeCell ref="D87:E87"/>
    <mergeCell ref="D274:E274"/>
    <mergeCell ref="D245:E245"/>
    <mergeCell ref="A233:O234"/>
    <mergeCell ref="P103:T103"/>
    <mergeCell ref="P268:T268"/>
    <mergeCell ref="P130:V130"/>
    <mergeCell ref="D158:E158"/>
    <mergeCell ref="D108:E108"/>
    <mergeCell ref="P281:T281"/>
    <mergeCell ref="D255:E255"/>
    <mergeCell ref="D260:E260"/>
    <mergeCell ref="P280:T280"/>
    <mergeCell ref="D261:E261"/>
    <mergeCell ref="P246:T246"/>
    <mergeCell ref="P195:T195"/>
    <mergeCell ref="D246:E246"/>
    <mergeCell ref="D282:E282"/>
    <mergeCell ref="C294:S294"/>
    <mergeCell ref="P279:T279"/>
    <mergeCell ref="H1:Q1"/>
    <mergeCell ref="A243:Z243"/>
    <mergeCell ref="A99:Z99"/>
    <mergeCell ref="D284:E284"/>
    <mergeCell ref="P120:T120"/>
    <mergeCell ref="D259:E259"/>
    <mergeCell ref="P40:V40"/>
    <mergeCell ref="D28:E28"/>
    <mergeCell ref="P257:V257"/>
    <mergeCell ref="A76:Z76"/>
    <mergeCell ref="P171:T171"/>
    <mergeCell ref="D55:E55"/>
    <mergeCell ref="D30:E30"/>
    <mergeCell ref="A239:O240"/>
    <mergeCell ref="D67:E67"/>
    <mergeCell ref="A214:O215"/>
    <mergeCell ref="D5:E5"/>
    <mergeCell ref="A32:O33"/>
    <mergeCell ref="D94:E94"/>
    <mergeCell ref="P98:V98"/>
    <mergeCell ref="P259:T259"/>
    <mergeCell ref="A47:O48"/>
    <mergeCell ref="A26:Z26"/>
    <mergeCell ref="P33:V33"/>
    <mergeCell ref="AE295:AE296"/>
    <mergeCell ref="AG295:AG296"/>
    <mergeCell ref="P233:V233"/>
    <mergeCell ref="A258:Z258"/>
    <mergeCell ref="A63:O64"/>
    <mergeCell ref="P104:T104"/>
    <mergeCell ref="P275:T275"/>
    <mergeCell ref="B17:B18"/>
    <mergeCell ref="P248:V248"/>
    <mergeCell ref="P56:T56"/>
    <mergeCell ref="D195:E195"/>
    <mergeCell ref="D189:E189"/>
    <mergeCell ref="A124:Z124"/>
    <mergeCell ref="A173:O174"/>
    <mergeCell ref="P170:T170"/>
    <mergeCell ref="P145:T145"/>
    <mergeCell ref="D126:E126"/>
    <mergeCell ref="D197:E197"/>
    <mergeCell ref="D53:E53"/>
    <mergeCell ref="A149:Z149"/>
    <mergeCell ref="W17:W18"/>
    <mergeCell ref="A50:Z50"/>
    <mergeCell ref="P90:V90"/>
    <mergeCell ref="P161:V161"/>
    <mergeCell ref="R1:T1"/>
    <mergeCell ref="P172:T172"/>
    <mergeCell ref="P28:T28"/>
    <mergeCell ref="A74:O75"/>
    <mergeCell ref="P30:T30"/>
    <mergeCell ref="D73:E73"/>
    <mergeCell ref="P179:V179"/>
    <mergeCell ref="P166:V166"/>
    <mergeCell ref="P141:V141"/>
    <mergeCell ref="V10:W10"/>
    <mergeCell ref="A150:Z150"/>
    <mergeCell ref="A144:Z144"/>
    <mergeCell ref="D7:M7"/>
    <mergeCell ref="P91:V91"/>
    <mergeCell ref="D79:E79"/>
    <mergeCell ref="P29:T29"/>
    <mergeCell ref="A97:O98"/>
    <mergeCell ref="P94:T94"/>
    <mergeCell ref="D8:M8"/>
    <mergeCell ref="P44:T44"/>
    <mergeCell ref="P31:T31"/>
    <mergeCell ref="P158:T158"/>
    <mergeCell ref="D139:E139"/>
    <mergeCell ref="P95:T95"/>
    <mergeCell ref="J295:J296"/>
    <mergeCell ref="D238:E238"/>
    <mergeCell ref="P86:T86"/>
    <mergeCell ref="D78:E78"/>
    <mergeCell ref="D134:E134"/>
    <mergeCell ref="P157:T157"/>
    <mergeCell ref="D205:E205"/>
    <mergeCell ref="P213:T213"/>
    <mergeCell ref="A209:O210"/>
    <mergeCell ref="P271:T271"/>
    <mergeCell ref="P265:T265"/>
    <mergeCell ref="D208:E208"/>
    <mergeCell ref="C295:C296"/>
    <mergeCell ref="P251:V251"/>
    <mergeCell ref="E295:E296"/>
    <mergeCell ref="A241:Z241"/>
    <mergeCell ref="A228:Z228"/>
    <mergeCell ref="P79:T79"/>
    <mergeCell ref="P244:T244"/>
    <mergeCell ref="P266:T266"/>
    <mergeCell ref="R295:R296"/>
    <mergeCell ref="T295:T296"/>
    <mergeCell ref="P226:V226"/>
    <mergeCell ref="A216:Z216"/>
    <mergeCell ref="P231:T231"/>
    <mergeCell ref="A34:Z34"/>
    <mergeCell ref="A83:Z83"/>
    <mergeCell ref="D45:E45"/>
    <mergeCell ref="P191:V191"/>
    <mergeCell ref="A187:Z187"/>
    <mergeCell ref="D232:E232"/>
    <mergeCell ref="D281:E281"/>
    <mergeCell ref="A256:O257"/>
    <mergeCell ref="P153:V153"/>
    <mergeCell ref="A65:Z65"/>
    <mergeCell ref="P73:T73"/>
    <mergeCell ref="P52:T52"/>
    <mergeCell ref="P254:T254"/>
    <mergeCell ref="P45:T45"/>
    <mergeCell ref="D244:E244"/>
    <mergeCell ref="D171:E171"/>
    <mergeCell ref="P200:T200"/>
    <mergeCell ref="P134:T134"/>
    <mergeCell ref="P63:V63"/>
    <mergeCell ref="P101:T101"/>
    <mergeCell ref="P75:V75"/>
    <mergeCell ref="P146:V146"/>
    <mergeCell ref="D96:E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5:X284 X261 X259 X254:X255 X250 X244:X246 X238 X231:X232 X225 X218:X219 X213 X205:X208 X195:X200 X188:X190 X182 X177 X170:X172 X163:X164 X156:X159 X151 X145 X139:X140 X133:X134 X126:X128 X120:X121 X114:X115 X108:X109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60 X107 X105 X10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423</v>
      </c>
      <c r="D6" s="47" t="s">
        <v>424</v>
      </c>
      <c r="E6" s="47"/>
    </row>
    <row r="8" spans="2:8" x14ac:dyDescent="0.2">
      <c r="B8" s="47" t="s">
        <v>18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EqWv6xSOTnP6cxy07VOSMgadpsw9YhdCc5bIqlRbrhj/fPAJ8lZiLY4WLCMNRpa+/ojmpAVfG2BS9xJdfNYxXQ==" saltValue="zJ0NnFrKTzcofuGiS/fz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2024-10-02T11:20:03Z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