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906CDF-FE4A-4476-BFBD-CF85382812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Y256" i="1" s="1"/>
  <c r="X251" i="1"/>
  <c r="X250" i="1"/>
  <c r="BO249" i="1"/>
  <c r="BM249" i="1"/>
  <c r="Z249" i="1"/>
  <c r="Z250" i="1" s="1"/>
  <c r="Y249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Z182" i="1" s="1"/>
  <c r="Y181" i="1"/>
  <c r="P181" i="1"/>
  <c r="X178" i="1"/>
  <c r="X177" i="1"/>
  <c r="BO176" i="1"/>
  <c r="BM176" i="1"/>
  <c r="Z176" i="1"/>
  <c r="Z177" i="1" s="1"/>
  <c r="Y176" i="1"/>
  <c r="Y178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Z69" i="1" s="1"/>
  <c r="Y67" i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86" i="1" s="1"/>
  <c r="X23" i="1"/>
  <c r="BO22" i="1"/>
  <c r="X288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0" i="1" l="1"/>
  <c r="Z109" i="1"/>
  <c r="BN150" i="1"/>
  <c r="BP150" i="1"/>
  <c r="Y151" i="1"/>
  <c r="Z190" i="1"/>
  <c r="BN195" i="1"/>
  <c r="BN197" i="1"/>
  <c r="BN199" i="1"/>
  <c r="BN224" i="1"/>
  <c r="BP224" i="1"/>
  <c r="Y225" i="1"/>
  <c r="Z232" i="1"/>
  <c r="BN230" i="1"/>
  <c r="Z261" i="1"/>
  <c r="BN258" i="1"/>
  <c r="BN259" i="1"/>
  <c r="J9" i="1"/>
  <c r="Y109" i="1"/>
  <c r="BP101" i="1"/>
  <c r="Y173" i="1"/>
  <c r="BP169" i="1"/>
  <c r="BN169" i="1"/>
  <c r="BP171" i="1"/>
  <c r="BN171" i="1"/>
  <c r="BP188" i="1"/>
  <c r="BN188" i="1"/>
  <c r="Y191" i="1"/>
  <c r="BP204" i="1"/>
  <c r="BN204" i="1"/>
  <c r="BP206" i="1"/>
  <c r="BN206" i="1"/>
  <c r="BP217" i="1"/>
  <c r="BN217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F9" i="1"/>
  <c r="F10" i="1"/>
  <c r="BN22" i="1"/>
  <c r="BP22" i="1"/>
  <c r="Y23" i="1"/>
  <c r="Z32" i="1"/>
  <c r="BN28" i="1"/>
  <c r="BP28" i="1"/>
  <c r="X287" i="1"/>
  <c r="X289" i="1" s="1"/>
  <c r="BN30" i="1"/>
  <c r="Z39" i="1"/>
  <c r="Z47" i="1"/>
  <c r="BN43" i="1"/>
  <c r="BP43" i="1"/>
  <c r="BN45" i="1"/>
  <c r="Y70" i="1"/>
  <c r="BN68" i="1"/>
  <c r="Y80" i="1"/>
  <c r="Y91" i="1"/>
  <c r="BN85" i="1"/>
  <c r="BN87" i="1"/>
  <c r="BN89" i="1"/>
  <c r="Y98" i="1"/>
  <c r="BN101" i="1"/>
  <c r="BP103" i="1"/>
  <c r="BN103" i="1"/>
  <c r="BP105" i="1"/>
  <c r="BN105" i="1"/>
  <c r="BP107" i="1"/>
  <c r="BN107" i="1"/>
  <c r="Y121" i="1"/>
  <c r="BP119" i="1"/>
  <c r="BN119" i="1"/>
  <c r="Y134" i="1"/>
  <c r="BP132" i="1"/>
  <c r="BN132" i="1"/>
  <c r="Y251" i="1"/>
  <c r="Y250" i="1"/>
  <c r="BP249" i="1"/>
  <c r="BN249" i="1"/>
  <c r="Z115" i="1"/>
  <c r="Z121" i="1"/>
  <c r="Z134" i="1"/>
  <c r="Z164" i="1"/>
  <c r="Z172" i="1"/>
  <c r="Z208" i="1"/>
  <c r="Z219" i="1"/>
  <c r="Y232" i="1"/>
  <c r="Y233" i="1"/>
  <c r="Y33" i="1"/>
  <c r="Y39" i="1"/>
  <c r="Y48" i="1"/>
  <c r="Y64" i="1"/>
  <c r="Y69" i="1"/>
  <c r="Y81" i="1"/>
  <c r="Y90" i="1"/>
  <c r="Y97" i="1"/>
  <c r="Y110" i="1"/>
  <c r="Y115" i="1"/>
  <c r="Y122" i="1"/>
  <c r="Y129" i="1"/>
  <c r="Y135" i="1"/>
  <c r="Y159" i="1"/>
  <c r="BP155" i="1"/>
  <c r="BN155" i="1"/>
  <c r="BP156" i="1"/>
  <c r="BN156" i="1"/>
  <c r="BP157" i="1"/>
  <c r="BN157" i="1"/>
  <c r="BP158" i="1"/>
  <c r="BN158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H9" i="1"/>
  <c r="BN29" i="1"/>
  <c r="BN31" i="1"/>
  <c r="BN36" i="1"/>
  <c r="BP36" i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3" i="1"/>
  <c r="Y140" i="1"/>
  <c r="BN139" i="1"/>
  <c r="Y141" i="1"/>
  <c r="Y145" i="1"/>
  <c r="BP144" i="1"/>
  <c r="BN144" i="1"/>
  <c r="Y160" i="1"/>
  <c r="Y165" i="1"/>
  <c r="BP162" i="1"/>
  <c r="BN162" i="1"/>
  <c r="Y164" i="1"/>
  <c r="BP170" i="1"/>
  <c r="BN170" i="1"/>
  <c r="Y172" i="1"/>
  <c r="Y177" i="1"/>
  <c r="BP176" i="1"/>
  <c r="BN176" i="1"/>
  <c r="Y183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7" i="1" l="1"/>
  <c r="Y289" i="1" s="1"/>
  <c r="Y290" i="1"/>
  <c r="Z291" i="1"/>
  <c r="Y288" i="1"/>
  <c r="Y286" i="1"/>
  <c r="B299" i="1" l="1"/>
  <c r="A299" i="1"/>
  <c r="C299" i="1"/>
</calcChain>
</file>

<file path=xl/sharedStrings.xml><?xml version="1.0" encoding="utf-8"?>
<sst xmlns="http://schemas.openxmlformats.org/spreadsheetml/2006/main" count="1354" uniqueCount="435">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</sst>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7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1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52" t="s">
        <v>0</v>
      </c>
      <c r="E1" s="226"/>
      <c r="F1" s="226"/>
      <c r="G1" s="12" t="s">
        <v>1</v>
      </c>
      <c r="H1" s="252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87" t="s">
        <v>7</v>
      </c>
      <c r="B5" s="288"/>
      <c r="C5" s="289"/>
      <c r="D5" s="255"/>
      <c r="E5" s="256"/>
      <c r="F5" s="391" t="s">
        <v>8</v>
      </c>
      <c r="G5" s="289"/>
      <c r="H5" s="255" t="s">
        <v>434</v>
      </c>
      <c r="I5" s="363"/>
      <c r="J5" s="363"/>
      <c r="K5" s="363"/>
      <c r="L5" s="363"/>
      <c r="M5" s="256"/>
      <c r="N5" s="61"/>
      <c r="P5" s="24" t="s">
        <v>9</v>
      </c>
      <c r="Q5" s="384">
        <v>45572</v>
      </c>
      <c r="R5" s="285"/>
      <c r="T5" s="305" t="s">
        <v>10</v>
      </c>
      <c r="U5" s="233"/>
      <c r="V5" s="306" t="s">
        <v>11</v>
      </c>
      <c r="W5" s="285"/>
      <c r="AB5" s="51"/>
      <c r="AC5" s="51"/>
      <c r="AD5" s="51"/>
      <c r="AE5" s="51"/>
    </row>
    <row r="6" spans="1:32" s="195" customFormat="1" ht="24" customHeight="1" x14ac:dyDescent="0.2">
      <c r="A6" s="287" t="s">
        <v>12</v>
      </c>
      <c r="B6" s="288"/>
      <c r="C6" s="289"/>
      <c r="D6" s="364" t="s">
        <v>13</v>
      </c>
      <c r="E6" s="365"/>
      <c r="F6" s="365"/>
      <c r="G6" s="365"/>
      <c r="H6" s="365"/>
      <c r="I6" s="365"/>
      <c r="J6" s="365"/>
      <c r="K6" s="365"/>
      <c r="L6" s="365"/>
      <c r="M6" s="285"/>
      <c r="N6" s="62"/>
      <c r="P6" s="24" t="s">
        <v>14</v>
      </c>
      <c r="Q6" s="395" t="str">
        <f>IF(Q5=0," ",CHOOSE(WEEKDAY(Q5,2),"Понедельник","Вторник","Среда","Четверг","Пятница","Суббота","Воскресенье"))</f>
        <v>Понедельник</v>
      </c>
      <c r="R6" s="210"/>
      <c r="T6" s="330" t="s">
        <v>15</v>
      </c>
      <c r="U6" s="233"/>
      <c r="V6" s="397" t="s">
        <v>16</v>
      </c>
      <c r="W6" s="235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33"/>
      <c r="V7" s="398"/>
      <c r="W7" s="399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07"/>
      <c r="C8" s="208"/>
      <c r="D8" s="335" t="s">
        <v>18</v>
      </c>
      <c r="E8" s="336"/>
      <c r="F8" s="336"/>
      <c r="G8" s="336"/>
      <c r="H8" s="336"/>
      <c r="I8" s="336"/>
      <c r="J8" s="336"/>
      <c r="K8" s="336"/>
      <c r="L8" s="336"/>
      <c r="M8" s="337"/>
      <c r="N8" s="64"/>
      <c r="P8" s="24" t="s">
        <v>19</v>
      </c>
      <c r="Q8" s="291">
        <v>0.41666666666666669</v>
      </c>
      <c r="R8" s="238"/>
      <c r="T8" s="205"/>
      <c r="U8" s="233"/>
      <c r="V8" s="398"/>
      <c r="W8" s="399"/>
      <c r="AB8" s="51"/>
      <c r="AC8" s="51"/>
      <c r="AD8" s="51"/>
      <c r="AE8" s="51"/>
    </row>
    <row r="9" spans="1:32" s="195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03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96"/>
      <c r="P9" s="26" t="s">
        <v>20</v>
      </c>
      <c r="Q9" s="243"/>
      <c r="R9" s="244"/>
      <c r="T9" s="205"/>
      <c r="U9" s="233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03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4" t="str">
        <f>IFERROR(VLOOKUP($D$10,Proxy,2,FALSE),"")</f>
        <v/>
      </c>
      <c r="I10" s="205"/>
      <c r="J10" s="205"/>
      <c r="K10" s="205"/>
      <c r="L10" s="205"/>
      <c r="M10" s="205"/>
      <c r="N10" s="194"/>
      <c r="P10" s="26" t="s">
        <v>21</v>
      </c>
      <c r="Q10" s="331"/>
      <c r="R10" s="332"/>
      <c r="U10" s="24" t="s">
        <v>22</v>
      </c>
      <c r="V10" s="234" t="s">
        <v>23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6" t="s">
        <v>27</v>
      </c>
      <c r="W11" s="244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04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1"/>
      <c r="R12" s="238"/>
      <c r="S12" s="23"/>
      <c r="U12" s="24"/>
      <c r="V12" s="226"/>
      <c r="W12" s="205"/>
      <c r="AB12" s="51"/>
      <c r="AC12" s="51"/>
      <c r="AD12" s="51"/>
      <c r="AE12" s="51"/>
    </row>
    <row r="13" spans="1:32" s="195" customFormat="1" ht="23.25" customHeight="1" x14ac:dyDescent="0.2">
      <c r="A13" s="304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6"/>
      <c r="R13" s="2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04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56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7" t="s">
        <v>34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8"/>
      <c r="Q16" s="308"/>
      <c r="R16" s="308"/>
      <c r="S16" s="308"/>
      <c r="T16" s="3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47" t="s">
        <v>35</v>
      </c>
      <c r="B17" s="247" t="s">
        <v>36</v>
      </c>
      <c r="C17" s="298" t="s">
        <v>37</v>
      </c>
      <c r="D17" s="247" t="s">
        <v>38</v>
      </c>
      <c r="E17" s="262"/>
      <c r="F17" s="247" t="s">
        <v>39</v>
      </c>
      <c r="G17" s="247" t="s">
        <v>40</v>
      </c>
      <c r="H17" s="247" t="s">
        <v>41</v>
      </c>
      <c r="I17" s="247" t="s">
        <v>42</v>
      </c>
      <c r="J17" s="247" t="s">
        <v>43</v>
      </c>
      <c r="K17" s="247" t="s">
        <v>44</v>
      </c>
      <c r="L17" s="247" t="s">
        <v>45</v>
      </c>
      <c r="M17" s="247" t="s">
        <v>46</v>
      </c>
      <c r="N17" s="247" t="s">
        <v>47</v>
      </c>
      <c r="O17" s="247" t="s">
        <v>48</v>
      </c>
      <c r="P17" s="247" t="s">
        <v>49</v>
      </c>
      <c r="Q17" s="261"/>
      <c r="R17" s="261"/>
      <c r="S17" s="261"/>
      <c r="T17" s="262"/>
      <c r="U17" s="407" t="s">
        <v>50</v>
      </c>
      <c r="V17" s="289"/>
      <c r="W17" s="247" t="s">
        <v>51</v>
      </c>
      <c r="X17" s="247" t="s">
        <v>52</v>
      </c>
      <c r="Y17" s="408" t="s">
        <v>53</v>
      </c>
      <c r="Z17" s="247" t="s">
        <v>54</v>
      </c>
      <c r="AA17" s="272" t="s">
        <v>55</v>
      </c>
      <c r="AB17" s="272" t="s">
        <v>56</v>
      </c>
      <c r="AC17" s="272" t="s">
        <v>57</v>
      </c>
      <c r="AD17" s="272" t="s">
        <v>58</v>
      </c>
      <c r="AE17" s="273"/>
      <c r="AF17" s="274"/>
      <c r="AG17" s="268"/>
      <c r="BD17" s="338" t="s">
        <v>59</v>
      </c>
    </row>
    <row r="18" spans="1:68" ht="14.25" customHeight="1" x14ac:dyDescent="0.2">
      <c r="A18" s="248"/>
      <c r="B18" s="248"/>
      <c r="C18" s="248"/>
      <c r="D18" s="263"/>
      <c r="E18" s="265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63"/>
      <c r="Q18" s="264"/>
      <c r="R18" s="264"/>
      <c r="S18" s="264"/>
      <c r="T18" s="265"/>
      <c r="U18" s="193" t="s">
        <v>60</v>
      </c>
      <c r="V18" s="193" t="s">
        <v>61</v>
      </c>
      <c r="W18" s="248"/>
      <c r="X18" s="248"/>
      <c r="Y18" s="409"/>
      <c r="Z18" s="248"/>
      <c r="AA18" s="343"/>
      <c r="AB18" s="343"/>
      <c r="AC18" s="343"/>
      <c r="AD18" s="275"/>
      <c r="AE18" s="276"/>
      <c r="AF18" s="277"/>
      <c r="AG18" s="269"/>
      <c r="BD18" s="205"/>
    </row>
    <row r="19" spans="1:68" ht="27.75" hidden="1" customHeight="1" x14ac:dyDescent="0.2">
      <c r="A19" s="258" t="s">
        <v>62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48"/>
      <c r="AB19" s="48"/>
      <c r="AC19" s="48"/>
    </row>
    <row r="20" spans="1:68" ht="16.5" hidden="1" customHeight="1" x14ac:dyDescent="0.25">
      <c r="A20" s="204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92"/>
      <c r="AB20" s="192"/>
      <c r="AC20" s="192"/>
    </row>
    <row r="21" spans="1:68" ht="14.25" hidden="1" customHeight="1" x14ac:dyDescent="0.25">
      <c r="A21" s="250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91"/>
      <c r="AB21" s="191"/>
      <c r="AC21" s="191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9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30"/>
      <c r="P23" s="206" t="s">
        <v>71</v>
      </c>
      <c r="Q23" s="207"/>
      <c r="R23" s="207"/>
      <c r="S23" s="207"/>
      <c r="T23" s="207"/>
      <c r="U23" s="207"/>
      <c r="V23" s="208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30"/>
      <c r="P24" s="206" t="s">
        <v>71</v>
      </c>
      <c r="Q24" s="207"/>
      <c r="R24" s="207"/>
      <c r="S24" s="207"/>
      <c r="T24" s="207"/>
      <c r="U24" s="207"/>
      <c r="V24" s="208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58" t="s">
        <v>73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48"/>
      <c r="AB25" s="48"/>
      <c r="AC25" s="48"/>
    </row>
    <row r="26" spans="1:68" ht="16.5" hidden="1" customHeight="1" x14ac:dyDescent="0.25">
      <c r="A26" s="204" t="s">
        <v>74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92"/>
      <c r="AB26" s="192"/>
      <c r="AC26" s="192"/>
    </row>
    <row r="27" spans="1:68" ht="14.25" hidden="1" customHeight="1" x14ac:dyDescent="0.25">
      <c r="A27" s="250" t="s">
        <v>75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91"/>
      <c r="AB27" s="191"/>
      <c r="AC27" s="191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69</v>
      </c>
      <c r="X30" s="198">
        <v>42</v>
      </c>
      <c r="Y30" s="199">
        <f>IFERROR(IF(X30="","",X30),"")</f>
        <v>42</v>
      </c>
      <c r="Z30" s="36">
        <f>IFERROR(IF(X30="","",X30*0.00941),"")</f>
        <v>0.39522000000000002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9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30"/>
      <c r="P32" s="206" t="s">
        <v>71</v>
      </c>
      <c r="Q32" s="207"/>
      <c r="R32" s="207"/>
      <c r="S32" s="207"/>
      <c r="T32" s="207"/>
      <c r="U32" s="207"/>
      <c r="V32" s="208"/>
      <c r="W32" s="37" t="s">
        <v>69</v>
      </c>
      <c r="X32" s="200">
        <f>IFERROR(SUM(X28:X31),"0")</f>
        <v>42</v>
      </c>
      <c r="Y32" s="200">
        <f>IFERROR(SUM(Y28:Y31),"0")</f>
        <v>42</v>
      </c>
      <c r="Z32" s="200">
        <f>IFERROR(IF(Z28="",0,Z28),"0")+IFERROR(IF(Z29="",0,Z29),"0")+IFERROR(IF(Z30="",0,Z30),"0")+IFERROR(IF(Z31="",0,Z31),"0")</f>
        <v>0.39522000000000002</v>
      </c>
      <c r="AA32" s="201"/>
      <c r="AB32" s="201"/>
      <c r="AC32" s="201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30"/>
      <c r="P33" s="206" t="s">
        <v>71</v>
      </c>
      <c r="Q33" s="207"/>
      <c r="R33" s="207"/>
      <c r="S33" s="207"/>
      <c r="T33" s="207"/>
      <c r="U33" s="207"/>
      <c r="V33" s="208"/>
      <c r="W33" s="37" t="s">
        <v>72</v>
      </c>
      <c r="X33" s="200">
        <f>IFERROR(SUMPRODUCT(X28:X31*H28:H31),"0")</f>
        <v>63</v>
      </c>
      <c r="Y33" s="200">
        <f>IFERROR(SUMPRODUCT(Y28:Y31*H28:H31),"0")</f>
        <v>63</v>
      </c>
      <c r="Z33" s="37"/>
      <c r="AA33" s="201"/>
      <c r="AB33" s="201"/>
      <c r="AC33" s="201"/>
    </row>
    <row r="34" spans="1:68" ht="16.5" hidden="1" customHeight="1" x14ac:dyDescent="0.25">
      <c r="A34" s="204" t="s">
        <v>86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92"/>
      <c r="AB34" s="192"/>
      <c r="AC34" s="192"/>
    </row>
    <row r="35" spans="1:68" ht="14.25" hidden="1" customHeight="1" x14ac:dyDescent="0.25">
      <c r="A35" s="250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91"/>
      <c r="AB35" s="191"/>
      <c r="AC35" s="191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9" t="s">
        <v>91</v>
      </c>
      <c r="Q37" s="212"/>
      <c r="R37" s="212"/>
      <c r="S37" s="212"/>
      <c r="T37" s="213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69</v>
      </c>
      <c r="X38" s="198">
        <v>36</v>
      </c>
      <c r="Y38" s="199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29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30"/>
      <c r="P39" s="206" t="s">
        <v>71</v>
      </c>
      <c r="Q39" s="207"/>
      <c r="R39" s="207"/>
      <c r="S39" s="207"/>
      <c r="T39" s="207"/>
      <c r="U39" s="207"/>
      <c r="V39" s="208"/>
      <c r="W39" s="37" t="s">
        <v>69</v>
      </c>
      <c r="X39" s="200">
        <f>IFERROR(SUM(X36:X38),"0")</f>
        <v>36</v>
      </c>
      <c r="Y39" s="200">
        <f>IFERROR(SUM(Y36:Y38),"0")</f>
        <v>36</v>
      </c>
      <c r="Z39" s="200">
        <f>IFERROR(IF(Z36="",0,Z36),"0")+IFERROR(IF(Z37="",0,Z37),"0")+IFERROR(IF(Z38="",0,Z38),"0")</f>
        <v>0.55800000000000005</v>
      </c>
      <c r="AA39" s="201"/>
      <c r="AB39" s="201"/>
      <c r="AC39" s="201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30"/>
      <c r="P40" s="206" t="s">
        <v>71</v>
      </c>
      <c r="Q40" s="207"/>
      <c r="R40" s="207"/>
      <c r="S40" s="207"/>
      <c r="T40" s="207"/>
      <c r="U40" s="207"/>
      <c r="V40" s="208"/>
      <c r="W40" s="37" t="s">
        <v>72</v>
      </c>
      <c r="X40" s="200">
        <f>IFERROR(SUMPRODUCT(X36:X38*H36:H38),"0")</f>
        <v>216</v>
      </c>
      <c r="Y40" s="200">
        <f>IFERROR(SUMPRODUCT(Y36:Y38*H36:H38),"0")</f>
        <v>216</v>
      </c>
      <c r="Z40" s="37"/>
      <c r="AA40" s="201"/>
      <c r="AB40" s="201"/>
      <c r="AC40" s="201"/>
    </row>
    <row r="41" spans="1:68" ht="16.5" hidden="1" customHeight="1" x14ac:dyDescent="0.25">
      <c r="A41" s="204" t="s">
        <v>94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92"/>
      <c r="AB41" s="192"/>
      <c r="AC41" s="192"/>
    </row>
    <row r="42" spans="1:68" ht="14.25" hidden="1" customHeight="1" x14ac:dyDescent="0.25">
      <c r="A42" s="250" t="s">
        <v>95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91"/>
      <c r="AB42" s="191"/>
      <c r="AC42" s="191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3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7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69</v>
      </c>
      <c r="X45" s="198">
        <v>0</v>
      </c>
      <c r="Y45" s="199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9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30"/>
      <c r="P47" s="206" t="s">
        <v>71</v>
      </c>
      <c r="Q47" s="207"/>
      <c r="R47" s="207"/>
      <c r="S47" s="207"/>
      <c r="T47" s="207"/>
      <c r="U47" s="207"/>
      <c r="V47" s="208"/>
      <c r="W47" s="37" t="s">
        <v>69</v>
      </c>
      <c r="X47" s="200">
        <f>IFERROR(SUM(X43:X46),"0")</f>
        <v>10</v>
      </c>
      <c r="Y47" s="200">
        <f>IFERROR(SUM(Y43:Y46),"0")</f>
        <v>10</v>
      </c>
      <c r="Z47" s="200">
        <f>IFERROR(IF(Z43="",0,Z43),"0")+IFERROR(IF(Z44="",0,Z44),"0")+IFERROR(IF(Z45="",0,Z45),"0")+IFERROR(IF(Z46="",0,Z46),"0")</f>
        <v>9.5000000000000001E-2</v>
      </c>
      <c r="AA47" s="201"/>
      <c r="AB47" s="201"/>
      <c r="AC47" s="201"/>
    </row>
    <row r="48" spans="1:68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30"/>
      <c r="P48" s="206" t="s">
        <v>71</v>
      </c>
      <c r="Q48" s="207"/>
      <c r="R48" s="207"/>
      <c r="S48" s="207"/>
      <c r="T48" s="207"/>
      <c r="U48" s="207"/>
      <c r="V48" s="208"/>
      <c r="W48" s="37" t="s">
        <v>72</v>
      </c>
      <c r="X48" s="200">
        <f>IFERROR(SUMPRODUCT(X43:X46*H43:H46),"0")</f>
        <v>12</v>
      </c>
      <c r="Y48" s="200">
        <f>IFERROR(SUMPRODUCT(Y43:Y46*H43:H46),"0")</f>
        <v>12</v>
      </c>
      <c r="Z48" s="37"/>
      <c r="AA48" s="201"/>
      <c r="AB48" s="201"/>
      <c r="AC48" s="201"/>
    </row>
    <row r="49" spans="1:68" ht="16.5" hidden="1" customHeight="1" x14ac:dyDescent="0.25">
      <c r="A49" s="204" t="s">
        <v>105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192"/>
      <c r="AB49" s="192"/>
      <c r="AC49" s="192"/>
    </row>
    <row r="50" spans="1:68" ht="14.25" hidden="1" customHeight="1" x14ac:dyDescent="0.25">
      <c r="A50" s="250" t="s">
        <v>63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91"/>
      <c r="AB50" s="191"/>
      <c r="AC50" s="191"/>
    </row>
    <row r="51" spans="1:68" ht="27" hidden="1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5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49" t="s">
        <v>118</v>
      </c>
      <c r="Q56" s="212"/>
      <c r="R56" s="212"/>
      <c r="S56" s="212"/>
      <c r="T56" s="213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69</v>
      </c>
      <c r="X57" s="198">
        <v>12</v>
      </c>
      <c r="Y57" s="199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9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30"/>
      <c r="P63" s="206" t="s">
        <v>71</v>
      </c>
      <c r="Q63" s="207"/>
      <c r="R63" s="207"/>
      <c r="S63" s="207"/>
      <c r="T63" s="207"/>
      <c r="U63" s="207"/>
      <c r="V63" s="208"/>
      <c r="W63" s="37" t="s">
        <v>69</v>
      </c>
      <c r="X63" s="200">
        <f>IFERROR(SUM(X51:X62),"0")</f>
        <v>12</v>
      </c>
      <c r="Y63" s="200">
        <f>IFERROR(SUM(Y51:Y62),"0")</f>
        <v>12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0.186</v>
      </c>
      <c r="AA63" s="201"/>
      <c r="AB63" s="201"/>
      <c r="AC63" s="201"/>
    </row>
    <row r="64" spans="1:68" x14ac:dyDescent="0.2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30"/>
      <c r="P64" s="206" t="s">
        <v>71</v>
      </c>
      <c r="Q64" s="207"/>
      <c r="R64" s="207"/>
      <c r="S64" s="207"/>
      <c r="T64" s="207"/>
      <c r="U64" s="207"/>
      <c r="V64" s="208"/>
      <c r="W64" s="37" t="s">
        <v>72</v>
      </c>
      <c r="X64" s="200">
        <f>IFERROR(SUMPRODUCT(X51:X62*H51:H62),"0")</f>
        <v>86.4</v>
      </c>
      <c r="Y64" s="200">
        <f>IFERROR(SUMPRODUCT(Y51:Y62*H51:H62),"0")</f>
        <v>86.4</v>
      </c>
      <c r="Z64" s="37"/>
      <c r="AA64" s="201"/>
      <c r="AB64" s="201"/>
      <c r="AC64" s="201"/>
    </row>
    <row r="65" spans="1:68" ht="16.5" hidden="1" customHeight="1" x14ac:dyDescent="0.25">
      <c r="A65" s="204" t="s">
        <v>131</v>
      </c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192"/>
      <c r="AB65" s="192"/>
      <c r="AC65" s="192"/>
    </row>
    <row r="66" spans="1:68" ht="14.25" hidden="1" customHeight="1" x14ac:dyDescent="0.25">
      <c r="A66" s="250" t="s">
        <v>63</v>
      </c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191"/>
      <c r="AB66" s="191"/>
      <c r="AC66" s="191"/>
    </row>
    <row r="67" spans="1:68" ht="27" hidden="1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69</v>
      </c>
      <c r="X68" s="198">
        <v>36</v>
      </c>
      <c r="Y68" s="199">
        <f>IFERROR(IF(X68="","",X68),"")</f>
        <v>36</v>
      </c>
      <c r="Z68" s="36">
        <f>IFERROR(IF(X68="","",X68*0.00866),"")</f>
        <v>0.31175999999999998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187.67519999999999</v>
      </c>
      <c r="BN68" s="67">
        <f>IFERROR(Y68*I68,"0")</f>
        <v>187.67519999999999</v>
      </c>
      <c r="BO68" s="67">
        <f>IFERROR(X68/J68,"0")</f>
        <v>0.25</v>
      </c>
      <c r="BP68" s="67">
        <f>IFERROR(Y68/J68,"0")</f>
        <v>0.25</v>
      </c>
    </row>
    <row r="69" spans="1:68" x14ac:dyDescent="0.2">
      <c r="A69" s="229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30"/>
      <c r="P69" s="206" t="s">
        <v>71</v>
      </c>
      <c r="Q69" s="207"/>
      <c r="R69" s="207"/>
      <c r="S69" s="207"/>
      <c r="T69" s="207"/>
      <c r="U69" s="207"/>
      <c r="V69" s="208"/>
      <c r="W69" s="37" t="s">
        <v>69</v>
      </c>
      <c r="X69" s="200">
        <f>IFERROR(SUM(X67:X68),"0")</f>
        <v>36</v>
      </c>
      <c r="Y69" s="200">
        <f>IFERROR(SUM(Y67:Y68),"0")</f>
        <v>36</v>
      </c>
      <c r="Z69" s="200">
        <f>IFERROR(IF(Z67="",0,Z67),"0")+IFERROR(IF(Z68="",0,Z68),"0")</f>
        <v>0.31175999999999998</v>
      </c>
      <c r="AA69" s="201"/>
      <c r="AB69" s="201"/>
      <c r="AC69" s="201"/>
    </row>
    <row r="70" spans="1:68" x14ac:dyDescent="0.2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30"/>
      <c r="P70" s="206" t="s">
        <v>71</v>
      </c>
      <c r="Q70" s="207"/>
      <c r="R70" s="207"/>
      <c r="S70" s="207"/>
      <c r="T70" s="207"/>
      <c r="U70" s="207"/>
      <c r="V70" s="208"/>
      <c r="W70" s="37" t="s">
        <v>72</v>
      </c>
      <c r="X70" s="200">
        <f>IFERROR(SUMPRODUCT(X67:X68*H67:H68),"0")</f>
        <v>180</v>
      </c>
      <c r="Y70" s="200">
        <f>IFERROR(SUMPRODUCT(Y67:Y68*H67:H68),"0")</f>
        <v>180</v>
      </c>
      <c r="Z70" s="37"/>
      <c r="AA70" s="201"/>
      <c r="AB70" s="201"/>
      <c r="AC70" s="201"/>
    </row>
    <row r="71" spans="1:68" ht="16.5" hidden="1" customHeight="1" x14ac:dyDescent="0.25">
      <c r="A71" s="204" t="s">
        <v>137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192"/>
      <c r="AB71" s="192"/>
      <c r="AC71" s="192"/>
    </row>
    <row r="72" spans="1:68" ht="14.25" hidden="1" customHeight="1" x14ac:dyDescent="0.25">
      <c r="A72" s="250" t="s">
        <v>138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36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69</v>
      </c>
      <c r="X73" s="198">
        <v>14</v>
      </c>
      <c r="Y73" s="199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29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30"/>
      <c r="P74" s="206" t="s">
        <v>71</v>
      </c>
      <c r="Q74" s="207"/>
      <c r="R74" s="207"/>
      <c r="S74" s="207"/>
      <c r="T74" s="207"/>
      <c r="U74" s="207"/>
      <c r="V74" s="208"/>
      <c r="W74" s="37" t="s">
        <v>69</v>
      </c>
      <c r="X74" s="200">
        <f>IFERROR(SUM(X73:X73),"0")</f>
        <v>14</v>
      </c>
      <c r="Y74" s="200">
        <f>IFERROR(SUM(Y73:Y73),"0")</f>
        <v>14</v>
      </c>
      <c r="Z74" s="200">
        <f>IFERROR(IF(Z73="",0,Z73),"0")</f>
        <v>0.25031999999999999</v>
      </c>
      <c r="AA74" s="201"/>
      <c r="AB74" s="201"/>
      <c r="AC74" s="201"/>
    </row>
    <row r="75" spans="1:68" x14ac:dyDescent="0.2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30"/>
      <c r="P75" s="206" t="s">
        <v>71</v>
      </c>
      <c r="Q75" s="207"/>
      <c r="R75" s="207"/>
      <c r="S75" s="207"/>
      <c r="T75" s="207"/>
      <c r="U75" s="207"/>
      <c r="V75" s="208"/>
      <c r="W75" s="37" t="s">
        <v>72</v>
      </c>
      <c r="X75" s="200">
        <f>IFERROR(SUMPRODUCT(X73:X73*H73:H73),"0")</f>
        <v>50.4</v>
      </c>
      <c r="Y75" s="200">
        <f>IFERROR(SUMPRODUCT(Y73:Y73*H73:H73),"0")</f>
        <v>50.4</v>
      </c>
      <c r="Z75" s="37"/>
      <c r="AA75" s="201"/>
      <c r="AB75" s="201"/>
      <c r="AC75" s="201"/>
    </row>
    <row r="76" spans="1:68" ht="16.5" hidden="1" customHeight="1" x14ac:dyDescent="0.25">
      <c r="A76" s="204" t="s">
        <v>141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192"/>
      <c r="AB76" s="192"/>
      <c r="AC76" s="192"/>
    </row>
    <row r="77" spans="1:68" ht="14.25" hidden="1" customHeight="1" x14ac:dyDescent="0.25">
      <c r="A77" s="250" t="s">
        <v>142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191"/>
      <c r="AB77" s="191"/>
      <c r="AC77" s="191"/>
    </row>
    <row r="78" spans="1:68" ht="27" hidden="1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69</v>
      </c>
      <c r="X78" s="198">
        <v>0</v>
      </c>
      <c r="Y78" s="199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3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69</v>
      </c>
      <c r="X79" s="198">
        <v>28</v>
      </c>
      <c r="Y79" s="199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29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30"/>
      <c r="P80" s="206" t="s">
        <v>71</v>
      </c>
      <c r="Q80" s="207"/>
      <c r="R80" s="207"/>
      <c r="S80" s="207"/>
      <c r="T80" s="207"/>
      <c r="U80" s="207"/>
      <c r="V80" s="208"/>
      <c r="W80" s="37" t="s">
        <v>69</v>
      </c>
      <c r="X80" s="200">
        <f>IFERROR(SUM(X78:X79),"0")</f>
        <v>28</v>
      </c>
      <c r="Y80" s="200">
        <f>IFERROR(SUM(Y78:Y79),"0")</f>
        <v>28</v>
      </c>
      <c r="Z80" s="200">
        <f>IFERROR(IF(Z78="",0,Z78),"0")+IFERROR(IF(Z79="",0,Z79),"0")</f>
        <v>0.50063999999999997</v>
      </c>
      <c r="AA80" s="201"/>
      <c r="AB80" s="201"/>
      <c r="AC80" s="201"/>
    </row>
    <row r="81" spans="1:68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30"/>
      <c r="P81" s="206" t="s">
        <v>71</v>
      </c>
      <c r="Q81" s="207"/>
      <c r="R81" s="207"/>
      <c r="S81" s="207"/>
      <c r="T81" s="207"/>
      <c r="U81" s="207"/>
      <c r="V81" s="208"/>
      <c r="W81" s="37" t="s">
        <v>72</v>
      </c>
      <c r="X81" s="200">
        <f>IFERROR(SUMPRODUCT(X78:X79*H78:H79),"0")</f>
        <v>100.8</v>
      </c>
      <c r="Y81" s="200">
        <f>IFERROR(SUMPRODUCT(Y78:Y79*H78:H79),"0")</f>
        <v>100.8</v>
      </c>
      <c r="Z81" s="37"/>
      <c r="AA81" s="201"/>
      <c r="AB81" s="201"/>
      <c r="AC81" s="201"/>
    </row>
    <row r="82" spans="1:68" ht="16.5" hidden="1" customHeight="1" x14ac:dyDescent="0.25">
      <c r="A82" s="204" t="s">
        <v>147</v>
      </c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192"/>
      <c r="AB82" s="192"/>
      <c r="AC82" s="192"/>
    </row>
    <row r="83" spans="1:68" ht="14.25" hidden="1" customHeight="1" x14ac:dyDescent="0.25">
      <c r="A83" s="250" t="s">
        <v>138</v>
      </c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191"/>
      <c r="AB83" s="191"/>
      <c r="AC83" s="191"/>
    </row>
    <row r="84" spans="1:68" ht="27" hidden="1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4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69</v>
      </c>
      <c r="X84" s="198">
        <v>0</v>
      </c>
      <c r="Y84" s="19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69</v>
      </c>
      <c r="X86" s="198">
        <v>14</v>
      </c>
      <c r="Y86" s="199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69</v>
      </c>
      <c r="X87" s="198">
        <v>14</v>
      </c>
      <c r="Y87" s="199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69</v>
      </c>
      <c r="X88" s="198">
        <v>14</v>
      </c>
      <c r="Y88" s="199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hidden="1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9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30"/>
      <c r="P90" s="206" t="s">
        <v>71</v>
      </c>
      <c r="Q90" s="207"/>
      <c r="R90" s="207"/>
      <c r="S90" s="207"/>
      <c r="T90" s="207"/>
      <c r="U90" s="207"/>
      <c r="V90" s="208"/>
      <c r="W90" s="37" t="s">
        <v>69</v>
      </c>
      <c r="X90" s="200">
        <f>IFERROR(SUM(X84:X89),"0")</f>
        <v>42</v>
      </c>
      <c r="Y90" s="200">
        <f>IFERROR(SUM(Y84:Y89),"0")</f>
        <v>42</v>
      </c>
      <c r="Z90" s="200">
        <f>IFERROR(IF(Z84="",0,Z84),"0")+IFERROR(IF(Z85="",0,Z85),"0")+IFERROR(IF(Z86="",0,Z86),"0")+IFERROR(IF(Z87="",0,Z87),"0")+IFERROR(IF(Z88="",0,Z88),"0")+IFERROR(IF(Z89="",0,Z89),"0")</f>
        <v>0.75095999999999996</v>
      </c>
      <c r="AA90" s="201"/>
      <c r="AB90" s="201"/>
      <c r="AC90" s="201"/>
    </row>
    <row r="91" spans="1:68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30"/>
      <c r="P91" s="206" t="s">
        <v>71</v>
      </c>
      <c r="Q91" s="207"/>
      <c r="R91" s="207"/>
      <c r="S91" s="207"/>
      <c r="T91" s="207"/>
      <c r="U91" s="207"/>
      <c r="V91" s="208"/>
      <c r="W91" s="37" t="s">
        <v>72</v>
      </c>
      <c r="X91" s="200">
        <f>IFERROR(SUMPRODUCT(X84:X89*H84:H89),"0")</f>
        <v>151.19999999999999</v>
      </c>
      <c r="Y91" s="200">
        <f>IFERROR(SUMPRODUCT(Y84:Y89*H84:H89),"0")</f>
        <v>151.19999999999999</v>
      </c>
      <c r="Z91" s="37"/>
      <c r="AA91" s="201"/>
      <c r="AB91" s="201"/>
      <c r="AC91" s="201"/>
    </row>
    <row r="92" spans="1:68" ht="16.5" hidden="1" customHeight="1" x14ac:dyDescent="0.25">
      <c r="A92" s="204" t="s">
        <v>160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192"/>
      <c r="AB92" s="192"/>
      <c r="AC92" s="192"/>
    </row>
    <row r="93" spans="1:68" ht="14.25" hidden="1" customHeight="1" x14ac:dyDescent="0.25">
      <c r="A93" s="250" t="s">
        <v>161</v>
      </c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191"/>
      <c r="AB93" s="191"/>
      <c r="AC93" s="191"/>
    </row>
    <row r="94" spans="1:68" ht="27" hidden="1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8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69</v>
      </c>
      <c r="X95" s="198">
        <v>14</v>
      </c>
      <c r="Y95" s="199">
        <f>IFERROR(IF(X95="","",X95),"")</f>
        <v>14</v>
      </c>
      <c r="Z95" s="36">
        <f>IFERROR(IF(X95="","",X95*0.01788),"")</f>
        <v>0.25031999999999999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69</v>
      </c>
      <c r="X96" s="198">
        <v>12</v>
      </c>
      <c r="Y96" s="199">
        <f>IFERROR(IF(X96="","",X96),"")</f>
        <v>12</v>
      </c>
      <c r="Z96" s="36">
        <f>IFERROR(IF(X96="","",X96*0.0155),"")</f>
        <v>0.186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41.567999999999998</v>
      </c>
      <c r="BN96" s="67">
        <f>IFERROR(Y96*I96,"0")</f>
        <v>41.567999999999998</v>
      </c>
      <c r="BO96" s="67">
        <f>IFERROR(X96/J96,"0")</f>
        <v>0.14285714285714285</v>
      </c>
      <c r="BP96" s="67">
        <f>IFERROR(Y96/J96,"0")</f>
        <v>0.14285714285714285</v>
      </c>
    </row>
    <row r="97" spans="1:68" x14ac:dyDescent="0.2">
      <c r="A97" s="229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30"/>
      <c r="P97" s="206" t="s">
        <v>71</v>
      </c>
      <c r="Q97" s="207"/>
      <c r="R97" s="207"/>
      <c r="S97" s="207"/>
      <c r="T97" s="207"/>
      <c r="U97" s="207"/>
      <c r="V97" s="208"/>
      <c r="W97" s="37" t="s">
        <v>69</v>
      </c>
      <c r="X97" s="200">
        <f>IFERROR(SUM(X94:X96),"0")</f>
        <v>26</v>
      </c>
      <c r="Y97" s="200">
        <f>IFERROR(SUM(Y94:Y96),"0")</f>
        <v>26</v>
      </c>
      <c r="Z97" s="200">
        <f>IFERROR(IF(Z94="",0,Z94),"0")+IFERROR(IF(Z95="",0,Z95),"0")+IFERROR(IF(Z96="",0,Z96),"0")</f>
        <v>0.43631999999999999</v>
      </c>
      <c r="AA97" s="201"/>
      <c r="AB97" s="201"/>
      <c r="AC97" s="201"/>
    </row>
    <row r="98" spans="1:68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30"/>
      <c r="P98" s="206" t="s">
        <v>71</v>
      </c>
      <c r="Q98" s="207"/>
      <c r="R98" s="207"/>
      <c r="S98" s="207"/>
      <c r="T98" s="207"/>
      <c r="U98" s="207"/>
      <c r="V98" s="208"/>
      <c r="W98" s="37" t="s">
        <v>72</v>
      </c>
      <c r="X98" s="200">
        <f>IFERROR(SUMPRODUCT(X94:X96*H94:H96),"0")</f>
        <v>87.36</v>
      </c>
      <c r="Y98" s="200">
        <f>IFERROR(SUMPRODUCT(Y94:Y96*H94:H96),"0")</f>
        <v>87.36</v>
      </c>
      <c r="Z98" s="37"/>
      <c r="AA98" s="201"/>
      <c r="AB98" s="201"/>
      <c r="AC98" s="201"/>
    </row>
    <row r="99" spans="1:68" ht="16.5" hidden="1" customHeight="1" x14ac:dyDescent="0.25">
      <c r="A99" s="204" t="s">
        <v>168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192"/>
      <c r="AB99" s="192"/>
      <c r="AC99" s="192"/>
    </row>
    <row r="100" spans="1:68" ht="14.25" hidden="1" customHeight="1" x14ac:dyDescent="0.25">
      <c r="A100" s="250" t="s">
        <v>63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191"/>
      <c r="AB100" s="191"/>
      <c r="AC100" s="191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69</v>
      </c>
      <c r="X101" s="198">
        <v>24</v>
      </c>
      <c r="Y101" s="199">
        <f t="shared" ref="Y101:Y108" si="12">IFERROR(IF(X101="","",X101),"")</f>
        <v>24</v>
      </c>
      <c r="Z101" s="36">
        <f t="shared" ref="Z101:Z108" si="13">IFERROR(IF(X101="","",X101*0.0155),"")</f>
        <v>0.372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172.79040000000001</v>
      </c>
      <c r="BN101" s="67">
        <f t="shared" ref="BN101:BN108" si="15">IFERROR(Y101*I101,"0")</f>
        <v>172.79040000000001</v>
      </c>
      <c r="BO101" s="67">
        <f t="shared" ref="BO101:BO108" si="16">IFERROR(X101/J101,"0")</f>
        <v>0.2857142857142857</v>
      </c>
      <c r="BP101" s="67">
        <f t="shared" ref="BP101:BP108" si="17">IFERROR(Y101/J101,"0")</f>
        <v>0.2857142857142857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3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69</v>
      </c>
      <c r="X103" s="198">
        <v>0</v>
      </c>
      <c r="Y103" s="199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9">
        <v>4607111039248</v>
      </c>
      <c r="E104" s="210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4301070973</v>
      </c>
      <c r="D105" s="209">
        <v>4607111033987</v>
      </c>
      <c r="E105" s="210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7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69</v>
      </c>
      <c r="X107" s="198">
        <v>0</v>
      </c>
      <c r="Y107" s="199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9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30"/>
      <c r="P109" s="206" t="s">
        <v>71</v>
      </c>
      <c r="Q109" s="207"/>
      <c r="R109" s="207"/>
      <c r="S109" s="207"/>
      <c r="T109" s="207"/>
      <c r="U109" s="207"/>
      <c r="V109" s="208"/>
      <c r="W109" s="37" t="s">
        <v>69</v>
      </c>
      <c r="X109" s="200">
        <f>IFERROR(SUM(X101:X108),"0")</f>
        <v>24</v>
      </c>
      <c r="Y109" s="200">
        <f>IFERROR(SUM(Y101:Y108),"0")</f>
        <v>24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0.372</v>
      </c>
      <c r="AA109" s="201"/>
      <c r="AB109" s="201"/>
      <c r="AC109" s="201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30"/>
      <c r="P110" s="206" t="s">
        <v>71</v>
      </c>
      <c r="Q110" s="207"/>
      <c r="R110" s="207"/>
      <c r="S110" s="207"/>
      <c r="T110" s="207"/>
      <c r="U110" s="207"/>
      <c r="V110" s="208"/>
      <c r="W110" s="37" t="s">
        <v>72</v>
      </c>
      <c r="X110" s="200">
        <f>IFERROR(SUMPRODUCT(X101:X108*H101:H108),"0")</f>
        <v>165.12</v>
      </c>
      <c r="Y110" s="200">
        <f>IFERROR(SUMPRODUCT(Y101:Y108*H101:H108),"0")</f>
        <v>165.12</v>
      </c>
      <c r="Z110" s="37"/>
      <c r="AA110" s="201"/>
      <c r="AB110" s="201"/>
      <c r="AC110" s="201"/>
    </row>
    <row r="111" spans="1:68" ht="16.5" hidden="1" customHeight="1" x14ac:dyDescent="0.25">
      <c r="A111" s="204" t="s">
        <v>189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92"/>
      <c r="AB111" s="192"/>
      <c r="AC111" s="192"/>
    </row>
    <row r="112" spans="1:68" ht="14.25" hidden="1" customHeight="1" x14ac:dyDescent="0.25">
      <c r="A112" s="250" t="s">
        <v>138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9">
        <v>4607111034014</v>
      </c>
      <c r="E113" s="210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69</v>
      </c>
      <c r="X113" s="198">
        <v>56</v>
      </c>
      <c r="Y113" s="199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9">
        <v>4607111033994</v>
      </c>
      <c r="E114" s="210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69</v>
      </c>
      <c r="X114" s="198">
        <v>14</v>
      </c>
      <c r="Y114" s="19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29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30"/>
      <c r="P115" s="206" t="s">
        <v>71</v>
      </c>
      <c r="Q115" s="207"/>
      <c r="R115" s="207"/>
      <c r="S115" s="207"/>
      <c r="T115" s="207"/>
      <c r="U115" s="207"/>
      <c r="V115" s="208"/>
      <c r="W115" s="37" t="s">
        <v>69</v>
      </c>
      <c r="X115" s="200">
        <f>IFERROR(SUM(X113:X114),"0")</f>
        <v>70</v>
      </c>
      <c r="Y115" s="200">
        <f>IFERROR(SUM(Y113:Y114),"0")</f>
        <v>70</v>
      </c>
      <c r="Z115" s="200">
        <f>IFERROR(IF(Z113="",0,Z113),"0")+IFERROR(IF(Z114="",0,Z114),"0")</f>
        <v>1.2515999999999998</v>
      </c>
      <c r="AA115" s="201"/>
      <c r="AB115" s="201"/>
      <c r="AC115" s="201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30"/>
      <c r="P116" s="206" t="s">
        <v>71</v>
      </c>
      <c r="Q116" s="207"/>
      <c r="R116" s="207"/>
      <c r="S116" s="207"/>
      <c r="T116" s="207"/>
      <c r="U116" s="207"/>
      <c r="V116" s="208"/>
      <c r="W116" s="37" t="s">
        <v>72</v>
      </c>
      <c r="X116" s="200">
        <f>IFERROR(SUMPRODUCT(X113:X114*H113:H114),"0")</f>
        <v>210</v>
      </c>
      <c r="Y116" s="200">
        <f>IFERROR(SUMPRODUCT(Y113:Y114*H113:H114),"0")</f>
        <v>210</v>
      </c>
      <c r="Z116" s="37"/>
      <c r="AA116" s="201"/>
      <c r="AB116" s="201"/>
      <c r="AC116" s="201"/>
    </row>
    <row r="117" spans="1:68" ht="16.5" hidden="1" customHeight="1" x14ac:dyDescent="0.25">
      <c r="A117" s="204" t="s">
        <v>194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92"/>
      <c r="AB117" s="192"/>
      <c r="AC117" s="192"/>
    </row>
    <row r="118" spans="1:68" ht="14.25" hidden="1" customHeight="1" x14ac:dyDescent="0.25">
      <c r="A118" s="250" t="s">
        <v>138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91"/>
      <c r="AB118" s="191"/>
      <c r="AC118" s="191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9">
        <v>4607111039095</v>
      </c>
      <c r="E119" s="210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9">
        <v>4607111034199</v>
      </c>
      <c r="E120" s="210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69</v>
      </c>
      <c r="X120" s="198">
        <v>14</v>
      </c>
      <c r="Y120" s="19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29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30"/>
      <c r="P121" s="206" t="s">
        <v>71</v>
      </c>
      <c r="Q121" s="207"/>
      <c r="R121" s="207"/>
      <c r="S121" s="207"/>
      <c r="T121" s="207"/>
      <c r="U121" s="207"/>
      <c r="V121" s="208"/>
      <c r="W121" s="37" t="s">
        <v>69</v>
      </c>
      <c r="X121" s="200">
        <f>IFERROR(SUM(X119:X120),"0")</f>
        <v>14</v>
      </c>
      <c r="Y121" s="200">
        <f>IFERROR(SUM(Y119:Y120),"0")</f>
        <v>14</v>
      </c>
      <c r="Z121" s="200">
        <f>IFERROR(IF(Z119="",0,Z119),"0")+IFERROR(IF(Z120="",0,Z120),"0")</f>
        <v>0.25031999999999999</v>
      </c>
      <c r="AA121" s="201"/>
      <c r="AB121" s="201"/>
      <c r="AC121" s="201"/>
    </row>
    <row r="122" spans="1:68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30"/>
      <c r="P122" s="206" t="s">
        <v>71</v>
      </c>
      <c r="Q122" s="207"/>
      <c r="R122" s="207"/>
      <c r="S122" s="207"/>
      <c r="T122" s="207"/>
      <c r="U122" s="207"/>
      <c r="V122" s="208"/>
      <c r="W122" s="37" t="s">
        <v>72</v>
      </c>
      <c r="X122" s="200">
        <f>IFERROR(SUMPRODUCT(X119:X120*H119:H120),"0")</f>
        <v>42</v>
      </c>
      <c r="Y122" s="200">
        <f>IFERROR(SUMPRODUCT(Y119:Y120*H119:H120),"0")</f>
        <v>42</v>
      </c>
      <c r="Z122" s="37"/>
      <c r="AA122" s="201"/>
      <c r="AB122" s="201"/>
      <c r="AC122" s="201"/>
    </row>
    <row r="123" spans="1:68" ht="16.5" hidden="1" customHeight="1" x14ac:dyDescent="0.25">
      <c r="A123" s="204" t="s">
        <v>199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92"/>
      <c r="AB123" s="192"/>
      <c r="AC123" s="192"/>
    </row>
    <row r="124" spans="1:68" ht="14.25" hidden="1" customHeight="1" x14ac:dyDescent="0.25">
      <c r="A124" s="250" t="s">
        <v>138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91"/>
      <c r="AB124" s="191"/>
      <c r="AC124" s="191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9">
        <v>4607111034816</v>
      </c>
      <c r="E125" s="210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hidden="1" customHeight="1" x14ac:dyDescent="0.25">
      <c r="A126" s="54" t="s">
        <v>202</v>
      </c>
      <c r="B126" s="54" t="s">
        <v>203</v>
      </c>
      <c r="C126" s="31">
        <v>4301135275</v>
      </c>
      <c r="D126" s="209">
        <v>4607111034380</v>
      </c>
      <c r="E126" s="210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9">
        <v>4607111034397</v>
      </c>
      <c r="E127" s="210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69</v>
      </c>
      <c r="X127" s="198">
        <v>56</v>
      </c>
      <c r="Y127" s="199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229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30"/>
      <c r="P128" s="206" t="s">
        <v>71</v>
      </c>
      <c r="Q128" s="207"/>
      <c r="R128" s="207"/>
      <c r="S128" s="207"/>
      <c r="T128" s="207"/>
      <c r="U128" s="207"/>
      <c r="V128" s="208"/>
      <c r="W128" s="37" t="s">
        <v>69</v>
      </c>
      <c r="X128" s="200">
        <f>IFERROR(SUM(X125:X127),"0")</f>
        <v>56</v>
      </c>
      <c r="Y128" s="200">
        <f>IFERROR(SUM(Y125:Y127),"0")</f>
        <v>56</v>
      </c>
      <c r="Z128" s="200">
        <f>IFERROR(IF(Z125="",0,Z125),"0")+IFERROR(IF(Z126="",0,Z126),"0")+IFERROR(IF(Z127="",0,Z127),"0")</f>
        <v>1.0012799999999999</v>
      </c>
      <c r="AA128" s="201"/>
      <c r="AB128" s="201"/>
      <c r="AC128" s="201"/>
    </row>
    <row r="129" spans="1:68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30"/>
      <c r="P129" s="206" t="s">
        <v>71</v>
      </c>
      <c r="Q129" s="207"/>
      <c r="R129" s="207"/>
      <c r="S129" s="207"/>
      <c r="T129" s="207"/>
      <c r="U129" s="207"/>
      <c r="V129" s="208"/>
      <c r="W129" s="37" t="s">
        <v>72</v>
      </c>
      <c r="X129" s="200">
        <f>IFERROR(SUMPRODUCT(X125:X127*H125:H127),"0")</f>
        <v>168</v>
      </c>
      <c r="Y129" s="200">
        <f>IFERROR(SUMPRODUCT(Y125:Y127*H125:H127),"0")</f>
        <v>168</v>
      </c>
      <c r="Z129" s="37"/>
      <c r="AA129" s="201"/>
      <c r="AB129" s="201"/>
      <c r="AC129" s="201"/>
    </row>
    <row r="130" spans="1:68" ht="16.5" hidden="1" customHeight="1" x14ac:dyDescent="0.25">
      <c r="A130" s="204" t="s">
        <v>206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192"/>
      <c r="AB130" s="192"/>
      <c r="AC130" s="192"/>
    </row>
    <row r="131" spans="1:68" ht="14.25" hidden="1" customHeight="1" x14ac:dyDescent="0.25">
      <c r="A131" s="250" t="s">
        <v>138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91"/>
      <c r="AB131" s="191"/>
      <c r="AC131" s="191"/>
    </row>
    <row r="132" spans="1:68" ht="27" hidden="1" customHeight="1" x14ac:dyDescent="0.25">
      <c r="A132" s="54" t="s">
        <v>207</v>
      </c>
      <c r="B132" s="54" t="s">
        <v>208</v>
      </c>
      <c r="C132" s="31">
        <v>4301135183</v>
      </c>
      <c r="D132" s="209">
        <v>4607111035806</v>
      </c>
      <c r="E132" s="210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3" t="s">
        <v>209</v>
      </c>
      <c r="Q132" s="212"/>
      <c r="R132" s="212"/>
      <c r="S132" s="212"/>
      <c r="T132" s="213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9">
        <v>4607111035806</v>
      </c>
      <c r="E133" s="210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2"/>
      <c r="R133" s="212"/>
      <c r="S133" s="212"/>
      <c r="T133" s="213"/>
      <c r="U133" s="34"/>
      <c r="V133" s="34"/>
      <c r="W133" s="35" t="s">
        <v>69</v>
      </c>
      <c r="X133" s="198">
        <v>14</v>
      </c>
      <c r="Y133" s="19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229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30"/>
      <c r="P134" s="206" t="s">
        <v>71</v>
      </c>
      <c r="Q134" s="207"/>
      <c r="R134" s="207"/>
      <c r="S134" s="207"/>
      <c r="T134" s="207"/>
      <c r="U134" s="207"/>
      <c r="V134" s="208"/>
      <c r="W134" s="37" t="s">
        <v>69</v>
      </c>
      <c r="X134" s="200">
        <f>IFERROR(SUM(X132:X133),"0")</f>
        <v>14</v>
      </c>
      <c r="Y134" s="200">
        <f>IFERROR(SUM(Y132:Y133),"0")</f>
        <v>14</v>
      </c>
      <c r="Z134" s="200">
        <f>IFERROR(IF(Z132="",0,Z132),"0")+IFERROR(IF(Z133="",0,Z133),"0")</f>
        <v>0.25031999999999999</v>
      </c>
      <c r="AA134" s="201"/>
      <c r="AB134" s="201"/>
      <c r="AC134" s="201"/>
    </row>
    <row r="135" spans="1:68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30"/>
      <c r="P135" s="206" t="s">
        <v>71</v>
      </c>
      <c r="Q135" s="207"/>
      <c r="R135" s="207"/>
      <c r="S135" s="207"/>
      <c r="T135" s="207"/>
      <c r="U135" s="207"/>
      <c r="V135" s="208"/>
      <c r="W135" s="37" t="s">
        <v>72</v>
      </c>
      <c r="X135" s="200">
        <f>IFERROR(SUMPRODUCT(X132:X133*H132:H133),"0")</f>
        <v>42</v>
      </c>
      <c r="Y135" s="200">
        <f>IFERROR(SUMPRODUCT(Y132:Y133*H132:H133),"0")</f>
        <v>42</v>
      </c>
      <c r="Z135" s="37"/>
      <c r="AA135" s="201"/>
      <c r="AB135" s="201"/>
      <c r="AC135" s="201"/>
    </row>
    <row r="136" spans="1:68" ht="16.5" hidden="1" customHeight="1" x14ac:dyDescent="0.25">
      <c r="A136" s="204" t="s">
        <v>212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192"/>
      <c r="AB136" s="192"/>
      <c r="AC136" s="192"/>
    </row>
    <row r="137" spans="1:68" ht="14.25" hidden="1" customHeight="1" x14ac:dyDescent="0.25">
      <c r="A137" s="250" t="s">
        <v>213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91"/>
      <c r="AB137" s="191"/>
      <c r="AC137" s="191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09">
        <v>4607111035639</v>
      </c>
      <c r="E138" s="210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3" t="s">
        <v>217</v>
      </c>
      <c r="Q138" s="212"/>
      <c r="R138" s="212"/>
      <c r="S138" s="212"/>
      <c r="T138" s="213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09">
        <v>4607111035646</v>
      </c>
      <c r="E139" s="210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2"/>
      <c r="R139" s="212"/>
      <c r="S139" s="212"/>
      <c r="T139" s="213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9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30"/>
      <c r="P140" s="206" t="s">
        <v>71</v>
      </c>
      <c r="Q140" s="207"/>
      <c r="R140" s="207"/>
      <c r="S140" s="207"/>
      <c r="T140" s="207"/>
      <c r="U140" s="207"/>
      <c r="V140" s="208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30"/>
      <c r="P141" s="206" t="s">
        <v>71</v>
      </c>
      <c r="Q141" s="207"/>
      <c r="R141" s="207"/>
      <c r="S141" s="207"/>
      <c r="T141" s="207"/>
      <c r="U141" s="207"/>
      <c r="V141" s="208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hidden="1" customHeight="1" x14ac:dyDescent="0.25">
      <c r="A142" s="204" t="s">
        <v>220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192"/>
      <c r="AB142" s="192"/>
      <c r="AC142" s="192"/>
    </row>
    <row r="143" spans="1:68" ht="14.25" hidden="1" customHeight="1" x14ac:dyDescent="0.25">
      <c r="A143" s="250" t="s">
        <v>138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91"/>
      <c r="AB143" s="191"/>
      <c r="AC143" s="191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09">
        <v>4607111036568</v>
      </c>
      <c r="E144" s="210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2"/>
      <c r="R144" s="212"/>
      <c r="S144" s="212"/>
      <c r="T144" s="213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2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30"/>
      <c r="P145" s="206" t="s">
        <v>71</v>
      </c>
      <c r="Q145" s="207"/>
      <c r="R145" s="207"/>
      <c r="S145" s="207"/>
      <c r="T145" s="207"/>
      <c r="U145" s="207"/>
      <c r="V145" s="208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30"/>
      <c r="P146" s="206" t="s">
        <v>71</v>
      </c>
      <c r="Q146" s="207"/>
      <c r="R146" s="207"/>
      <c r="S146" s="207"/>
      <c r="T146" s="207"/>
      <c r="U146" s="207"/>
      <c r="V146" s="208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hidden="1" customHeight="1" x14ac:dyDescent="0.2">
      <c r="A147" s="258" t="s">
        <v>223</v>
      </c>
      <c r="B147" s="259"/>
      <c r="C147" s="259"/>
      <c r="D147" s="259"/>
      <c r="E147" s="259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48"/>
      <c r="AB147" s="48"/>
      <c r="AC147" s="48"/>
    </row>
    <row r="148" spans="1:68" ht="16.5" hidden="1" customHeight="1" x14ac:dyDescent="0.25">
      <c r="A148" s="204" t="s">
        <v>224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92"/>
      <c r="AB148" s="192"/>
      <c r="AC148" s="192"/>
    </row>
    <row r="149" spans="1:68" ht="14.25" hidden="1" customHeight="1" x14ac:dyDescent="0.25">
      <c r="A149" s="250" t="s">
        <v>138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91"/>
      <c r="AB149" s="191"/>
      <c r="AC149" s="191"/>
    </row>
    <row r="150" spans="1:68" ht="27" hidden="1" customHeight="1" x14ac:dyDescent="0.25">
      <c r="A150" s="54" t="s">
        <v>225</v>
      </c>
      <c r="B150" s="54" t="s">
        <v>226</v>
      </c>
      <c r="C150" s="31">
        <v>4301135317</v>
      </c>
      <c r="D150" s="209">
        <v>4607111039057</v>
      </c>
      <c r="E150" s="210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28" t="s">
        <v>227</v>
      </c>
      <c r="Q150" s="212"/>
      <c r="R150" s="212"/>
      <c r="S150" s="212"/>
      <c r="T150" s="213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29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30"/>
      <c r="P151" s="206" t="s">
        <v>71</v>
      </c>
      <c r="Q151" s="207"/>
      <c r="R151" s="207"/>
      <c r="S151" s="207"/>
      <c r="T151" s="207"/>
      <c r="U151" s="207"/>
      <c r="V151" s="208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hidden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30"/>
      <c r="P152" s="206" t="s">
        <v>71</v>
      </c>
      <c r="Q152" s="207"/>
      <c r="R152" s="207"/>
      <c r="S152" s="207"/>
      <c r="T152" s="207"/>
      <c r="U152" s="207"/>
      <c r="V152" s="208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hidden="1" customHeight="1" x14ac:dyDescent="0.25">
      <c r="A153" s="204" t="s">
        <v>228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192"/>
      <c r="AB153" s="192"/>
      <c r="AC153" s="192"/>
    </row>
    <row r="154" spans="1:68" ht="14.25" hidden="1" customHeight="1" x14ac:dyDescent="0.25">
      <c r="A154" s="250" t="s">
        <v>63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191"/>
      <c r="AB154" s="191"/>
      <c r="AC154" s="191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09">
        <v>4607111036384</v>
      </c>
      <c r="E155" s="210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11" t="s">
        <v>231</v>
      </c>
      <c r="Q155" s="212"/>
      <c r="R155" s="212"/>
      <c r="S155" s="212"/>
      <c r="T155" s="213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09">
        <v>4640242180250</v>
      </c>
      <c r="E156" s="210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234</v>
      </c>
      <c r="Q156" s="212"/>
      <c r="R156" s="212"/>
      <c r="S156" s="212"/>
      <c r="T156" s="213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9">
        <v>4607111036216</v>
      </c>
      <c r="E157" s="210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7" t="s">
        <v>237</v>
      </c>
      <c r="Q157" s="212"/>
      <c r="R157" s="212"/>
      <c r="S157" s="212"/>
      <c r="T157" s="213"/>
      <c r="U157" s="34"/>
      <c r="V157" s="34"/>
      <c r="W157" s="35" t="s">
        <v>69</v>
      </c>
      <c r="X157" s="198">
        <v>60</v>
      </c>
      <c r="Y157" s="199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09">
        <v>4607111036278</v>
      </c>
      <c r="E158" s="210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81" t="s">
        <v>240</v>
      </c>
      <c r="Q158" s="212"/>
      <c r="R158" s="212"/>
      <c r="S158" s="212"/>
      <c r="T158" s="213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9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30"/>
      <c r="P159" s="206" t="s">
        <v>71</v>
      </c>
      <c r="Q159" s="207"/>
      <c r="R159" s="207"/>
      <c r="S159" s="207"/>
      <c r="T159" s="207"/>
      <c r="U159" s="207"/>
      <c r="V159" s="208"/>
      <c r="W159" s="37" t="s">
        <v>69</v>
      </c>
      <c r="X159" s="200">
        <f>IFERROR(SUM(X155:X158),"0")</f>
        <v>60</v>
      </c>
      <c r="Y159" s="200">
        <f>IFERROR(SUM(Y155:Y158),"0")</f>
        <v>60</v>
      </c>
      <c r="Z159" s="200">
        <f>IFERROR(IF(Z155="",0,Z155),"0")+IFERROR(IF(Z156="",0,Z156),"0")+IFERROR(IF(Z157="",0,Z157),"0")+IFERROR(IF(Z158="",0,Z158),"0")</f>
        <v>0.51959999999999995</v>
      </c>
      <c r="AA159" s="201"/>
      <c r="AB159" s="201"/>
      <c r="AC159" s="201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30"/>
      <c r="P160" s="206" t="s">
        <v>71</v>
      </c>
      <c r="Q160" s="207"/>
      <c r="R160" s="207"/>
      <c r="S160" s="207"/>
      <c r="T160" s="207"/>
      <c r="U160" s="207"/>
      <c r="V160" s="208"/>
      <c r="W160" s="37" t="s">
        <v>72</v>
      </c>
      <c r="X160" s="200">
        <f>IFERROR(SUMPRODUCT(X155:X158*H155:H158),"0")</f>
        <v>300</v>
      </c>
      <c r="Y160" s="200">
        <f>IFERROR(SUMPRODUCT(Y155:Y158*H155:H158),"0")</f>
        <v>300</v>
      </c>
      <c r="Z160" s="37"/>
      <c r="AA160" s="201"/>
      <c r="AB160" s="201"/>
      <c r="AC160" s="201"/>
    </row>
    <row r="161" spans="1:68" ht="14.25" hidden="1" customHeight="1" x14ac:dyDescent="0.25">
      <c r="A161" s="250" t="s">
        <v>241</v>
      </c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191"/>
      <c r="AB161" s="191"/>
      <c r="AC161" s="191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09">
        <v>4607111036827</v>
      </c>
      <c r="E162" s="210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09">
        <v>4607111036834</v>
      </c>
      <c r="E163" s="210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2"/>
      <c r="R163" s="212"/>
      <c r="S163" s="212"/>
      <c r="T163" s="213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29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30"/>
      <c r="P164" s="206" t="s">
        <v>71</v>
      </c>
      <c r="Q164" s="207"/>
      <c r="R164" s="207"/>
      <c r="S164" s="207"/>
      <c r="T164" s="207"/>
      <c r="U164" s="207"/>
      <c r="V164" s="208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hidden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30"/>
      <c r="P165" s="206" t="s">
        <v>71</v>
      </c>
      <c r="Q165" s="207"/>
      <c r="R165" s="207"/>
      <c r="S165" s="207"/>
      <c r="T165" s="207"/>
      <c r="U165" s="207"/>
      <c r="V165" s="208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hidden="1" customHeight="1" x14ac:dyDescent="0.2">
      <c r="A166" s="258" t="s">
        <v>246</v>
      </c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N166" s="259"/>
      <c r="O166" s="259"/>
      <c r="P166" s="259"/>
      <c r="Q166" s="259"/>
      <c r="R166" s="259"/>
      <c r="S166" s="259"/>
      <c r="T166" s="259"/>
      <c r="U166" s="259"/>
      <c r="V166" s="259"/>
      <c r="W166" s="259"/>
      <c r="X166" s="259"/>
      <c r="Y166" s="259"/>
      <c r="Z166" s="259"/>
      <c r="AA166" s="48"/>
      <c r="AB166" s="48"/>
      <c r="AC166" s="48"/>
    </row>
    <row r="167" spans="1:68" ht="16.5" hidden="1" customHeight="1" x14ac:dyDescent="0.25">
      <c r="A167" s="204" t="s">
        <v>247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192"/>
      <c r="AB167" s="192"/>
      <c r="AC167" s="192"/>
    </row>
    <row r="168" spans="1:68" ht="14.25" hidden="1" customHeight="1" x14ac:dyDescent="0.25">
      <c r="A168" s="250" t="s">
        <v>75</v>
      </c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191"/>
      <c r="AB168" s="191"/>
      <c r="AC168" s="191"/>
    </row>
    <row r="169" spans="1:68" ht="27" hidden="1" customHeight="1" x14ac:dyDescent="0.25">
      <c r="A169" s="54" t="s">
        <v>248</v>
      </c>
      <c r="B169" s="54" t="s">
        <v>249</v>
      </c>
      <c r="C169" s="31">
        <v>4301132097</v>
      </c>
      <c r="D169" s="209">
        <v>4607111035721</v>
      </c>
      <c r="E169" s="210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69</v>
      </c>
      <c r="X169" s="198">
        <v>0</v>
      </c>
      <c r="Y169" s="199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9">
        <v>4607111035691</v>
      </c>
      <c r="E170" s="210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2"/>
      <c r="R170" s="212"/>
      <c r="S170" s="212"/>
      <c r="T170" s="213"/>
      <c r="U170" s="34"/>
      <c r="V170" s="34"/>
      <c r="W170" s="35" t="s">
        <v>69</v>
      </c>
      <c r="X170" s="198">
        <v>42</v>
      </c>
      <c r="Y170" s="19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hidden="1" customHeight="1" x14ac:dyDescent="0.25">
      <c r="A171" s="54" t="s">
        <v>252</v>
      </c>
      <c r="B171" s="54" t="s">
        <v>253</v>
      </c>
      <c r="C171" s="31">
        <v>4301132079</v>
      </c>
      <c r="D171" s="209">
        <v>4607111038487</v>
      </c>
      <c r="E171" s="210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2"/>
      <c r="R171" s="212"/>
      <c r="S171" s="212"/>
      <c r="T171" s="213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29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30"/>
      <c r="P172" s="206" t="s">
        <v>71</v>
      </c>
      <c r="Q172" s="207"/>
      <c r="R172" s="207"/>
      <c r="S172" s="207"/>
      <c r="T172" s="207"/>
      <c r="U172" s="207"/>
      <c r="V172" s="208"/>
      <c r="W172" s="37" t="s">
        <v>69</v>
      </c>
      <c r="X172" s="200">
        <f>IFERROR(SUM(X169:X171),"0")</f>
        <v>42</v>
      </c>
      <c r="Y172" s="200">
        <f>IFERROR(SUM(Y169:Y171),"0")</f>
        <v>42</v>
      </c>
      <c r="Z172" s="200">
        <f>IFERROR(IF(Z169="",0,Z169),"0")+IFERROR(IF(Z170="",0,Z170),"0")+IFERROR(IF(Z171="",0,Z171),"0")</f>
        <v>0.75095999999999996</v>
      </c>
      <c r="AA172" s="201"/>
      <c r="AB172" s="201"/>
      <c r="AC172" s="201"/>
    </row>
    <row r="173" spans="1:68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30"/>
      <c r="P173" s="206" t="s">
        <v>71</v>
      </c>
      <c r="Q173" s="207"/>
      <c r="R173" s="207"/>
      <c r="S173" s="207"/>
      <c r="T173" s="207"/>
      <c r="U173" s="207"/>
      <c r="V173" s="208"/>
      <c r="W173" s="37" t="s">
        <v>72</v>
      </c>
      <c r="X173" s="200">
        <f>IFERROR(SUMPRODUCT(X169:X171*H169:H171),"0")</f>
        <v>126</v>
      </c>
      <c r="Y173" s="200">
        <f>IFERROR(SUMPRODUCT(Y169:Y171*H169:H171),"0")</f>
        <v>126</v>
      </c>
      <c r="Z173" s="37"/>
      <c r="AA173" s="201"/>
      <c r="AB173" s="201"/>
      <c r="AC173" s="201"/>
    </row>
    <row r="174" spans="1:68" ht="16.5" hidden="1" customHeight="1" x14ac:dyDescent="0.25">
      <c r="A174" s="204" t="s">
        <v>246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92"/>
      <c r="AB174" s="192"/>
      <c r="AC174" s="192"/>
    </row>
    <row r="175" spans="1:68" ht="14.25" hidden="1" customHeight="1" x14ac:dyDescent="0.25">
      <c r="A175" s="250" t="s">
        <v>254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91"/>
      <c r="AB175" s="191"/>
      <c r="AC175" s="191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09">
        <v>4680115885875</v>
      </c>
      <c r="E176" s="210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8" t="s">
        <v>259</v>
      </c>
      <c r="Q176" s="212"/>
      <c r="R176" s="212"/>
      <c r="S176" s="212"/>
      <c r="T176" s="213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29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30"/>
      <c r="P177" s="206" t="s">
        <v>71</v>
      </c>
      <c r="Q177" s="207"/>
      <c r="R177" s="207"/>
      <c r="S177" s="207"/>
      <c r="T177" s="207"/>
      <c r="U177" s="207"/>
      <c r="V177" s="208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30"/>
      <c r="P178" s="206" t="s">
        <v>71</v>
      </c>
      <c r="Q178" s="207"/>
      <c r="R178" s="207"/>
      <c r="S178" s="207"/>
      <c r="T178" s="207"/>
      <c r="U178" s="207"/>
      <c r="V178" s="208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hidden="1" customHeight="1" x14ac:dyDescent="0.25">
      <c r="A179" s="204" t="s">
        <v>261</v>
      </c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192"/>
      <c r="AB179" s="192"/>
      <c r="AC179" s="192"/>
    </row>
    <row r="180" spans="1:68" ht="14.25" hidden="1" customHeight="1" x14ac:dyDescent="0.25">
      <c r="A180" s="250" t="s">
        <v>254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91"/>
      <c r="AB180" s="191"/>
      <c r="AC180" s="191"/>
    </row>
    <row r="181" spans="1:68" ht="27" hidden="1" customHeight="1" x14ac:dyDescent="0.25">
      <c r="A181" s="54" t="s">
        <v>262</v>
      </c>
      <c r="B181" s="54" t="s">
        <v>263</v>
      </c>
      <c r="C181" s="31">
        <v>4301051319</v>
      </c>
      <c r="D181" s="209">
        <v>4680115881204</v>
      </c>
      <c r="E181" s="210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39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12"/>
      <c r="R181" s="212"/>
      <c r="S181" s="212"/>
      <c r="T181" s="213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29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30"/>
      <c r="P182" s="206" t="s">
        <v>71</v>
      </c>
      <c r="Q182" s="207"/>
      <c r="R182" s="207"/>
      <c r="S182" s="207"/>
      <c r="T182" s="207"/>
      <c r="U182" s="207"/>
      <c r="V182" s="208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hidden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30"/>
      <c r="P183" s="206" t="s">
        <v>71</v>
      </c>
      <c r="Q183" s="207"/>
      <c r="R183" s="207"/>
      <c r="S183" s="207"/>
      <c r="T183" s="207"/>
      <c r="U183" s="207"/>
      <c r="V183" s="208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hidden="1" customHeight="1" x14ac:dyDescent="0.2">
      <c r="A184" s="258" t="s">
        <v>264</v>
      </c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48"/>
      <c r="AB184" s="48"/>
      <c r="AC184" s="48"/>
    </row>
    <row r="185" spans="1:68" ht="16.5" hidden="1" customHeight="1" x14ac:dyDescent="0.25">
      <c r="A185" s="204" t="s">
        <v>265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92"/>
      <c r="AB185" s="192"/>
      <c r="AC185" s="192"/>
    </row>
    <row r="186" spans="1:68" ht="14.25" hidden="1" customHeight="1" x14ac:dyDescent="0.25">
      <c r="A186" s="250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91"/>
      <c r="AB186" s="191"/>
      <c r="AC186" s="191"/>
    </row>
    <row r="187" spans="1:68" ht="16.5" hidden="1" customHeight="1" x14ac:dyDescent="0.25">
      <c r="A187" s="54" t="s">
        <v>266</v>
      </c>
      <c r="B187" s="54" t="s">
        <v>267</v>
      </c>
      <c r="C187" s="31">
        <v>4301070948</v>
      </c>
      <c r="D187" s="209">
        <v>4607111037022</v>
      </c>
      <c r="E187" s="210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12"/>
      <c r="R187" s="212"/>
      <c r="S187" s="212"/>
      <c r="T187" s="213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268</v>
      </c>
      <c r="B188" s="54" t="s">
        <v>269</v>
      </c>
      <c r="C188" s="31">
        <v>4301070990</v>
      </c>
      <c r="D188" s="209">
        <v>4607111038494</v>
      </c>
      <c r="E188" s="210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12"/>
      <c r="R188" s="212"/>
      <c r="S188" s="212"/>
      <c r="T188" s="213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4301070966</v>
      </c>
      <c r="D189" s="209">
        <v>4607111038135</v>
      </c>
      <c r="E189" s="210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29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30"/>
      <c r="P190" s="206" t="s">
        <v>71</v>
      </c>
      <c r="Q190" s="207"/>
      <c r="R190" s="207"/>
      <c r="S190" s="207"/>
      <c r="T190" s="207"/>
      <c r="U190" s="207"/>
      <c r="V190" s="208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hidden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30"/>
      <c r="P191" s="206" t="s">
        <v>71</v>
      </c>
      <c r="Q191" s="207"/>
      <c r="R191" s="207"/>
      <c r="S191" s="207"/>
      <c r="T191" s="207"/>
      <c r="U191" s="207"/>
      <c r="V191" s="208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hidden="1" customHeight="1" x14ac:dyDescent="0.25">
      <c r="A192" s="204" t="s">
        <v>272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92"/>
      <c r="AB192" s="192"/>
      <c r="AC192" s="192"/>
    </row>
    <row r="193" spans="1:68" ht="14.25" hidden="1" customHeight="1" x14ac:dyDescent="0.25">
      <c r="A193" s="250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91"/>
      <c r="AB193" s="191"/>
      <c r="AC193" s="191"/>
    </row>
    <row r="194" spans="1:68" ht="27" hidden="1" customHeight="1" x14ac:dyDescent="0.25">
      <c r="A194" s="54" t="s">
        <v>273</v>
      </c>
      <c r="B194" s="54" t="s">
        <v>274</v>
      </c>
      <c r="C194" s="31">
        <v>4301070996</v>
      </c>
      <c r="D194" s="209">
        <v>4607111038654</v>
      </c>
      <c r="E194" s="210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4301070997</v>
      </c>
      <c r="D195" s="209">
        <v>4607111038586</v>
      </c>
      <c r="E195" s="210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69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4301070962</v>
      </c>
      <c r="D196" s="209">
        <v>4607111038609</v>
      </c>
      <c r="E196" s="210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279</v>
      </c>
      <c r="B197" s="54" t="s">
        <v>280</v>
      </c>
      <c r="C197" s="31">
        <v>4301070963</v>
      </c>
      <c r="D197" s="209">
        <v>4607111038630</v>
      </c>
      <c r="E197" s="210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4301070959</v>
      </c>
      <c r="D198" s="209">
        <v>4607111038616</v>
      </c>
      <c r="E198" s="210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283</v>
      </c>
      <c r="B199" s="54" t="s">
        <v>284</v>
      </c>
      <c r="C199" s="31">
        <v>4301070960</v>
      </c>
      <c r="D199" s="209">
        <v>4607111038623</v>
      </c>
      <c r="E199" s="210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12"/>
      <c r="R199" s="212"/>
      <c r="S199" s="212"/>
      <c r="T199" s="213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229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30"/>
      <c r="P200" s="206" t="s">
        <v>71</v>
      </c>
      <c r="Q200" s="207"/>
      <c r="R200" s="207"/>
      <c r="S200" s="207"/>
      <c r="T200" s="207"/>
      <c r="U200" s="207"/>
      <c r="V200" s="208"/>
      <c r="W200" s="37" t="s">
        <v>69</v>
      </c>
      <c r="X200" s="200">
        <f>IFERROR(SUM(X194:X199),"0")</f>
        <v>0</v>
      </c>
      <c r="Y200" s="200">
        <f>IFERROR(SUM(Y194:Y199),"0")</f>
        <v>0</v>
      </c>
      <c r="Z200" s="200">
        <f>IFERROR(IF(Z194="",0,Z194),"0")+IFERROR(IF(Z195="",0,Z195),"0")+IFERROR(IF(Z196="",0,Z196),"0")+IFERROR(IF(Z197="",0,Z197),"0")+IFERROR(IF(Z198="",0,Z198),"0")+IFERROR(IF(Z199="",0,Z199),"0")</f>
        <v>0</v>
      </c>
      <c r="AA200" s="201"/>
      <c r="AB200" s="201"/>
      <c r="AC200" s="201"/>
    </row>
    <row r="201" spans="1:68" hidden="1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30"/>
      <c r="P201" s="206" t="s">
        <v>71</v>
      </c>
      <c r="Q201" s="207"/>
      <c r="R201" s="207"/>
      <c r="S201" s="207"/>
      <c r="T201" s="207"/>
      <c r="U201" s="207"/>
      <c r="V201" s="208"/>
      <c r="W201" s="37" t="s">
        <v>72</v>
      </c>
      <c r="X201" s="200">
        <f>IFERROR(SUMPRODUCT(X194:X199*H194:H199),"0")</f>
        <v>0</v>
      </c>
      <c r="Y201" s="200">
        <f>IFERROR(SUMPRODUCT(Y194:Y199*H194:H199),"0")</f>
        <v>0</v>
      </c>
      <c r="Z201" s="37"/>
      <c r="AA201" s="201"/>
      <c r="AB201" s="201"/>
      <c r="AC201" s="201"/>
    </row>
    <row r="202" spans="1:68" ht="16.5" hidden="1" customHeight="1" x14ac:dyDescent="0.25">
      <c r="A202" s="204" t="s">
        <v>285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92"/>
      <c r="AB202" s="192"/>
      <c r="AC202" s="192"/>
    </row>
    <row r="203" spans="1:68" ht="14.25" hidden="1" customHeight="1" x14ac:dyDescent="0.25">
      <c r="A203" s="250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91"/>
      <c r="AB203" s="191"/>
      <c r="AC203" s="191"/>
    </row>
    <row r="204" spans="1:68" ht="27" hidden="1" customHeight="1" x14ac:dyDescent="0.25">
      <c r="A204" s="54" t="s">
        <v>286</v>
      </c>
      <c r="B204" s="54" t="s">
        <v>287</v>
      </c>
      <c r="C204" s="31">
        <v>4301070915</v>
      </c>
      <c r="D204" s="209">
        <v>4607111035882</v>
      </c>
      <c r="E204" s="210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12"/>
      <c r="R204" s="212"/>
      <c r="S204" s="212"/>
      <c r="T204" s="213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288</v>
      </c>
      <c r="B205" s="54" t="s">
        <v>289</v>
      </c>
      <c r="C205" s="31">
        <v>4301070921</v>
      </c>
      <c r="D205" s="209">
        <v>4607111035905</v>
      </c>
      <c r="E205" s="210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12"/>
      <c r="R205" s="212"/>
      <c r="S205" s="212"/>
      <c r="T205" s="213"/>
      <c r="U205" s="34"/>
      <c r="V205" s="34"/>
      <c r="W205" s="35" t="s">
        <v>69</v>
      </c>
      <c r="X205" s="198">
        <v>12</v>
      </c>
      <c r="Y205" s="199">
        <f>IFERROR(IF(X205="","",X205),"")</f>
        <v>12</v>
      </c>
      <c r="Z205" s="36">
        <f>IFERROR(IF(X205="","",X205*0.0155),"")</f>
        <v>0.186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4301070917</v>
      </c>
      <c r="D206" s="209">
        <v>4607111035912</v>
      </c>
      <c r="E206" s="210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12"/>
      <c r="R206" s="212"/>
      <c r="S206" s="212"/>
      <c r="T206" s="213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4301070920</v>
      </c>
      <c r="D207" s="209">
        <v>4607111035929</v>
      </c>
      <c r="E207" s="210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12"/>
      <c r="R207" s="212"/>
      <c r="S207" s="212"/>
      <c r="T207" s="213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29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30"/>
      <c r="P208" s="206" t="s">
        <v>71</v>
      </c>
      <c r="Q208" s="207"/>
      <c r="R208" s="207"/>
      <c r="S208" s="207"/>
      <c r="T208" s="207"/>
      <c r="U208" s="207"/>
      <c r="V208" s="208"/>
      <c r="W208" s="37" t="s">
        <v>69</v>
      </c>
      <c r="X208" s="200">
        <f>IFERROR(SUM(X204:X207),"0")</f>
        <v>12</v>
      </c>
      <c r="Y208" s="200">
        <f>IFERROR(SUM(Y204:Y207),"0")</f>
        <v>12</v>
      </c>
      <c r="Z208" s="200">
        <f>IFERROR(IF(Z204="",0,Z204),"0")+IFERROR(IF(Z205="",0,Z205),"0")+IFERROR(IF(Z206="",0,Z206),"0")+IFERROR(IF(Z207="",0,Z207),"0")</f>
        <v>0.186</v>
      </c>
      <c r="AA208" s="201"/>
      <c r="AB208" s="201"/>
      <c r="AC208" s="201"/>
    </row>
    <row r="209" spans="1:68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30"/>
      <c r="P209" s="206" t="s">
        <v>71</v>
      </c>
      <c r="Q209" s="207"/>
      <c r="R209" s="207"/>
      <c r="S209" s="207"/>
      <c r="T209" s="207"/>
      <c r="U209" s="207"/>
      <c r="V209" s="208"/>
      <c r="W209" s="37" t="s">
        <v>72</v>
      </c>
      <c r="X209" s="200">
        <f>IFERROR(SUMPRODUCT(X204:X207*H204:H207),"0")</f>
        <v>86.4</v>
      </c>
      <c r="Y209" s="200">
        <f>IFERROR(SUMPRODUCT(Y204:Y207*H204:H207),"0")</f>
        <v>86.4</v>
      </c>
      <c r="Z209" s="37"/>
      <c r="AA209" s="201"/>
      <c r="AB209" s="201"/>
      <c r="AC209" s="201"/>
    </row>
    <row r="210" spans="1:68" ht="16.5" hidden="1" customHeight="1" x14ac:dyDescent="0.25">
      <c r="A210" s="204" t="s">
        <v>294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92"/>
      <c r="AB210" s="192"/>
      <c r="AC210" s="192"/>
    </row>
    <row r="211" spans="1:68" ht="14.25" hidden="1" customHeight="1" x14ac:dyDescent="0.25">
      <c r="A211" s="250" t="s">
        <v>254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91"/>
      <c r="AB211" s="191"/>
      <c r="AC211" s="191"/>
    </row>
    <row r="212" spans="1:68" ht="27" hidden="1" customHeight="1" x14ac:dyDescent="0.25">
      <c r="A212" s="54" t="s">
        <v>295</v>
      </c>
      <c r="B212" s="54" t="s">
        <v>296</v>
      </c>
      <c r="C212" s="31">
        <v>4301051320</v>
      </c>
      <c r="D212" s="209">
        <v>4680115881334</v>
      </c>
      <c r="E212" s="210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12"/>
      <c r="R212" s="212"/>
      <c r="S212" s="212"/>
      <c r="T212" s="213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29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30"/>
      <c r="P213" s="206" t="s">
        <v>71</v>
      </c>
      <c r="Q213" s="207"/>
      <c r="R213" s="207"/>
      <c r="S213" s="207"/>
      <c r="T213" s="207"/>
      <c r="U213" s="207"/>
      <c r="V213" s="208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30"/>
      <c r="P214" s="206" t="s">
        <v>71</v>
      </c>
      <c r="Q214" s="207"/>
      <c r="R214" s="207"/>
      <c r="S214" s="207"/>
      <c r="T214" s="207"/>
      <c r="U214" s="207"/>
      <c r="V214" s="208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hidden="1" customHeight="1" x14ac:dyDescent="0.25">
      <c r="A215" s="204" t="s">
        <v>297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92"/>
      <c r="AB215" s="192"/>
      <c r="AC215" s="192"/>
    </row>
    <row r="216" spans="1:68" ht="14.25" hidden="1" customHeight="1" x14ac:dyDescent="0.25">
      <c r="A216" s="250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91"/>
      <c r="AB216" s="191"/>
      <c r="AC216" s="191"/>
    </row>
    <row r="217" spans="1:68" ht="16.5" hidden="1" customHeight="1" x14ac:dyDescent="0.25">
      <c r="A217" s="54" t="s">
        <v>298</v>
      </c>
      <c r="B217" s="54" t="s">
        <v>299</v>
      </c>
      <c r="C217" s="31">
        <v>4301071063</v>
      </c>
      <c r="D217" s="209">
        <v>4607111039019</v>
      </c>
      <c r="E217" s="210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40" t="s">
        <v>300</v>
      </c>
      <c r="Q217" s="212"/>
      <c r="R217" s="212"/>
      <c r="S217" s="212"/>
      <c r="T217" s="213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301</v>
      </c>
      <c r="B218" s="54" t="s">
        <v>302</v>
      </c>
      <c r="C218" s="31">
        <v>4301071000</v>
      </c>
      <c r="D218" s="209">
        <v>4607111038708</v>
      </c>
      <c r="E218" s="210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12"/>
      <c r="R218" s="212"/>
      <c r="S218" s="212"/>
      <c r="T218" s="213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29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30"/>
      <c r="P219" s="206" t="s">
        <v>71</v>
      </c>
      <c r="Q219" s="207"/>
      <c r="R219" s="207"/>
      <c r="S219" s="207"/>
      <c r="T219" s="207"/>
      <c r="U219" s="207"/>
      <c r="V219" s="208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hidden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30"/>
      <c r="P220" s="206" t="s">
        <v>71</v>
      </c>
      <c r="Q220" s="207"/>
      <c r="R220" s="207"/>
      <c r="S220" s="207"/>
      <c r="T220" s="207"/>
      <c r="U220" s="207"/>
      <c r="V220" s="208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hidden="1" customHeight="1" x14ac:dyDescent="0.2">
      <c r="A221" s="258" t="s">
        <v>303</v>
      </c>
      <c r="B221" s="259"/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  <c r="S221" s="259"/>
      <c r="T221" s="259"/>
      <c r="U221" s="259"/>
      <c r="V221" s="259"/>
      <c r="W221" s="259"/>
      <c r="X221" s="259"/>
      <c r="Y221" s="259"/>
      <c r="Z221" s="259"/>
      <c r="AA221" s="48"/>
      <c r="AB221" s="48"/>
      <c r="AC221" s="48"/>
    </row>
    <row r="222" spans="1:68" ht="16.5" hidden="1" customHeight="1" x14ac:dyDescent="0.25">
      <c r="A222" s="204" t="s">
        <v>304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92"/>
      <c r="AB222" s="192"/>
      <c r="AC222" s="192"/>
    </row>
    <row r="223" spans="1:68" ht="14.25" hidden="1" customHeight="1" x14ac:dyDescent="0.25">
      <c r="A223" s="250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91"/>
      <c r="AB223" s="191"/>
      <c r="AC223" s="191"/>
    </row>
    <row r="224" spans="1:68" ht="27" hidden="1" customHeight="1" x14ac:dyDescent="0.25">
      <c r="A224" s="54" t="s">
        <v>305</v>
      </c>
      <c r="B224" s="54" t="s">
        <v>306</v>
      </c>
      <c r="C224" s="31">
        <v>4301071036</v>
      </c>
      <c r="D224" s="209">
        <v>4607111036162</v>
      </c>
      <c r="E224" s="210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1" t="s">
        <v>307</v>
      </c>
      <c r="Q224" s="212"/>
      <c r="R224" s="212"/>
      <c r="S224" s="212"/>
      <c r="T224" s="213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29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30"/>
      <c r="P225" s="206" t="s">
        <v>71</v>
      </c>
      <c r="Q225" s="207"/>
      <c r="R225" s="207"/>
      <c r="S225" s="207"/>
      <c r="T225" s="207"/>
      <c r="U225" s="207"/>
      <c r="V225" s="208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hidden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30"/>
      <c r="P226" s="206" t="s">
        <v>71</v>
      </c>
      <c r="Q226" s="207"/>
      <c r="R226" s="207"/>
      <c r="S226" s="207"/>
      <c r="T226" s="207"/>
      <c r="U226" s="207"/>
      <c r="V226" s="208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hidden="1" customHeight="1" x14ac:dyDescent="0.2">
      <c r="A227" s="258" t="s">
        <v>308</v>
      </c>
      <c r="B227" s="259"/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  <c r="S227" s="259"/>
      <c r="T227" s="259"/>
      <c r="U227" s="259"/>
      <c r="V227" s="259"/>
      <c r="W227" s="259"/>
      <c r="X227" s="259"/>
      <c r="Y227" s="259"/>
      <c r="Z227" s="259"/>
      <c r="AA227" s="48"/>
      <c r="AB227" s="48"/>
      <c r="AC227" s="48"/>
    </row>
    <row r="228" spans="1:68" ht="16.5" hidden="1" customHeight="1" x14ac:dyDescent="0.25">
      <c r="A228" s="204" t="s">
        <v>309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92"/>
      <c r="AB228" s="192"/>
      <c r="AC228" s="192"/>
    </row>
    <row r="229" spans="1:68" ht="14.25" hidden="1" customHeight="1" x14ac:dyDescent="0.25">
      <c r="A229" s="250" t="s">
        <v>63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191"/>
      <c r="AB229" s="191"/>
      <c r="AC229" s="191"/>
    </row>
    <row r="230" spans="1:68" ht="27" hidden="1" customHeight="1" x14ac:dyDescent="0.25">
      <c r="A230" s="54" t="s">
        <v>310</v>
      </c>
      <c r="B230" s="54" t="s">
        <v>311</v>
      </c>
      <c r="C230" s="31">
        <v>4301071029</v>
      </c>
      <c r="D230" s="209">
        <v>4607111035899</v>
      </c>
      <c r="E230" s="210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12"/>
      <c r="R230" s="212"/>
      <c r="S230" s="212"/>
      <c r="T230" s="213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312</v>
      </c>
      <c r="B231" s="54" t="s">
        <v>313</v>
      </c>
      <c r="C231" s="31">
        <v>4301070991</v>
      </c>
      <c r="D231" s="209">
        <v>4607111038180</v>
      </c>
      <c r="E231" s="210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12"/>
      <c r="R231" s="212"/>
      <c r="S231" s="212"/>
      <c r="T231" s="213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29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30"/>
      <c r="P232" s="206" t="s">
        <v>71</v>
      </c>
      <c r="Q232" s="207"/>
      <c r="R232" s="207"/>
      <c r="S232" s="207"/>
      <c r="T232" s="207"/>
      <c r="U232" s="207"/>
      <c r="V232" s="208"/>
      <c r="W232" s="37" t="s">
        <v>69</v>
      </c>
      <c r="X232" s="200">
        <f>IFERROR(SUM(X230:X231),"0")</f>
        <v>0</v>
      </c>
      <c r="Y232" s="200">
        <f>IFERROR(SUM(Y230:Y231),"0")</f>
        <v>0</v>
      </c>
      <c r="Z232" s="200">
        <f>IFERROR(IF(Z230="",0,Z230),"0")+IFERROR(IF(Z231="",0,Z231),"0")</f>
        <v>0</v>
      </c>
      <c r="AA232" s="201"/>
      <c r="AB232" s="201"/>
      <c r="AC232" s="201"/>
    </row>
    <row r="233" spans="1:68" hidden="1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30"/>
      <c r="P233" s="206" t="s">
        <v>71</v>
      </c>
      <c r="Q233" s="207"/>
      <c r="R233" s="207"/>
      <c r="S233" s="207"/>
      <c r="T233" s="207"/>
      <c r="U233" s="207"/>
      <c r="V233" s="208"/>
      <c r="W233" s="37" t="s">
        <v>72</v>
      </c>
      <c r="X233" s="200">
        <f>IFERROR(SUMPRODUCT(X230:X231*H230:H231),"0")</f>
        <v>0</v>
      </c>
      <c r="Y233" s="200">
        <f>IFERROR(SUMPRODUCT(Y230:Y231*H230:H231),"0")</f>
        <v>0</v>
      </c>
      <c r="Z233" s="37"/>
      <c r="AA233" s="201"/>
      <c r="AB233" s="201"/>
      <c r="AC233" s="201"/>
    </row>
    <row r="234" spans="1:68" ht="27.75" hidden="1" customHeight="1" x14ac:dyDescent="0.2">
      <c r="A234" s="258" t="s">
        <v>314</v>
      </c>
      <c r="B234" s="259"/>
      <c r="C234" s="259"/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48"/>
      <c r="AB234" s="48"/>
      <c r="AC234" s="48"/>
    </row>
    <row r="235" spans="1:68" ht="16.5" hidden="1" customHeight="1" x14ac:dyDescent="0.25">
      <c r="A235" s="204" t="s">
        <v>315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92"/>
      <c r="AB235" s="192"/>
      <c r="AC235" s="192"/>
    </row>
    <row r="236" spans="1:68" ht="14.25" hidden="1" customHeight="1" x14ac:dyDescent="0.25">
      <c r="A236" s="250" t="s">
        <v>138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191"/>
      <c r="AB236" s="191"/>
      <c r="AC236" s="191"/>
    </row>
    <row r="237" spans="1:68" ht="37.5" hidden="1" customHeight="1" x14ac:dyDescent="0.25">
      <c r="A237" s="54" t="s">
        <v>316</v>
      </c>
      <c r="B237" s="54" t="s">
        <v>317</v>
      </c>
      <c r="C237" s="31">
        <v>4301135400</v>
      </c>
      <c r="D237" s="209">
        <v>4607111039361</v>
      </c>
      <c r="E237" s="210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79" t="s">
        <v>318</v>
      </c>
      <c r="Q237" s="212"/>
      <c r="R237" s="212"/>
      <c r="S237" s="212"/>
      <c r="T237" s="213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29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30"/>
      <c r="P238" s="206" t="s">
        <v>71</v>
      </c>
      <c r="Q238" s="207"/>
      <c r="R238" s="207"/>
      <c r="S238" s="207"/>
      <c r="T238" s="207"/>
      <c r="U238" s="207"/>
      <c r="V238" s="208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30"/>
      <c r="P239" s="206" t="s">
        <v>71</v>
      </c>
      <c r="Q239" s="207"/>
      <c r="R239" s="207"/>
      <c r="S239" s="207"/>
      <c r="T239" s="207"/>
      <c r="U239" s="207"/>
      <c r="V239" s="208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hidden="1" customHeight="1" x14ac:dyDescent="0.2">
      <c r="A240" s="258" t="s">
        <v>224</v>
      </c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  <c r="S240" s="259"/>
      <c r="T240" s="259"/>
      <c r="U240" s="259"/>
      <c r="V240" s="259"/>
      <c r="W240" s="259"/>
      <c r="X240" s="259"/>
      <c r="Y240" s="259"/>
      <c r="Z240" s="259"/>
      <c r="AA240" s="48"/>
      <c r="AB240" s="48"/>
      <c r="AC240" s="48"/>
    </row>
    <row r="241" spans="1:68" ht="16.5" hidden="1" customHeight="1" x14ac:dyDescent="0.25">
      <c r="A241" s="204" t="s">
        <v>224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92"/>
      <c r="AB241" s="192"/>
      <c r="AC241" s="192"/>
    </row>
    <row r="242" spans="1:68" ht="14.25" hidden="1" customHeight="1" x14ac:dyDescent="0.25">
      <c r="A242" s="250" t="s">
        <v>63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9">
        <v>4640242181264</v>
      </c>
      <c r="E243" s="210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396" t="s">
        <v>321</v>
      </c>
      <c r="Q243" s="212"/>
      <c r="R243" s="212"/>
      <c r="S243" s="212"/>
      <c r="T243" s="213"/>
      <c r="U243" s="34"/>
      <c r="V243" s="34"/>
      <c r="W243" s="35" t="s">
        <v>69</v>
      </c>
      <c r="X243" s="198">
        <v>12</v>
      </c>
      <c r="Y243" s="199">
        <f>IFERROR(IF(X243="","",X243),"")</f>
        <v>12</v>
      </c>
      <c r="Z243" s="36">
        <f>IFERROR(IF(X243="","",X243*0.0155),"")</f>
        <v>0.186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9">
        <v>4640242181325</v>
      </c>
      <c r="E244" s="210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316" t="s">
        <v>324</v>
      </c>
      <c r="Q244" s="212"/>
      <c r="R244" s="212"/>
      <c r="S244" s="212"/>
      <c r="T244" s="213"/>
      <c r="U244" s="34"/>
      <c r="V244" s="34"/>
      <c r="W244" s="35" t="s">
        <v>69</v>
      </c>
      <c r="X244" s="198">
        <v>12</v>
      </c>
      <c r="Y244" s="199">
        <f>IFERROR(IF(X244="","",X244),"")</f>
        <v>12</v>
      </c>
      <c r="Z244" s="36">
        <f>IFERROR(IF(X244="","",X244*0.0155),"")</f>
        <v>0.186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87.36</v>
      </c>
      <c r="BN244" s="67">
        <f>IFERROR(Y244*I244,"0")</f>
        <v>87.36</v>
      </c>
      <c r="BO244" s="67">
        <f>IFERROR(X244/J244,"0")</f>
        <v>0.14285714285714285</v>
      </c>
      <c r="BP244" s="67">
        <f>IFERROR(Y244/J244,"0")</f>
        <v>0.14285714285714285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4301070993</v>
      </c>
      <c r="D245" s="209">
        <v>4640242180670</v>
      </c>
      <c r="E245" s="210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0" t="s">
        <v>327</v>
      </c>
      <c r="Q245" s="212"/>
      <c r="R245" s="212"/>
      <c r="S245" s="212"/>
      <c r="T245" s="213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29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30"/>
      <c r="P246" s="206" t="s">
        <v>71</v>
      </c>
      <c r="Q246" s="207"/>
      <c r="R246" s="207"/>
      <c r="S246" s="207"/>
      <c r="T246" s="207"/>
      <c r="U246" s="207"/>
      <c r="V246" s="208"/>
      <c r="W246" s="37" t="s">
        <v>69</v>
      </c>
      <c r="X246" s="200">
        <f>IFERROR(SUM(X243:X245),"0")</f>
        <v>24</v>
      </c>
      <c r="Y246" s="200">
        <f>IFERROR(SUM(Y243:Y245),"0")</f>
        <v>24</v>
      </c>
      <c r="Z246" s="200">
        <f>IFERROR(IF(Z243="",0,Z243),"0")+IFERROR(IF(Z244="",0,Z244),"0")+IFERROR(IF(Z245="",0,Z245),"0")</f>
        <v>0.372</v>
      </c>
      <c r="AA246" s="201"/>
      <c r="AB246" s="201"/>
      <c r="AC246" s="201"/>
    </row>
    <row r="247" spans="1:68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30"/>
      <c r="P247" s="206" t="s">
        <v>71</v>
      </c>
      <c r="Q247" s="207"/>
      <c r="R247" s="207"/>
      <c r="S247" s="207"/>
      <c r="T247" s="207"/>
      <c r="U247" s="207"/>
      <c r="V247" s="208"/>
      <c r="W247" s="37" t="s">
        <v>72</v>
      </c>
      <c r="X247" s="200">
        <f>IFERROR(SUMPRODUCT(X243:X245*H243:H245),"0")</f>
        <v>168</v>
      </c>
      <c r="Y247" s="200">
        <f>IFERROR(SUMPRODUCT(Y243:Y245*H243:H245),"0")</f>
        <v>168</v>
      </c>
      <c r="Z247" s="37"/>
      <c r="AA247" s="201"/>
      <c r="AB247" s="201"/>
      <c r="AC247" s="201"/>
    </row>
    <row r="248" spans="1:68" ht="14.25" hidden="1" customHeight="1" x14ac:dyDescent="0.25">
      <c r="A248" s="250" t="s">
        <v>142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9">
        <v>4640242180427</v>
      </c>
      <c r="E249" s="210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18" t="s">
        <v>330</v>
      </c>
      <c r="Q249" s="212"/>
      <c r="R249" s="212"/>
      <c r="S249" s="212"/>
      <c r="T249" s="213"/>
      <c r="U249" s="34"/>
      <c r="V249" s="34"/>
      <c r="W249" s="35" t="s">
        <v>69</v>
      </c>
      <c r="X249" s="198">
        <v>18</v>
      </c>
      <c r="Y249" s="199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229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30"/>
      <c r="P250" s="206" t="s">
        <v>71</v>
      </c>
      <c r="Q250" s="207"/>
      <c r="R250" s="207"/>
      <c r="S250" s="207"/>
      <c r="T250" s="207"/>
      <c r="U250" s="207"/>
      <c r="V250" s="208"/>
      <c r="W250" s="37" t="s">
        <v>69</v>
      </c>
      <c r="X250" s="200">
        <f>IFERROR(SUM(X249:X249),"0")</f>
        <v>18</v>
      </c>
      <c r="Y250" s="200">
        <f>IFERROR(SUM(Y249:Y249),"0")</f>
        <v>18</v>
      </c>
      <c r="Z250" s="200">
        <f>IFERROR(IF(Z249="",0,Z249),"0")</f>
        <v>9.0359999999999996E-2</v>
      </c>
      <c r="AA250" s="201"/>
      <c r="AB250" s="201"/>
      <c r="AC250" s="201"/>
    </row>
    <row r="251" spans="1:68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30"/>
      <c r="P251" s="206" t="s">
        <v>71</v>
      </c>
      <c r="Q251" s="207"/>
      <c r="R251" s="207"/>
      <c r="S251" s="207"/>
      <c r="T251" s="207"/>
      <c r="U251" s="207"/>
      <c r="V251" s="208"/>
      <c r="W251" s="37" t="s">
        <v>72</v>
      </c>
      <c r="X251" s="200">
        <f>IFERROR(SUMPRODUCT(X249:X249*H249:H249),"0")</f>
        <v>32.4</v>
      </c>
      <c r="Y251" s="200">
        <f>IFERROR(SUMPRODUCT(Y249:Y249*H249:H249),"0")</f>
        <v>32.4</v>
      </c>
      <c r="Z251" s="37"/>
      <c r="AA251" s="201"/>
      <c r="AB251" s="201"/>
      <c r="AC251" s="201"/>
    </row>
    <row r="252" spans="1:68" ht="14.25" hidden="1" customHeight="1" x14ac:dyDescent="0.25">
      <c r="A252" s="250" t="s">
        <v>75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191"/>
      <c r="AB252" s="191"/>
      <c r="AC252" s="191"/>
    </row>
    <row r="253" spans="1:68" ht="27" hidden="1" customHeight="1" x14ac:dyDescent="0.25">
      <c r="A253" s="54" t="s">
        <v>331</v>
      </c>
      <c r="B253" s="54" t="s">
        <v>332</v>
      </c>
      <c r="C253" s="31">
        <v>4301132080</v>
      </c>
      <c r="D253" s="209">
        <v>4640242180397</v>
      </c>
      <c r="E253" s="210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83" t="s">
        <v>333</v>
      </c>
      <c r="Q253" s="212"/>
      <c r="R253" s="212"/>
      <c r="S253" s="212"/>
      <c r="T253" s="213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334</v>
      </c>
      <c r="B254" s="54" t="s">
        <v>335</v>
      </c>
      <c r="C254" s="31">
        <v>4301132104</v>
      </c>
      <c r="D254" s="209">
        <v>4640242181219</v>
      </c>
      <c r="E254" s="210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6" t="s">
        <v>336</v>
      </c>
      <c r="Q254" s="212"/>
      <c r="R254" s="212"/>
      <c r="S254" s="212"/>
      <c r="T254" s="213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29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30"/>
      <c r="P255" s="206" t="s">
        <v>71</v>
      </c>
      <c r="Q255" s="207"/>
      <c r="R255" s="207"/>
      <c r="S255" s="207"/>
      <c r="T255" s="207"/>
      <c r="U255" s="207"/>
      <c r="V255" s="208"/>
      <c r="W255" s="37" t="s">
        <v>69</v>
      </c>
      <c r="X255" s="200">
        <f>IFERROR(SUM(X253:X254),"0")</f>
        <v>0</v>
      </c>
      <c r="Y255" s="200">
        <f>IFERROR(SUM(Y253:Y254),"0")</f>
        <v>0</v>
      </c>
      <c r="Z255" s="200">
        <f>IFERROR(IF(Z253="",0,Z253),"0")+IFERROR(IF(Z254="",0,Z254),"0")</f>
        <v>0</v>
      </c>
      <c r="AA255" s="201"/>
      <c r="AB255" s="201"/>
      <c r="AC255" s="201"/>
    </row>
    <row r="256" spans="1:68" hidden="1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30"/>
      <c r="P256" s="206" t="s">
        <v>71</v>
      </c>
      <c r="Q256" s="207"/>
      <c r="R256" s="207"/>
      <c r="S256" s="207"/>
      <c r="T256" s="207"/>
      <c r="U256" s="207"/>
      <c r="V256" s="208"/>
      <c r="W256" s="37" t="s">
        <v>72</v>
      </c>
      <c r="X256" s="200">
        <f>IFERROR(SUMPRODUCT(X253:X254*H253:H254),"0")</f>
        <v>0</v>
      </c>
      <c r="Y256" s="200">
        <f>IFERROR(SUMPRODUCT(Y253:Y254*H253:H254),"0")</f>
        <v>0</v>
      </c>
      <c r="Z256" s="37"/>
      <c r="AA256" s="201"/>
      <c r="AB256" s="201"/>
      <c r="AC256" s="201"/>
    </row>
    <row r="257" spans="1:68" ht="14.25" hidden="1" customHeight="1" x14ac:dyDescent="0.25">
      <c r="A257" s="250" t="s">
        <v>161</v>
      </c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9">
        <v>4640242180304</v>
      </c>
      <c r="E258" s="210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24" t="s">
        <v>339</v>
      </c>
      <c r="Q258" s="212"/>
      <c r="R258" s="212"/>
      <c r="S258" s="212"/>
      <c r="T258" s="213"/>
      <c r="U258" s="34"/>
      <c r="V258" s="34"/>
      <c r="W258" s="35" t="s">
        <v>69</v>
      </c>
      <c r="X258" s="198">
        <v>42</v>
      </c>
      <c r="Y258" s="199">
        <f>IFERROR(IF(X258="","",X258),"")</f>
        <v>42</v>
      </c>
      <c r="Z258" s="36">
        <f>IFERROR(IF(X258="","",X258*0.00936),"")</f>
        <v>0.39312000000000002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121.40520000000001</v>
      </c>
      <c r="BN258" s="67">
        <f>IFERROR(Y258*I258,"0")</f>
        <v>121.40520000000001</v>
      </c>
      <c r="BO258" s="67">
        <f>IFERROR(X258/J258,"0")</f>
        <v>0.33333333333333331</v>
      </c>
      <c r="BP258" s="67">
        <f>IFERROR(Y258/J258,"0")</f>
        <v>0.33333333333333331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9">
        <v>4640242180236</v>
      </c>
      <c r="E259" s="210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57" t="s">
        <v>342</v>
      </c>
      <c r="Q259" s="212"/>
      <c r="R259" s="212"/>
      <c r="S259" s="212"/>
      <c r="T259" s="213"/>
      <c r="U259" s="34"/>
      <c r="V259" s="34"/>
      <c r="W259" s="35" t="s">
        <v>69</v>
      </c>
      <c r="X259" s="198">
        <v>12</v>
      </c>
      <c r="Y259" s="199">
        <f>IFERROR(IF(X259="","",X259),"")</f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hidden="1" customHeight="1" x14ac:dyDescent="0.25">
      <c r="A260" s="54" t="s">
        <v>343</v>
      </c>
      <c r="B260" s="54" t="s">
        <v>344</v>
      </c>
      <c r="C260" s="31">
        <v>4301136029</v>
      </c>
      <c r="D260" s="209">
        <v>4640242180410</v>
      </c>
      <c r="E260" s="210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12"/>
      <c r="R260" s="212"/>
      <c r="S260" s="212"/>
      <c r="T260" s="213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29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30"/>
      <c r="P261" s="206" t="s">
        <v>71</v>
      </c>
      <c r="Q261" s="207"/>
      <c r="R261" s="207"/>
      <c r="S261" s="207"/>
      <c r="T261" s="207"/>
      <c r="U261" s="207"/>
      <c r="V261" s="208"/>
      <c r="W261" s="37" t="s">
        <v>69</v>
      </c>
      <c r="X261" s="200">
        <f>IFERROR(SUM(X258:X260),"0")</f>
        <v>54</v>
      </c>
      <c r="Y261" s="200">
        <f>IFERROR(SUM(Y258:Y260),"0")</f>
        <v>54</v>
      </c>
      <c r="Z261" s="200">
        <f>IFERROR(IF(Z258="",0,Z258),"0")+IFERROR(IF(Z259="",0,Z259),"0")+IFERROR(IF(Z260="",0,Z260),"0")</f>
        <v>0.57912000000000008</v>
      </c>
      <c r="AA261" s="201"/>
      <c r="AB261" s="201"/>
      <c r="AC261" s="201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30"/>
      <c r="P262" s="206" t="s">
        <v>71</v>
      </c>
      <c r="Q262" s="207"/>
      <c r="R262" s="207"/>
      <c r="S262" s="207"/>
      <c r="T262" s="207"/>
      <c r="U262" s="207"/>
      <c r="V262" s="208"/>
      <c r="W262" s="37" t="s">
        <v>72</v>
      </c>
      <c r="X262" s="200">
        <f>IFERROR(SUMPRODUCT(X258:X260*H258:H260),"0")</f>
        <v>173.4</v>
      </c>
      <c r="Y262" s="200">
        <f>IFERROR(SUMPRODUCT(Y258:Y260*H258:H260),"0")</f>
        <v>173.4</v>
      </c>
      <c r="Z262" s="37"/>
      <c r="AA262" s="201"/>
      <c r="AB262" s="201"/>
      <c r="AC262" s="201"/>
    </row>
    <row r="263" spans="1:68" ht="14.25" hidden="1" customHeight="1" x14ac:dyDescent="0.25">
      <c r="A263" s="250" t="s">
        <v>138</v>
      </c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191"/>
      <c r="AB263" s="191"/>
      <c r="AC263" s="191"/>
    </row>
    <row r="264" spans="1:68" ht="37.5" hidden="1" customHeight="1" x14ac:dyDescent="0.25">
      <c r="A264" s="54" t="s">
        <v>345</v>
      </c>
      <c r="B264" s="54" t="s">
        <v>346</v>
      </c>
      <c r="C264" s="31">
        <v>4301135552</v>
      </c>
      <c r="D264" s="209">
        <v>4640242181431</v>
      </c>
      <c r="E264" s="210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297" t="s">
        <v>347</v>
      </c>
      <c r="Q264" s="212"/>
      <c r="R264" s="212"/>
      <c r="S264" s="212"/>
      <c r="T264" s="213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348</v>
      </c>
      <c r="B265" s="54" t="s">
        <v>349</v>
      </c>
      <c r="C265" s="31">
        <v>4301135504</v>
      </c>
      <c r="D265" s="209">
        <v>4640242181554</v>
      </c>
      <c r="E265" s="210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2" t="s">
        <v>350</v>
      </c>
      <c r="Q265" s="212"/>
      <c r="R265" s="212"/>
      <c r="S265" s="212"/>
      <c r="T265" s="213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9">
        <v>4640242181561</v>
      </c>
      <c r="E266" s="210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21" t="s">
        <v>353</v>
      </c>
      <c r="Q266" s="212"/>
      <c r="R266" s="212"/>
      <c r="S266" s="212"/>
      <c r="T266" s="213"/>
      <c r="U266" s="34"/>
      <c r="V266" s="34"/>
      <c r="W266" s="35" t="s">
        <v>69</v>
      </c>
      <c r="X266" s="198">
        <v>42</v>
      </c>
      <c r="Y266" s="199">
        <f t="shared" si="24"/>
        <v>42</v>
      </c>
      <c r="Z266" s="36">
        <f>IFERROR(IF(X266="","",X266*0.00936),"")</f>
        <v>0.39312000000000002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163.464</v>
      </c>
      <c r="BN266" s="67">
        <f t="shared" si="26"/>
        <v>163.464</v>
      </c>
      <c r="BO266" s="67">
        <f t="shared" si="27"/>
        <v>0.33333333333333331</v>
      </c>
      <c r="BP266" s="67">
        <f t="shared" si="28"/>
        <v>0.33333333333333331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9">
        <v>4640242181424</v>
      </c>
      <c r="E267" s="210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14" t="s">
        <v>356</v>
      </c>
      <c r="Q267" s="212"/>
      <c r="R267" s="212"/>
      <c r="S267" s="212"/>
      <c r="T267" s="213"/>
      <c r="U267" s="34"/>
      <c r="V267" s="34"/>
      <c r="W267" s="35" t="s">
        <v>69</v>
      </c>
      <c r="X267" s="198">
        <v>24</v>
      </c>
      <c r="Y267" s="199">
        <f t="shared" si="24"/>
        <v>24</v>
      </c>
      <c r="Z267" s="36">
        <f>IFERROR(IF(X267="","",X267*0.0155),"")</f>
        <v>0.372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357</v>
      </c>
      <c r="B268" s="54" t="s">
        <v>358</v>
      </c>
      <c r="C268" s="31">
        <v>4301135320</v>
      </c>
      <c r="D268" s="209">
        <v>4640242181592</v>
      </c>
      <c r="E268" s="210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23" t="s">
        <v>359</v>
      </c>
      <c r="Q268" s="212"/>
      <c r="R268" s="212"/>
      <c r="S268" s="212"/>
      <c r="T268" s="213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9">
        <v>4640242181523</v>
      </c>
      <c r="E269" s="210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2" t="s">
        <v>362</v>
      </c>
      <c r="Q269" s="212"/>
      <c r="R269" s="212"/>
      <c r="S269" s="212"/>
      <c r="T269" s="213"/>
      <c r="U269" s="34"/>
      <c r="V269" s="34"/>
      <c r="W269" s="35" t="s">
        <v>69</v>
      </c>
      <c r="X269" s="198">
        <v>70</v>
      </c>
      <c r="Y269" s="199">
        <f t="shared" si="24"/>
        <v>70</v>
      </c>
      <c r="Z269" s="36">
        <f t="shared" si="29"/>
        <v>0.6552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4301135404</v>
      </c>
      <c r="D270" s="209">
        <v>4640242181516</v>
      </c>
      <c r="E270" s="210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52" t="s">
        <v>365</v>
      </c>
      <c r="Q270" s="212"/>
      <c r="R270" s="212"/>
      <c r="S270" s="212"/>
      <c r="T270" s="213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366</v>
      </c>
      <c r="B271" s="54" t="s">
        <v>367</v>
      </c>
      <c r="C271" s="31">
        <v>4301135402</v>
      </c>
      <c r="D271" s="209">
        <v>4640242181493</v>
      </c>
      <c r="E271" s="210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0" t="s">
        <v>368</v>
      </c>
      <c r="Q271" s="212"/>
      <c r="R271" s="212"/>
      <c r="S271" s="212"/>
      <c r="T271" s="213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9">
        <v>4640242181486</v>
      </c>
      <c r="E272" s="210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9" t="s">
        <v>371</v>
      </c>
      <c r="Q272" s="212"/>
      <c r="R272" s="212"/>
      <c r="S272" s="212"/>
      <c r="T272" s="213"/>
      <c r="U272" s="34"/>
      <c r="V272" s="34"/>
      <c r="W272" s="35" t="s">
        <v>69</v>
      </c>
      <c r="X272" s="198">
        <v>98</v>
      </c>
      <c r="Y272" s="199">
        <f t="shared" si="24"/>
        <v>98</v>
      </c>
      <c r="Z272" s="36">
        <f t="shared" si="29"/>
        <v>0.91727999999999998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381.416</v>
      </c>
      <c r="BN272" s="67">
        <f t="shared" si="26"/>
        <v>381.416</v>
      </c>
      <c r="BO272" s="67">
        <f t="shared" si="27"/>
        <v>0.77777777777777779</v>
      </c>
      <c r="BP272" s="67">
        <f t="shared" si="28"/>
        <v>0.77777777777777779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4301135403</v>
      </c>
      <c r="D273" s="209">
        <v>4640242181509</v>
      </c>
      <c r="E273" s="210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22" t="s">
        <v>374</v>
      </c>
      <c r="Q273" s="212"/>
      <c r="R273" s="212"/>
      <c r="S273" s="212"/>
      <c r="T273" s="213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375</v>
      </c>
      <c r="B274" s="54" t="s">
        <v>376</v>
      </c>
      <c r="C274" s="31">
        <v>4301135304</v>
      </c>
      <c r="D274" s="209">
        <v>4640242181240</v>
      </c>
      <c r="E274" s="210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403" t="s">
        <v>377</v>
      </c>
      <c r="Q274" s="212"/>
      <c r="R274" s="212"/>
      <c r="S274" s="212"/>
      <c r="T274" s="213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4301135310</v>
      </c>
      <c r="D275" s="209">
        <v>4640242181318</v>
      </c>
      <c r="E275" s="210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46" t="s">
        <v>380</v>
      </c>
      <c r="Q275" s="212"/>
      <c r="R275" s="212"/>
      <c r="S275" s="212"/>
      <c r="T275" s="213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381</v>
      </c>
      <c r="B276" s="54" t="s">
        <v>382</v>
      </c>
      <c r="C276" s="31">
        <v>4301135306</v>
      </c>
      <c r="D276" s="209">
        <v>4640242181578</v>
      </c>
      <c r="E276" s="210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48" t="s">
        <v>383</v>
      </c>
      <c r="Q276" s="212"/>
      <c r="R276" s="212"/>
      <c r="S276" s="212"/>
      <c r="T276" s="213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384</v>
      </c>
      <c r="B277" s="54" t="s">
        <v>385</v>
      </c>
      <c r="C277" s="31">
        <v>4301135305</v>
      </c>
      <c r="D277" s="209">
        <v>4640242181394</v>
      </c>
      <c r="E277" s="210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26" t="s">
        <v>386</v>
      </c>
      <c r="Q277" s="212"/>
      <c r="R277" s="212"/>
      <c r="S277" s="212"/>
      <c r="T277" s="213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387</v>
      </c>
      <c r="B278" s="54" t="s">
        <v>388</v>
      </c>
      <c r="C278" s="31">
        <v>4301135309</v>
      </c>
      <c r="D278" s="209">
        <v>4640242181332</v>
      </c>
      <c r="E278" s="210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49" t="s">
        <v>389</v>
      </c>
      <c r="Q278" s="212"/>
      <c r="R278" s="212"/>
      <c r="S278" s="212"/>
      <c r="T278" s="213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390</v>
      </c>
      <c r="B279" s="54" t="s">
        <v>391</v>
      </c>
      <c r="C279" s="31">
        <v>4301135308</v>
      </c>
      <c r="D279" s="209">
        <v>4640242181349</v>
      </c>
      <c r="E279" s="210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5" t="s">
        <v>392</v>
      </c>
      <c r="Q279" s="212"/>
      <c r="R279" s="212"/>
      <c r="S279" s="212"/>
      <c r="T279" s="213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4301135307</v>
      </c>
      <c r="D280" s="209">
        <v>4640242181370</v>
      </c>
      <c r="E280" s="210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2" t="s">
        <v>395</v>
      </c>
      <c r="Q280" s="212"/>
      <c r="R280" s="212"/>
      <c r="S280" s="212"/>
      <c r="T280" s="213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396</v>
      </c>
      <c r="B281" s="54" t="s">
        <v>397</v>
      </c>
      <c r="C281" s="31">
        <v>4301135318</v>
      </c>
      <c r="D281" s="209">
        <v>4607111037480</v>
      </c>
      <c r="E281" s="210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71" t="s">
        <v>398</v>
      </c>
      <c r="Q281" s="212"/>
      <c r="R281" s="212"/>
      <c r="S281" s="212"/>
      <c r="T281" s="213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399</v>
      </c>
      <c r="B282" s="54" t="s">
        <v>400</v>
      </c>
      <c r="C282" s="31">
        <v>4301135319</v>
      </c>
      <c r="D282" s="209">
        <v>4607111037473</v>
      </c>
      <c r="E282" s="210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42" t="s">
        <v>401</v>
      </c>
      <c r="Q282" s="212"/>
      <c r="R282" s="212"/>
      <c r="S282" s="212"/>
      <c r="T282" s="213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402</v>
      </c>
      <c r="B283" s="54" t="s">
        <v>403</v>
      </c>
      <c r="C283" s="31">
        <v>4301135198</v>
      </c>
      <c r="D283" s="209">
        <v>4640242180663</v>
      </c>
      <c r="E283" s="210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25" t="s">
        <v>404</v>
      </c>
      <c r="Q283" s="212"/>
      <c r="R283" s="212"/>
      <c r="S283" s="212"/>
      <c r="T283" s="213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29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30"/>
      <c r="P284" s="206" t="s">
        <v>71</v>
      </c>
      <c r="Q284" s="207"/>
      <c r="R284" s="207"/>
      <c r="S284" s="207"/>
      <c r="T284" s="207"/>
      <c r="U284" s="207"/>
      <c r="V284" s="208"/>
      <c r="W284" s="37" t="s">
        <v>69</v>
      </c>
      <c r="X284" s="200">
        <f>IFERROR(SUM(X264:X283),"0")</f>
        <v>234</v>
      </c>
      <c r="Y284" s="200">
        <f>IFERROR(SUM(Y264:Y283),"0")</f>
        <v>234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2.3376000000000001</v>
      </c>
      <c r="AA284" s="201"/>
      <c r="AB284" s="201"/>
      <c r="AC284" s="201"/>
    </row>
    <row r="285" spans="1:68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30"/>
      <c r="P285" s="206" t="s">
        <v>71</v>
      </c>
      <c r="Q285" s="207"/>
      <c r="R285" s="207"/>
      <c r="S285" s="207"/>
      <c r="T285" s="207"/>
      <c r="U285" s="207"/>
      <c r="V285" s="208"/>
      <c r="W285" s="37" t="s">
        <v>72</v>
      </c>
      <c r="X285" s="200">
        <f>IFERROR(SUMPRODUCT(X264:X283*H264:H283),"0")</f>
        <v>860</v>
      </c>
      <c r="Y285" s="200">
        <f>IFERROR(SUMPRODUCT(Y264:Y283*H264:H283),"0")</f>
        <v>860</v>
      </c>
      <c r="Z285" s="37"/>
      <c r="AA285" s="201"/>
      <c r="AB285" s="201"/>
      <c r="AC285" s="201"/>
    </row>
    <row r="286" spans="1:68" ht="15" customHeight="1" x14ac:dyDescent="0.2">
      <c r="A286" s="232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33"/>
      <c r="P286" s="327" t="s">
        <v>405</v>
      </c>
      <c r="Q286" s="288"/>
      <c r="R286" s="288"/>
      <c r="S286" s="288"/>
      <c r="T286" s="288"/>
      <c r="U286" s="288"/>
      <c r="V286" s="289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3320.48</v>
      </c>
      <c r="Y286" s="200">
        <f>IFERROR(Y24+Y33+Y40+Y48+Y64+Y70+Y75+Y81+Y91+Y98+Y110+Y116+Y122+Y129+Y135+Y141+Y146+Y152+Y160+Y165+Y173+Y178+Y183+Y191+Y201+Y209+Y214+Y220+Y226+Y233+Y239+Y247+Y251+Y256+Y262+Y285,"0")</f>
        <v>3320.48</v>
      </c>
      <c r="Z286" s="37"/>
      <c r="AA286" s="201"/>
      <c r="AB286" s="201"/>
      <c r="AC286" s="201"/>
    </row>
    <row r="287" spans="1:68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33"/>
      <c r="P287" s="327" t="s">
        <v>406</v>
      </c>
      <c r="Q287" s="288"/>
      <c r="R287" s="288"/>
      <c r="S287" s="288"/>
      <c r="T287" s="288"/>
      <c r="U287" s="288"/>
      <c r="V287" s="289"/>
      <c r="W287" s="37" t="s">
        <v>72</v>
      </c>
      <c r="X287" s="200">
        <f>IFERROR(SUM(BM22:BM283),"0")</f>
        <v>3625.2016000000003</v>
      </c>
      <c r="Y287" s="200">
        <f>IFERROR(SUM(BN22:BN283),"0")</f>
        <v>3625.2016000000003</v>
      </c>
      <c r="Z287" s="37"/>
      <c r="AA287" s="201"/>
      <c r="AB287" s="201"/>
      <c r="AC287" s="201"/>
    </row>
    <row r="288" spans="1:68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33"/>
      <c r="P288" s="327" t="s">
        <v>407</v>
      </c>
      <c r="Q288" s="288"/>
      <c r="R288" s="288"/>
      <c r="S288" s="288"/>
      <c r="T288" s="288"/>
      <c r="U288" s="288"/>
      <c r="V288" s="289"/>
      <c r="W288" s="37" t="s">
        <v>408</v>
      </c>
      <c r="X288" s="38">
        <f>ROUNDUP(SUM(BO22:BO283),0)</f>
        <v>10</v>
      </c>
      <c r="Y288" s="38">
        <f>ROUNDUP(SUM(BP22:BP283),0)</f>
        <v>10</v>
      </c>
      <c r="Z288" s="37"/>
      <c r="AA288" s="201"/>
      <c r="AB288" s="201"/>
      <c r="AC288" s="201"/>
    </row>
    <row r="289" spans="1:33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33"/>
      <c r="P289" s="327" t="s">
        <v>409</v>
      </c>
      <c r="Q289" s="288"/>
      <c r="R289" s="288"/>
      <c r="S289" s="288"/>
      <c r="T289" s="288"/>
      <c r="U289" s="288"/>
      <c r="V289" s="289"/>
      <c r="W289" s="37" t="s">
        <v>72</v>
      </c>
      <c r="X289" s="200">
        <f>GrossWeightTotal+PalletQtyTotal*25</f>
        <v>3875.2016000000003</v>
      </c>
      <c r="Y289" s="200">
        <f>GrossWeightTotalR+PalletQtyTotalR*25</f>
        <v>3875.2016000000003</v>
      </c>
      <c r="Z289" s="37"/>
      <c r="AA289" s="201"/>
      <c r="AB289" s="201"/>
      <c r="AC289" s="201"/>
    </row>
    <row r="290" spans="1:33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33"/>
      <c r="P290" s="327" t="s">
        <v>410</v>
      </c>
      <c r="Q290" s="288"/>
      <c r="R290" s="288"/>
      <c r="S290" s="288"/>
      <c r="T290" s="288"/>
      <c r="U290" s="288"/>
      <c r="V290" s="289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868</v>
      </c>
      <c r="Y290" s="200">
        <f>IFERROR(Y23+Y32+Y39+Y47+Y63+Y69+Y74+Y80+Y90+Y97+Y109+Y115+Y121+Y128+Y134+Y140+Y145+Y151+Y159+Y164+Y172+Y177+Y182+Y190+Y200+Y208+Y213+Y219+Y225+Y232+Y238+Y246+Y250+Y255+Y261+Y284,"0")</f>
        <v>868</v>
      </c>
      <c r="Z290" s="37"/>
      <c r="AA290" s="201"/>
      <c r="AB290" s="201"/>
      <c r="AC290" s="201"/>
    </row>
    <row r="291" spans="1:33" ht="14.25" hidden="1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33"/>
      <c r="P291" s="327" t="s">
        <v>411</v>
      </c>
      <c r="Q291" s="288"/>
      <c r="R291" s="288"/>
      <c r="S291" s="288"/>
      <c r="T291" s="288"/>
      <c r="U291" s="288"/>
      <c r="V291" s="289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11.44538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14" t="s">
        <v>73</v>
      </c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20"/>
      <c r="T293" s="214" t="s">
        <v>223</v>
      </c>
      <c r="U293" s="220"/>
      <c r="V293" s="214" t="s">
        <v>246</v>
      </c>
      <c r="W293" s="219"/>
      <c r="X293" s="220"/>
      <c r="Y293" s="214" t="s">
        <v>264</v>
      </c>
      <c r="Z293" s="219"/>
      <c r="AA293" s="219"/>
      <c r="AB293" s="219"/>
      <c r="AC293" s="220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10" t="s">
        <v>414</v>
      </c>
      <c r="B294" s="214" t="s">
        <v>62</v>
      </c>
      <c r="C294" s="214" t="s">
        <v>74</v>
      </c>
      <c r="D294" s="214" t="s">
        <v>86</v>
      </c>
      <c r="E294" s="214" t="s">
        <v>94</v>
      </c>
      <c r="F294" s="214" t="s">
        <v>105</v>
      </c>
      <c r="G294" s="214" t="s">
        <v>131</v>
      </c>
      <c r="H294" s="214" t="s">
        <v>137</v>
      </c>
      <c r="I294" s="214" t="s">
        <v>141</v>
      </c>
      <c r="J294" s="214" t="s">
        <v>147</v>
      </c>
      <c r="K294" s="214" t="s">
        <v>160</v>
      </c>
      <c r="L294" s="214" t="s">
        <v>168</v>
      </c>
      <c r="M294" s="214" t="s">
        <v>189</v>
      </c>
      <c r="N294" s="190"/>
      <c r="O294" s="214" t="s">
        <v>194</v>
      </c>
      <c r="P294" s="214" t="s">
        <v>199</v>
      </c>
      <c r="Q294" s="214" t="s">
        <v>206</v>
      </c>
      <c r="R294" s="214" t="s">
        <v>212</v>
      </c>
      <c r="S294" s="214" t="s">
        <v>220</v>
      </c>
      <c r="T294" s="214" t="s">
        <v>224</v>
      </c>
      <c r="U294" s="214" t="s">
        <v>228</v>
      </c>
      <c r="V294" s="214" t="s">
        <v>247</v>
      </c>
      <c r="W294" s="214" t="s">
        <v>246</v>
      </c>
      <c r="X294" s="214" t="s">
        <v>261</v>
      </c>
      <c r="Y294" s="214" t="s">
        <v>265</v>
      </c>
      <c r="Z294" s="214" t="s">
        <v>272</v>
      </c>
      <c r="AA294" s="214" t="s">
        <v>285</v>
      </c>
      <c r="AB294" s="214" t="s">
        <v>294</v>
      </c>
      <c r="AC294" s="214" t="s">
        <v>297</v>
      </c>
      <c r="AD294" s="214" t="s">
        <v>304</v>
      </c>
      <c r="AE294" s="214" t="s">
        <v>309</v>
      </c>
      <c r="AF294" s="214" t="s">
        <v>315</v>
      </c>
      <c r="AG294" s="214" t="s">
        <v>224</v>
      </c>
    </row>
    <row r="295" spans="1:33" ht="13.5" customHeight="1" thickBot="1" x14ac:dyDescent="0.25">
      <c r="A295" s="311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190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63</v>
      </c>
      <c r="D296" s="46">
        <f>IFERROR(X36*H36,"0")+IFERROR(X37*H37,"0")+IFERROR(X38*H38,"0")</f>
        <v>216</v>
      </c>
      <c r="E296" s="46">
        <f>IFERROR(X43*H43,"0")+IFERROR(X44*H44,"0")+IFERROR(X45*H45,"0")+IFERROR(X46*H46,"0")</f>
        <v>12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86.4</v>
      </c>
      <c r="G296" s="46">
        <f>IFERROR(X67*H67,"0")+IFERROR(X68*H68,"0")</f>
        <v>180</v>
      </c>
      <c r="H296" s="46">
        <f>IFERROR(X73*H73,"0")</f>
        <v>50.4</v>
      </c>
      <c r="I296" s="46">
        <f>IFERROR(X78*H78,"0")+IFERROR(X79*H79,"0")</f>
        <v>100.8</v>
      </c>
      <c r="J296" s="46">
        <f>IFERROR(X84*H84,"0")+IFERROR(X85*H85,"0")+IFERROR(X86*H86,"0")+IFERROR(X87*H87,"0")+IFERROR(X88*H88,"0")+IFERROR(X89*H89,"0")</f>
        <v>151.19999999999999</v>
      </c>
      <c r="K296" s="46">
        <f>IFERROR(X94*H94,"0")+IFERROR(X95*H95,"0")+IFERROR(X96*H96,"0")</f>
        <v>87.36</v>
      </c>
      <c r="L296" s="46">
        <f>IFERROR(X101*H101,"0")+IFERROR(X102*H102,"0")+IFERROR(X103*H103,"0")+IFERROR(X104*H104,"0")+IFERROR(X105*H105,"0")+IFERROR(X106*H106,"0")+IFERROR(X107*H107,"0")+IFERROR(X108*H108,"0")</f>
        <v>165.12</v>
      </c>
      <c r="M296" s="46">
        <f>IFERROR(X113*H113,"0")+IFERROR(X114*H114,"0")</f>
        <v>210</v>
      </c>
      <c r="N296" s="190"/>
      <c r="O296" s="46">
        <f>IFERROR(X119*H119,"0")+IFERROR(X120*H120,"0")</f>
        <v>42</v>
      </c>
      <c r="P296" s="46">
        <f>IFERROR(X125*H125,"0")+IFERROR(X126*H126,"0")+IFERROR(X127*H127,"0")</f>
        <v>168</v>
      </c>
      <c r="Q296" s="46">
        <f>IFERROR(X132*H132,"0")+IFERROR(X133*H133,"0")</f>
        <v>42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300</v>
      </c>
      <c r="V296" s="46">
        <f>IFERROR(X169*H169,"0")+IFERROR(X170*H170,"0")+IFERROR(X171*H171,"0")</f>
        <v>126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1233.8000000000002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1201.92</v>
      </c>
      <c r="B299" s="60">
        <f>SUMPRODUCT(--(BB:BB="ПГП"),--(W:W="кор"),H:H,Y:Y)+SUMPRODUCT(--(BB:BB="ПГП"),--(W:W="кг"),Y:Y)</f>
        <v>2118.56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2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"/>
        <filter val="10,00"/>
        <filter val="100,80"/>
        <filter val="12,00"/>
        <filter val="126,00"/>
        <filter val="14,00"/>
        <filter val="151,20"/>
        <filter val="165,12"/>
        <filter val="168,00"/>
        <filter val="173,40"/>
        <filter val="18,00"/>
        <filter val="180,00"/>
        <filter val="210,00"/>
        <filter val="216,00"/>
        <filter val="234,00"/>
        <filter val="24,00"/>
        <filter val="26,00"/>
        <filter val="28,00"/>
        <filter val="3 320,48"/>
        <filter val="3 625,20"/>
        <filter val="3 875,20"/>
        <filter val="300,00"/>
        <filter val="32,40"/>
        <filter val="36,00"/>
        <filter val="42,00"/>
        <filter val="50,40"/>
        <filter val="54,00"/>
        <filter val="56,00"/>
        <filter val="60,00"/>
        <filter val="63,00"/>
        <filter val="70,00"/>
        <filter val="86,40"/>
        <filter val="860,00"/>
        <filter val="868,00"/>
        <filter val="87,36"/>
        <filter val="98,00"/>
      </filters>
    </filterColumn>
  </autoFilter>
  <mergeCells count="533"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D107:E107"/>
    <mergeCell ref="D163:E163"/>
    <mergeCell ref="D278:E278"/>
    <mergeCell ref="D244:E244"/>
    <mergeCell ref="D171:E171"/>
    <mergeCell ref="AC294:AC295"/>
    <mergeCell ref="U17:V17"/>
    <mergeCell ref="Y17:Y18"/>
    <mergeCell ref="AE294:AE295"/>
    <mergeCell ref="D57:E57"/>
    <mergeCell ref="H294:H295"/>
    <mergeCell ref="V6:W9"/>
    <mergeCell ref="P38:T38"/>
    <mergeCell ref="P274:T274"/>
    <mergeCell ref="D217:E217"/>
    <mergeCell ref="P84:T84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Q6:R6"/>
    <mergeCell ref="D102:E102"/>
    <mergeCell ref="P81:V81"/>
    <mergeCell ref="D196:E196"/>
    <mergeCell ref="W294:W295"/>
    <mergeCell ref="D279:E279"/>
    <mergeCell ref="D265:E265"/>
    <mergeCell ref="D218:E218"/>
    <mergeCell ref="D199:E199"/>
    <mergeCell ref="Q5:R5"/>
    <mergeCell ref="F17:F18"/>
    <mergeCell ref="D120:E120"/>
    <mergeCell ref="P199:T199"/>
    <mergeCell ref="P243:T243"/>
    <mergeCell ref="P208:V208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A134:O135"/>
    <mergeCell ref="A20:Z20"/>
    <mergeCell ref="A112:Z112"/>
    <mergeCell ref="P286:V286"/>
    <mergeCell ref="P139:T139"/>
    <mergeCell ref="P47:V47"/>
    <mergeCell ref="P176:T176"/>
    <mergeCell ref="P114:T114"/>
    <mergeCell ref="D84:E84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P105:T105"/>
    <mergeCell ref="D86:E86"/>
    <mergeCell ref="P36:T36"/>
    <mergeCell ref="P107:T107"/>
    <mergeCell ref="D150:E150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A41:Z41"/>
    <mergeCell ref="P269:T269"/>
    <mergeCell ref="A227:Z227"/>
    <mergeCell ref="A222:Z222"/>
    <mergeCell ref="P255:V255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13:M13"/>
    <mergeCell ref="A15:M15"/>
    <mergeCell ref="P103:T103"/>
    <mergeCell ref="P52:T52"/>
    <mergeCell ref="P90:V90"/>
    <mergeCell ref="P79:T79"/>
    <mergeCell ref="D60:E60"/>
    <mergeCell ref="P73:T73"/>
    <mergeCell ref="A34:Z34"/>
    <mergeCell ref="A83:Z83"/>
    <mergeCell ref="D45:E45"/>
    <mergeCell ref="P22:T22"/>
    <mergeCell ref="D194:E194"/>
    <mergeCell ref="Z17:Z18"/>
    <mergeCell ref="P173:V173"/>
    <mergeCell ref="A172:O173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D61:E61"/>
    <mergeCell ref="D254:E254"/>
    <mergeCell ref="A232:O233"/>
    <mergeCell ref="A193:Z193"/>
    <mergeCell ref="D125:E125"/>
    <mergeCell ref="P204:T204"/>
    <mergeCell ref="P220:V220"/>
    <mergeCell ref="P213:V213"/>
    <mergeCell ref="P207:T207"/>
    <mergeCell ref="D277:E277"/>
    <mergeCell ref="P256:V256"/>
    <mergeCell ref="A210:Z210"/>
    <mergeCell ref="A26:Z26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D51:E51"/>
    <mergeCell ref="A147:Z147"/>
    <mergeCell ref="P172:V172"/>
    <mergeCell ref="D138:E138"/>
    <mergeCell ref="T6:U9"/>
    <mergeCell ref="Q10:R10"/>
    <mergeCell ref="A137:Z137"/>
    <mergeCell ref="D43:E43"/>
    <mergeCell ref="D59:E59"/>
    <mergeCell ref="P51:T51"/>
    <mergeCell ref="A42:Z42"/>
    <mergeCell ref="P43:T43"/>
    <mergeCell ref="D46:E46"/>
    <mergeCell ref="D8:M8"/>
    <mergeCell ref="D87:E87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P225:V225"/>
    <mergeCell ref="P88:T88"/>
    <mergeCell ref="Z294:Z295"/>
    <mergeCell ref="D106:E106"/>
    <mergeCell ref="P283:T283"/>
    <mergeCell ref="D264:E264"/>
    <mergeCell ref="P277:T277"/>
    <mergeCell ref="P291:V291"/>
    <mergeCell ref="P288:V288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282:E282"/>
    <mergeCell ref="A142:Z142"/>
    <mergeCell ref="P267:T267"/>
    <mergeCell ref="A225:O226"/>
    <mergeCell ref="D245:E245"/>
    <mergeCell ref="D224:E224"/>
    <mergeCell ref="P230:T230"/>
    <mergeCell ref="A182:O183"/>
    <mergeCell ref="P244:T244"/>
    <mergeCell ref="P144:T144"/>
    <mergeCell ref="D187:E187"/>
    <mergeCell ref="A190:O191"/>
    <mergeCell ref="P231:T231"/>
    <mergeCell ref="P270:T270"/>
    <mergeCell ref="P129:V129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2024-10-04T11:20:36Z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