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22C994-735E-4A0E-B27E-B06FC00A3A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BO274" i="1"/>
  <c r="BM274" i="1"/>
  <c r="Y274" i="1"/>
  <c r="Y279" i="1" s="1"/>
  <c r="P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Z185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7" i="1" s="1"/>
  <c r="P27" i="1"/>
  <c r="BP26" i="1"/>
  <c r="BO26" i="1"/>
  <c r="BN26" i="1"/>
  <c r="BM26" i="1"/>
  <c r="Z26" i="1"/>
  <c r="Y26" i="1"/>
  <c r="X24" i="1"/>
  <c r="X23" i="1"/>
  <c r="BO22" i="1"/>
  <c r="X600" i="1" s="1"/>
  <c r="BM22" i="1"/>
  <c r="Y22" i="1"/>
  <c r="B608" i="1" s="1"/>
  <c r="P22" i="1"/>
  <c r="H10" i="1"/>
  <c r="A9" i="1"/>
  <c r="A10" i="1" s="1"/>
  <c r="D7" i="1"/>
  <c r="Q6" i="1"/>
  <c r="P2" i="1"/>
  <c r="P608" i="1" l="1"/>
  <c r="Y284" i="1"/>
  <c r="BP283" i="1"/>
  <c r="BN283" i="1"/>
  <c r="BP299" i="1"/>
  <c r="BN299" i="1"/>
  <c r="Z299" i="1"/>
  <c r="BP341" i="1"/>
  <c r="BN341" i="1"/>
  <c r="Z341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30" i="1"/>
  <c r="BN30" i="1"/>
  <c r="Z58" i="1"/>
  <c r="BN58" i="1"/>
  <c r="Z89" i="1"/>
  <c r="BN89" i="1"/>
  <c r="Z96" i="1"/>
  <c r="BN96" i="1"/>
  <c r="Z117" i="1"/>
  <c r="BN117" i="1"/>
  <c r="F608" i="1"/>
  <c r="Z156" i="1"/>
  <c r="BN156" i="1"/>
  <c r="Z173" i="1"/>
  <c r="BN173" i="1"/>
  <c r="Y183" i="1"/>
  <c r="Z195" i="1"/>
  <c r="BN195" i="1"/>
  <c r="Z210" i="1"/>
  <c r="BN210" i="1"/>
  <c r="Z222" i="1"/>
  <c r="BN222" i="1"/>
  <c r="Z232" i="1"/>
  <c r="BN232" i="1"/>
  <c r="Z242" i="1"/>
  <c r="BN242" i="1"/>
  <c r="Z253" i="1"/>
  <c r="BN253" i="1"/>
  <c r="Z266" i="1"/>
  <c r="BN266" i="1"/>
  <c r="Z283" i="1"/>
  <c r="Z284" i="1" s="1"/>
  <c r="BP288" i="1"/>
  <c r="BN288" i="1"/>
  <c r="Z288" i="1"/>
  <c r="BP331" i="1"/>
  <c r="BN331" i="1"/>
  <c r="Z331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291" i="1"/>
  <c r="X599" i="1"/>
  <c r="X601" i="1" s="1"/>
  <c r="X602" i="1"/>
  <c r="Y36" i="1"/>
  <c r="Z28" i="1"/>
  <c r="BN28" i="1"/>
  <c r="Z34" i="1"/>
  <c r="BN34" i="1"/>
  <c r="C608" i="1"/>
  <c r="Z56" i="1"/>
  <c r="BN56" i="1"/>
  <c r="Z62" i="1"/>
  <c r="BN62" i="1"/>
  <c r="BP62" i="1"/>
  <c r="Y65" i="1"/>
  <c r="D608" i="1"/>
  <c r="Z71" i="1"/>
  <c r="BN71" i="1"/>
  <c r="Z72" i="1"/>
  <c r="BN72" i="1"/>
  <c r="Z78" i="1"/>
  <c r="BN78" i="1"/>
  <c r="BP78" i="1"/>
  <c r="Z79" i="1"/>
  <c r="BN79" i="1"/>
  <c r="Y82" i="1"/>
  <c r="Y90" i="1"/>
  <c r="Z87" i="1"/>
  <c r="BN87" i="1"/>
  <c r="Y99" i="1"/>
  <c r="Z102" i="1"/>
  <c r="BN102" i="1"/>
  <c r="E608" i="1"/>
  <c r="Z115" i="1"/>
  <c r="BN115" i="1"/>
  <c r="Z124" i="1"/>
  <c r="BN124" i="1"/>
  <c r="Z140" i="1"/>
  <c r="BN140" i="1"/>
  <c r="Z143" i="1"/>
  <c r="BN143" i="1"/>
  <c r="Z149" i="1"/>
  <c r="BN149" i="1"/>
  <c r="BP149" i="1"/>
  <c r="Y152" i="1"/>
  <c r="G608" i="1"/>
  <c r="Z160" i="1"/>
  <c r="BN160" i="1"/>
  <c r="BP160" i="1"/>
  <c r="Y163" i="1"/>
  <c r="Z171" i="1"/>
  <c r="BN171" i="1"/>
  <c r="Y174" i="1"/>
  <c r="Z177" i="1"/>
  <c r="BN177" i="1"/>
  <c r="BP177" i="1"/>
  <c r="Y182" i="1"/>
  <c r="Z181" i="1"/>
  <c r="BN181" i="1"/>
  <c r="BP185" i="1"/>
  <c r="BN185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BP240" i="1"/>
  <c r="BN240" i="1"/>
  <c r="Z240" i="1"/>
  <c r="Y258" i="1"/>
  <c r="BP251" i="1"/>
  <c r="BN251" i="1"/>
  <c r="Z251" i="1"/>
  <c r="BP264" i="1"/>
  <c r="BN264" i="1"/>
  <c r="Z264" i="1"/>
  <c r="BP278" i="1"/>
  <c r="BN278" i="1"/>
  <c r="Z278" i="1"/>
  <c r="BP297" i="1"/>
  <c r="BN297" i="1"/>
  <c r="Z297" i="1"/>
  <c r="BP325" i="1"/>
  <c r="BN325" i="1"/>
  <c r="Z325" i="1"/>
  <c r="BP339" i="1"/>
  <c r="BN339" i="1"/>
  <c r="Z339" i="1"/>
  <c r="V608" i="1"/>
  <c r="Y367" i="1"/>
  <c r="BP366" i="1"/>
  <c r="BN366" i="1"/>
  <c r="Z366" i="1"/>
  <c r="Z367" i="1" s="1"/>
  <c r="Y374" i="1"/>
  <c r="BP370" i="1"/>
  <c r="BN370" i="1"/>
  <c r="Z370" i="1"/>
  <c r="Y373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4" i="1"/>
  <c r="BN244" i="1"/>
  <c r="Z244" i="1"/>
  <c r="BP255" i="1"/>
  <c r="BN255" i="1"/>
  <c r="Z255" i="1"/>
  <c r="BP268" i="1"/>
  <c r="BN268" i="1"/>
  <c r="Z268" i="1"/>
  <c r="BP290" i="1"/>
  <c r="BN290" i="1"/>
  <c r="Z290" i="1"/>
  <c r="S608" i="1"/>
  <c r="Y305" i="1"/>
  <c r="BP304" i="1"/>
  <c r="BN304" i="1"/>
  <c r="Z304" i="1"/>
  <c r="Z305" i="1" s="1"/>
  <c r="Y310" i="1"/>
  <c r="BP309" i="1"/>
  <c r="BN309" i="1"/>
  <c r="Z309" i="1"/>
  <c r="Z310" i="1" s="1"/>
  <c r="Y315" i="1"/>
  <c r="BP313" i="1"/>
  <c r="BN313" i="1"/>
  <c r="Z313" i="1"/>
  <c r="BP333" i="1"/>
  <c r="BN333" i="1"/>
  <c r="Z333" i="1"/>
  <c r="BP347" i="1"/>
  <c r="BN347" i="1"/>
  <c r="Z347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Y212" i="1"/>
  <c r="R608" i="1"/>
  <c r="Y316" i="1"/>
  <c r="U608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357" i="1"/>
  <c r="Y356" i="1"/>
  <c r="Y362" i="1"/>
  <c r="Y399" i="1"/>
  <c r="Z141" i="1"/>
  <c r="BN141" i="1"/>
  <c r="F9" i="1"/>
  <c r="J9" i="1"/>
  <c r="F10" i="1"/>
  <c r="Z22" i="1"/>
  <c r="Z23" i="1" s="1"/>
  <c r="BN22" i="1"/>
  <c r="BP22" i="1"/>
  <c r="Y23" i="1"/>
  <c r="X598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35" i="1"/>
  <c r="BN135" i="1"/>
  <c r="Y136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Z178" i="1"/>
  <c r="BN178" i="1"/>
  <c r="BP178" i="1"/>
  <c r="Z180" i="1"/>
  <c r="BN180" i="1"/>
  <c r="Y189" i="1"/>
  <c r="Y188" i="1"/>
  <c r="BP194" i="1"/>
  <c r="BN194" i="1"/>
  <c r="Z194" i="1"/>
  <c r="BP198" i="1"/>
  <c r="BN198" i="1"/>
  <c r="Z198" i="1"/>
  <c r="BP211" i="1"/>
  <c r="BN211" i="1"/>
  <c r="Z211" i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M608" i="1"/>
  <c r="Y269" i="1"/>
  <c r="Y270" i="1"/>
  <c r="BP261" i="1"/>
  <c r="BN261" i="1"/>
  <c r="Z261" i="1"/>
  <c r="H9" i="1"/>
  <c r="Y24" i="1"/>
  <c r="Y59" i="1"/>
  <c r="Y75" i="1"/>
  <c r="Y112" i="1"/>
  <c r="Y129" i="1"/>
  <c r="Y157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Z245" i="1" s="1"/>
  <c r="Y245" i="1"/>
  <c r="BP250" i="1"/>
  <c r="BN250" i="1"/>
  <c r="Z250" i="1"/>
  <c r="BP254" i="1"/>
  <c r="BN254" i="1"/>
  <c r="Z254" i="1"/>
  <c r="BP263" i="1"/>
  <c r="BN263" i="1"/>
  <c r="Z263" i="1"/>
  <c r="I608" i="1"/>
  <c r="Y201" i="1"/>
  <c r="K608" i="1"/>
  <c r="Y257" i="1"/>
  <c r="Z265" i="1"/>
  <c r="BN265" i="1"/>
  <c r="Z267" i="1"/>
  <c r="BN267" i="1"/>
  <c r="O608" i="1"/>
  <c r="Z274" i="1"/>
  <c r="BN274" i="1"/>
  <c r="BP274" i="1"/>
  <c r="Z275" i="1"/>
  <c r="BN275" i="1"/>
  <c r="Z277" i="1"/>
  <c r="BN277" i="1"/>
  <c r="Y280" i="1"/>
  <c r="Y285" i="1"/>
  <c r="Q608" i="1"/>
  <c r="Z289" i="1"/>
  <c r="Z291" i="1" s="1"/>
  <c r="BN289" i="1"/>
  <c r="BP289" i="1"/>
  <c r="Y292" i="1"/>
  <c r="Z296" i="1"/>
  <c r="BN296" i="1"/>
  <c r="BP296" i="1"/>
  <c r="Z298" i="1"/>
  <c r="BN298" i="1"/>
  <c r="Y301" i="1"/>
  <c r="Y306" i="1"/>
  <c r="T608" i="1"/>
  <c r="Y311" i="1"/>
  <c r="Z314" i="1"/>
  <c r="BN314" i="1"/>
  <c r="BP314" i="1"/>
  <c r="Z319" i="1"/>
  <c r="BN319" i="1"/>
  <c r="BP319" i="1"/>
  <c r="Z321" i="1"/>
  <c r="BN321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BP360" i="1"/>
  <c r="BN360" i="1"/>
  <c r="Z360" i="1"/>
  <c r="Z362" i="1" s="1"/>
  <c r="BP379" i="1"/>
  <c r="BN379" i="1"/>
  <c r="Z379" i="1"/>
  <c r="BP383" i="1"/>
  <c r="BN383" i="1"/>
  <c r="Z383" i="1"/>
  <c r="Z387" i="1" s="1"/>
  <c r="Y387" i="1"/>
  <c r="BP391" i="1"/>
  <c r="BN391" i="1"/>
  <c r="Z391" i="1"/>
  <c r="Z392" i="1" s="1"/>
  <c r="Y393" i="1"/>
  <c r="Y398" i="1"/>
  <c r="BP395" i="1"/>
  <c r="BN395" i="1"/>
  <c r="Z395" i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343" i="1"/>
  <c r="Z334" i="1"/>
  <c r="Z315" i="1"/>
  <c r="Z300" i="1"/>
  <c r="Z207" i="1"/>
  <c r="Z212" i="1"/>
  <c r="Z136" i="1"/>
  <c r="Z128" i="1"/>
  <c r="Z119" i="1"/>
  <c r="Z111" i="1"/>
  <c r="Z104" i="1"/>
  <c r="Z98" i="1"/>
  <c r="Z90" i="1"/>
  <c r="Z59" i="1"/>
  <c r="Z584" i="1"/>
  <c r="Z524" i="1"/>
  <c r="Z510" i="1"/>
  <c r="Z398" i="1"/>
  <c r="Z257" i="1"/>
  <c r="Z237" i="1"/>
  <c r="Z182" i="1"/>
  <c r="Z36" i="1"/>
  <c r="Z279" i="1"/>
  <c r="Z146" i="1"/>
  <c r="Z578" i="1"/>
  <c r="Z547" i="1"/>
  <c r="Z492" i="1"/>
  <c r="Z481" i="1"/>
  <c r="Z424" i="1"/>
  <c r="Z349" i="1"/>
  <c r="Z327" i="1"/>
  <c r="Y598" i="1"/>
  <c r="Z269" i="1"/>
  <c r="Z223" i="1"/>
  <c r="Z75" i="1"/>
  <c r="Y602" i="1"/>
  <c r="Y599" i="1"/>
  <c r="Z564" i="1"/>
  <c r="Z458" i="1"/>
  <c r="Z201" i="1"/>
  <c r="Y600" i="1"/>
  <c r="Z603" i="1" l="1"/>
  <c r="Y601" i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<sst xmlns="http://schemas.openxmlformats.org/spreadsheetml/2006/main" count="2479" uniqueCount="785">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</sst>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556" t="s">
        <v>0</v>
      </c>
      <c r="E1" s="459"/>
      <c r="F1" s="459"/>
      <c r="G1" s="12" t="s">
        <v>1</v>
      </c>
      <c r="H1" s="556" t="s">
        <v>2</v>
      </c>
      <c r="I1" s="459"/>
      <c r="J1" s="459"/>
      <c r="K1" s="459"/>
      <c r="L1" s="459"/>
      <c r="M1" s="459"/>
      <c r="N1" s="459"/>
      <c r="O1" s="459"/>
      <c r="P1" s="459"/>
      <c r="Q1" s="459"/>
      <c r="R1" s="754" t="s">
        <v>3</v>
      </c>
      <c r="S1" s="459"/>
      <c r="T1" s="4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63" t="s">
        <v>8</v>
      </c>
      <c r="B5" s="410"/>
      <c r="C5" s="411"/>
      <c r="D5" s="531"/>
      <c r="E5" s="533"/>
      <c r="F5" s="475" t="s">
        <v>9</v>
      </c>
      <c r="G5" s="411"/>
      <c r="H5" s="531" t="s">
        <v>784</v>
      </c>
      <c r="I5" s="532"/>
      <c r="J5" s="532"/>
      <c r="K5" s="532"/>
      <c r="L5" s="532"/>
      <c r="M5" s="533"/>
      <c r="N5" s="58"/>
      <c r="P5" s="24" t="s">
        <v>10</v>
      </c>
      <c r="Q5" s="435">
        <v>45572</v>
      </c>
      <c r="R5" s="436"/>
      <c r="T5" s="607" t="s">
        <v>11</v>
      </c>
      <c r="U5" s="462"/>
      <c r="V5" s="608" t="s">
        <v>12</v>
      </c>
      <c r="W5" s="436"/>
      <c r="AB5" s="51"/>
      <c r="AC5" s="51"/>
      <c r="AD5" s="51"/>
      <c r="AE5" s="51"/>
    </row>
    <row r="6" spans="1:32" s="379" customFormat="1" ht="24" customHeight="1" x14ac:dyDescent="0.2">
      <c r="A6" s="663" t="s">
        <v>13</v>
      </c>
      <c r="B6" s="410"/>
      <c r="C6" s="411"/>
      <c r="D6" s="537" t="s">
        <v>14</v>
      </c>
      <c r="E6" s="538"/>
      <c r="F6" s="538"/>
      <c r="G6" s="538"/>
      <c r="H6" s="538"/>
      <c r="I6" s="538"/>
      <c r="J6" s="538"/>
      <c r="K6" s="538"/>
      <c r="L6" s="538"/>
      <c r="M6" s="436"/>
      <c r="N6" s="59"/>
      <c r="P6" s="24" t="s">
        <v>15</v>
      </c>
      <c r="Q6" s="447" t="str">
        <f>IF(Q5=0," ",CHOOSE(WEEKDAY(Q5,2),"Понедельник","Вторник","Среда","Четверг","Пятница","Суббота","Воскресенье"))</f>
        <v>Понедельник</v>
      </c>
      <c r="R6" s="396"/>
      <c r="T6" s="617" t="s">
        <v>16</v>
      </c>
      <c r="U6" s="462"/>
      <c r="V6" s="588" t="s">
        <v>17</v>
      </c>
      <c r="W6" s="589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18" t="str">
        <f>IFERROR(VLOOKUP(DeliveryAddress,Table,3,0),1)</f>
        <v>1</v>
      </c>
      <c r="E7" s="719"/>
      <c r="F7" s="719"/>
      <c r="G7" s="719"/>
      <c r="H7" s="719"/>
      <c r="I7" s="719"/>
      <c r="J7" s="719"/>
      <c r="K7" s="719"/>
      <c r="L7" s="719"/>
      <c r="M7" s="612"/>
      <c r="N7" s="60"/>
      <c r="P7" s="24"/>
      <c r="Q7" s="42"/>
      <c r="R7" s="42"/>
      <c r="T7" s="393"/>
      <c r="U7" s="462"/>
      <c r="V7" s="590"/>
      <c r="W7" s="591"/>
      <c r="AB7" s="51"/>
      <c r="AC7" s="51"/>
      <c r="AD7" s="51"/>
      <c r="AE7" s="51"/>
    </row>
    <row r="8" spans="1:32" s="379" customFormat="1" ht="25.5" customHeight="1" x14ac:dyDescent="0.2">
      <c r="A8" s="452" t="s">
        <v>18</v>
      </c>
      <c r="B8" s="403"/>
      <c r="C8" s="404"/>
      <c r="D8" s="731"/>
      <c r="E8" s="732"/>
      <c r="F8" s="732"/>
      <c r="G8" s="732"/>
      <c r="H8" s="732"/>
      <c r="I8" s="732"/>
      <c r="J8" s="732"/>
      <c r="K8" s="732"/>
      <c r="L8" s="732"/>
      <c r="M8" s="733"/>
      <c r="N8" s="61"/>
      <c r="P8" s="24" t="s">
        <v>19</v>
      </c>
      <c r="Q8" s="611">
        <v>0.375</v>
      </c>
      <c r="R8" s="612"/>
      <c r="T8" s="393"/>
      <c r="U8" s="462"/>
      <c r="V8" s="590"/>
      <c r="W8" s="591"/>
      <c r="AB8" s="51"/>
      <c r="AC8" s="51"/>
      <c r="AD8" s="51"/>
      <c r="AE8" s="51"/>
    </row>
    <row r="9" spans="1:32" s="379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491"/>
      <c r="E9" s="492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80" t="str">
        <f>IF(AND($A$9="Тип доверенности/получателя при получении в адресе перегруза:",$D$9="Разовая доверенность"),"Введите ФИО","")</f>
        <v/>
      </c>
      <c r="I9" s="492"/>
      <c r="J9" s="5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2"/>
      <c r="L9" s="492"/>
      <c r="M9" s="492"/>
      <c r="N9" s="377"/>
      <c r="P9" s="26" t="s">
        <v>20</v>
      </c>
      <c r="Q9" s="671"/>
      <c r="R9" s="480"/>
      <c r="T9" s="393"/>
      <c r="U9" s="462"/>
      <c r="V9" s="592"/>
      <c r="W9" s="593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491"/>
      <c r="E10" s="492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541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618"/>
      <c r="R10" s="619"/>
      <c r="U10" s="24" t="s">
        <v>22</v>
      </c>
      <c r="V10" s="789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4"/>
      <c r="R11" s="436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97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2"/>
      <c r="P12" s="24" t="s">
        <v>29</v>
      </c>
      <c r="Q12" s="611"/>
      <c r="R12" s="612"/>
      <c r="S12" s="23"/>
      <c r="U12" s="24"/>
      <c r="V12" s="459"/>
      <c r="W12" s="393"/>
      <c r="AB12" s="51"/>
      <c r="AC12" s="51"/>
      <c r="AD12" s="51"/>
      <c r="AE12" s="51"/>
    </row>
    <row r="13" spans="1:32" s="379" customFormat="1" ht="23.25" customHeight="1" x14ac:dyDescent="0.2">
      <c r="A13" s="597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97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59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3"/>
      <c r="P15" s="645" t="s">
        <v>34</v>
      </c>
      <c r="Q15" s="459"/>
      <c r="R15" s="459"/>
      <c r="S15" s="459"/>
      <c r="T15" s="4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6"/>
      <c r="Q16" s="646"/>
      <c r="R16" s="646"/>
      <c r="S16" s="646"/>
      <c r="T16" s="6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35</v>
      </c>
      <c r="B17" s="414" t="s">
        <v>36</v>
      </c>
      <c r="C17" s="667" t="s">
        <v>37</v>
      </c>
      <c r="D17" s="414" t="s">
        <v>38</v>
      </c>
      <c r="E17" s="415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4" t="s">
        <v>49</v>
      </c>
      <c r="Q17" s="693"/>
      <c r="R17" s="693"/>
      <c r="S17" s="693"/>
      <c r="T17" s="415"/>
      <c r="U17" s="423" t="s">
        <v>50</v>
      </c>
      <c r="V17" s="411"/>
      <c r="W17" s="414" t="s">
        <v>51</v>
      </c>
      <c r="X17" s="414" t="s">
        <v>52</v>
      </c>
      <c r="Y17" s="424" t="s">
        <v>53</v>
      </c>
      <c r="Z17" s="414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470"/>
      <c r="AF17" s="471"/>
      <c r="AG17" s="682"/>
      <c r="BD17" s="555" t="s">
        <v>59</v>
      </c>
    </row>
    <row r="18" spans="1:68" ht="14.25" customHeight="1" x14ac:dyDescent="0.2">
      <c r="A18" s="433"/>
      <c r="B18" s="433"/>
      <c r="C18" s="433"/>
      <c r="D18" s="416"/>
      <c r="E18" s="41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16"/>
      <c r="Q18" s="694"/>
      <c r="R18" s="694"/>
      <c r="S18" s="694"/>
      <c r="T18" s="417"/>
      <c r="U18" s="380" t="s">
        <v>60</v>
      </c>
      <c r="V18" s="380" t="s">
        <v>61</v>
      </c>
      <c r="W18" s="433"/>
      <c r="X18" s="433"/>
      <c r="Y18" s="425"/>
      <c r="Z18" s="433"/>
      <c r="AA18" s="530"/>
      <c r="AB18" s="530"/>
      <c r="AC18" s="530"/>
      <c r="AD18" s="472"/>
      <c r="AE18" s="473"/>
      <c r="AF18" s="474"/>
      <c r="AG18" s="683"/>
      <c r="BD18" s="393"/>
    </row>
    <row r="19" spans="1:68" ht="27.75" hidden="1" customHeight="1" x14ac:dyDescent="0.2">
      <c r="A19" s="406" t="s">
        <v>62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8"/>
      <c r="AB19" s="48"/>
      <c r="AC19" s="48"/>
    </row>
    <row r="20" spans="1:68" ht="16.5" hidden="1" customHeight="1" x14ac:dyDescent="0.25">
      <c r="A20" s="397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81"/>
      <c r="AB20" s="381"/>
      <c r="AC20" s="381"/>
    </row>
    <row r="21" spans="1:68" ht="14.25" hidden="1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8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9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9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54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9"/>
      <c r="R31" s="399"/>
      <c r="S31" s="399"/>
      <c r="T31" s="400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21" t="s">
        <v>87</v>
      </c>
      <c r="Q32" s="399"/>
      <c r="R32" s="399"/>
      <c r="S32" s="399"/>
      <c r="T32" s="400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3" t="s">
        <v>90</v>
      </c>
      <c r="Q33" s="399"/>
      <c r="R33" s="399"/>
      <c r="S33" s="399"/>
      <c r="T33" s="400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9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9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9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9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9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9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9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9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06" t="s">
        <v>107</v>
      </c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8"/>
      <c r="AB50" s="48"/>
      <c r="AC50" s="48"/>
    </row>
    <row r="51" spans="1:68" ht="16.5" hidden="1" customHeight="1" x14ac:dyDescent="0.25">
      <c r="A51" s="397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81"/>
      <c r="AB51" s="381"/>
      <c r="AC51" s="381"/>
    </row>
    <row r="52" spans="1:68" ht="14.25" hidden="1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6">
        <v>300</v>
      </c>
      <c r="Y53" s="387">
        <f t="shared" ref="Y53:Y58" si="6">IFERROR(IF(X53="",0,CEILING((X53/$H53),1)*$H53),"")</f>
        <v>302.40000000000003</v>
      </c>
      <c r="Z53" s="36">
        <f>IFERROR(IF(Y53=0,"",ROUNDUP(Y53/H53,0)*0.02175),"")</f>
        <v>0.60899999999999999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313.33333333333331</v>
      </c>
      <c r="BN53" s="64">
        <f t="shared" ref="BN53:BN58" si="8">IFERROR(Y53*I53/H53,"0")</f>
        <v>315.83999999999997</v>
      </c>
      <c r="BO53" s="64">
        <f t="shared" ref="BO53:BO58" si="9">IFERROR(1/J53*(X53/H53),"0")</f>
        <v>0.49603174603174593</v>
      </c>
      <c r="BP53" s="64">
        <f t="shared" ref="BP53:BP58" si="10">IFERROR(1/J53*(Y53/H53),"0")</f>
        <v>0.5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8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9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27.777777777777775</v>
      </c>
      <c r="Y59" s="388">
        <f>IFERROR(Y53/H53,"0")+IFERROR(Y54/H54,"0")+IFERROR(Y55/H55,"0")+IFERROR(Y56/H56,"0")+IFERROR(Y57/H57,"0")+IFERROR(Y58/H58,"0")</f>
        <v>28</v>
      </c>
      <c r="Z59" s="388">
        <f>IFERROR(IF(Z53="",0,Z53),"0")+IFERROR(IF(Z54="",0,Z54),"0")+IFERROR(IF(Z55="",0,Z55),"0")+IFERROR(IF(Z56="",0,Z56),"0")+IFERROR(IF(Z57="",0,Z57),"0")+IFERROR(IF(Z58="",0,Z58),"0")</f>
        <v>0.60899999999999999</v>
      </c>
      <c r="AA59" s="389"/>
      <c r="AB59" s="389"/>
      <c r="AC59" s="389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9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300</v>
      </c>
      <c r="Y60" s="388">
        <f>IFERROR(SUM(Y53:Y58),"0")</f>
        <v>302.40000000000003</v>
      </c>
      <c r="Z60" s="37"/>
      <c r="AA60" s="389"/>
      <c r="AB60" s="389"/>
      <c r="AC60" s="389"/>
    </row>
    <row r="61" spans="1:68" ht="14.25" hidden="1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9"/>
      <c r="R62" s="399"/>
      <c r="S62" s="399"/>
      <c r="T62" s="400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9"/>
      <c r="R63" s="399"/>
      <c r="S63" s="399"/>
      <c r="T63" s="400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8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9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9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397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81"/>
      <c r="AB66" s="381"/>
      <c r="AC66" s="381"/>
    </row>
    <row r="67" spans="1:68" ht="14.25" hidden="1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7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6">
        <v>350</v>
      </c>
      <c r="Y68" s="387">
        <f t="shared" ref="Y68:Y74" si="11">IFERROR(IF(X68="",0,CEILING((X68/$H68),1)*$H68),"")</f>
        <v>356.40000000000003</v>
      </c>
      <c r="Z68" s="36">
        <f>IFERROR(IF(Y68=0,"",ROUNDUP(Y68/H68,0)*0.02175),"")</f>
        <v>0.71775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365.55555555555554</v>
      </c>
      <c r="BN68" s="64">
        <f t="shared" ref="BN68:BN74" si="13">IFERROR(Y68*I68/H68,"0")</f>
        <v>372.23999999999995</v>
      </c>
      <c r="BO68" s="64">
        <f t="shared" ref="BO68:BO74" si="14">IFERROR(1/J68*(X68/H68),"0")</f>
        <v>0.57870370370370361</v>
      </c>
      <c r="BP68" s="64">
        <f t="shared" ref="BP68:BP74" si="15">IFERROR(1/J68*(Y68/H68),"0")</f>
        <v>0.5892857142857143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56" t="s">
        <v>140</v>
      </c>
      <c r="Q72" s="399"/>
      <c r="R72" s="399"/>
      <c r="S72" s="399"/>
      <c r="T72" s="400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9"/>
      <c r="R73" s="399"/>
      <c r="S73" s="399"/>
      <c r="T73" s="400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6">
        <v>405</v>
      </c>
      <c r="Y74" s="387">
        <f t="shared" si="11"/>
        <v>405</v>
      </c>
      <c r="Z74" s="36">
        <f>IFERROR(IF(Y74=0,"",ROUNDUP(Y74/H74,0)*0.00937),"")</f>
        <v>0.84329999999999994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426.6</v>
      </c>
      <c r="BN74" s="64">
        <f t="shared" si="13"/>
        <v>426.6</v>
      </c>
      <c r="BO74" s="64">
        <f t="shared" si="14"/>
        <v>0.75</v>
      </c>
      <c r="BP74" s="64">
        <f t="shared" si="15"/>
        <v>0.75</v>
      </c>
    </row>
    <row r="75" spans="1:68" x14ac:dyDescent="0.2">
      <c r="A75" s="418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9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122.4074074074074</v>
      </c>
      <c r="Y75" s="388">
        <f>IFERROR(Y68/H68,"0")+IFERROR(Y69/H69,"0")+IFERROR(Y70/H70,"0")+IFERROR(Y71/H71,"0")+IFERROR(Y72/H72,"0")+IFERROR(Y73/H73,"0")+IFERROR(Y74/H74,"0")</f>
        <v>123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1.5610499999999998</v>
      </c>
      <c r="AA75" s="389"/>
      <c r="AB75" s="389"/>
      <c r="AC75" s="389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9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755</v>
      </c>
      <c r="Y76" s="388">
        <f>IFERROR(SUM(Y68:Y74),"0")</f>
        <v>761.40000000000009</v>
      </c>
      <c r="Z76" s="37"/>
      <c r="AA76" s="389"/>
      <c r="AB76" s="389"/>
      <c r="AC76" s="389"/>
    </row>
    <row r="77" spans="1:68" ht="14.25" hidden="1" customHeight="1" x14ac:dyDescent="0.25">
      <c r="A77" s="392" t="s">
        <v>145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6">
        <v>70</v>
      </c>
      <c r="Y78" s="387">
        <f>IFERROR(IF(X78="",0,CEILING((X78/$H78),1)*$H78),"")</f>
        <v>75.600000000000009</v>
      </c>
      <c r="Z78" s="36">
        <f>IFERROR(IF(Y78=0,"",ROUNDUP(Y78/H78,0)*0.02175),"")</f>
        <v>0.15225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73.1111111111111</v>
      </c>
      <c r="BN78" s="64">
        <f>IFERROR(Y78*I78/H78,"0")</f>
        <v>78.959999999999994</v>
      </c>
      <c r="BO78" s="64">
        <f>IFERROR(1/J78*(X78/H78),"0")</f>
        <v>0.11574074074074073</v>
      </c>
      <c r="BP78" s="64">
        <f>IFERROR(1/J78*(Y78/H78),"0")</f>
        <v>0.125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76" t="s">
        <v>150</v>
      </c>
      <c r="Q79" s="399"/>
      <c r="R79" s="399"/>
      <c r="S79" s="399"/>
      <c r="T79" s="400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9"/>
      <c r="R80" s="399"/>
      <c r="S80" s="399"/>
      <c r="T80" s="400"/>
      <c r="U80" s="34"/>
      <c r="V80" s="34"/>
      <c r="W80" s="35" t="s">
        <v>68</v>
      </c>
      <c r="X80" s="386">
        <v>90</v>
      </c>
      <c r="Y80" s="387">
        <f>IFERROR(IF(X80="",0,CEILING((X80/$H80),1)*$H80),"")</f>
        <v>91.800000000000011</v>
      </c>
      <c r="Z80" s="36">
        <f>IFERROR(IF(Y80=0,"",ROUNDUP(Y80/H80,0)*0.00753),"")</f>
        <v>0.25602000000000003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96.666666666666657</v>
      </c>
      <c r="BN80" s="64">
        <f>IFERROR(Y80*I80/H80,"0")</f>
        <v>98.600000000000009</v>
      </c>
      <c r="BO80" s="64">
        <f>IFERROR(1/J80*(X80/H80),"0")</f>
        <v>0.21367521367521364</v>
      </c>
      <c r="BP80" s="64">
        <f>IFERROR(1/J80*(Y80/H80),"0")</f>
        <v>0.21794871794871795</v>
      </c>
    </row>
    <row r="81" spans="1:68" x14ac:dyDescent="0.2">
      <c r="A81" s="418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9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39.81481481481481</v>
      </c>
      <c r="Y81" s="388">
        <f>IFERROR(Y78/H78,"0")+IFERROR(Y79/H79,"0")+IFERROR(Y80/H80,"0")</f>
        <v>41</v>
      </c>
      <c r="Z81" s="388">
        <f>IFERROR(IF(Z78="",0,Z78),"0")+IFERROR(IF(Z79="",0,Z79),"0")+IFERROR(IF(Z80="",0,Z80),"0")</f>
        <v>0.40827000000000002</v>
      </c>
      <c r="AA81" s="389"/>
      <c r="AB81" s="389"/>
      <c r="AC81" s="389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19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160</v>
      </c>
      <c r="Y82" s="388">
        <f>IFERROR(SUM(Y78:Y80),"0")</f>
        <v>167.40000000000003</v>
      </c>
      <c r="Z82" s="37"/>
      <c r="AA82" s="389"/>
      <c r="AB82" s="389"/>
      <c r="AC82" s="389"/>
    </row>
    <row r="83" spans="1:68" ht="14.25" hidden="1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9"/>
      <c r="R84" s="399"/>
      <c r="S84" s="399"/>
      <c r="T84" s="400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9"/>
      <c r="R85" s="399"/>
      <c r="S85" s="399"/>
      <c r="T85" s="400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6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9"/>
      <c r="R86" s="399"/>
      <c r="S86" s="399"/>
      <c r="T86" s="400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9"/>
      <c r="R87" s="399"/>
      <c r="S87" s="399"/>
      <c r="T87" s="400"/>
      <c r="U87" s="34"/>
      <c r="V87" s="34"/>
      <c r="W87" s="35" t="s">
        <v>68</v>
      </c>
      <c r="X87" s="386">
        <v>45</v>
      </c>
      <c r="Y87" s="387">
        <f t="shared" si="16"/>
        <v>45</v>
      </c>
      <c r="Z87" s="36">
        <f>IFERROR(IF(Y87=0,"",ROUNDUP(Y87/H87,0)*0.00502),"")</f>
        <v>0.1255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47.5</v>
      </c>
      <c r="BN87" s="64">
        <f t="shared" si="18"/>
        <v>47.5</v>
      </c>
      <c r="BO87" s="64">
        <f t="shared" si="19"/>
        <v>0.10683760683760685</v>
      </c>
      <c r="BP87" s="64">
        <f t="shared" si="20"/>
        <v>0.10683760683760685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9"/>
      <c r="R88" s="399"/>
      <c r="S88" s="399"/>
      <c r="T88" s="400"/>
      <c r="U88" s="34"/>
      <c r="V88" s="34"/>
      <c r="W88" s="35" t="s">
        <v>68</v>
      </c>
      <c r="X88" s="386">
        <v>30</v>
      </c>
      <c r="Y88" s="387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9"/>
      <c r="R89" s="399"/>
      <c r="S89" s="399"/>
      <c r="T89" s="400"/>
      <c r="U89" s="34"/>
      <c r="V89" s="34"/>
      <c r="W89" s="35" t="s">
        <v>68</v>
      </c>
      <c r="X89" s="386">
        <v>45</v>
      </c>
      <c r="Y89" s="387">
        <f t="shared" si="16"/>
        <v>45</v>
      </c>
      <c r="Z89" s="36">
        <f>IFERROR(IF(Y89=0,"",ROUNDUP(Y89/H89,0)*0.00502),"")</f>
        <v>0.1255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47.5</v>
      </c>
      <c r="BN89" s="64">
        <f t="shared" si="18"/>
        <v>47.5</v>
      </c>
      <c r="BO89" s="64">
        <f t="shared" si="19"/>
        <v>0.10683760683760685</v>
      </c>
      <c r="BP89" s="64">
        <f t="shared" si="20"/>
        <v>0.10683760683760685</v>
      </c>
    </row>
    <row r="90" spans="1:68" x14ac:dyDescent="0.2">
      <c r="A90" s="418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9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66.666666666666671</v>
      </c>
      <c r="Y90" s="388">
        <f>IFERROR(Y84/H84,"0")+IFERROR(Y85/H85,"0")+IFERROR(Y86/H86,"0")+IFERROR(Y87/H87,"0")+IFERROR(Y88/H88,"0")+IFERROR(Y89/H89,"0")</f>
        <v>67</v>
      </c>
      <c r="Z90" s="388">
        <f>IFERROR(IF(Z84="",0,Z84),"0")+IFERROR(IF(Z85="",0,Z85),"0")+IFERROR(IF(Z86="",0,Z86),"0")+IFERROR(IF(Z87="",0,Z87),"0")+IFERROR(IF(Z88="",0,Z88),"0")+IFERROR(IF(Z89="",0,Z89),"0")</f>
        <v>0.33633999999999997</v>
      </c>
      <c r="AA90" s="389"/>
      <c r="AB90" s="389"/>
      <c r="AC90" s="389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19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120</v>
      </c>
      <c r="Y91" s="388">
        <f>IFERROR(SUM(Y84:Y89),"0")</f>
        <v>120.6</v>
      </c>
      <c r="Z91" s="37"/>
      <c r="AA91" s="389"/>
      <c r="AB91" s="389"/>
      <c r="AC91" s="389"/>
    </row>
    <row r="92" spans="1:68" ht="14.25" hidden="1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26" t="s">
        <v>167</v>
      </c>
      <c r="Q93" s="399"/>
      <c r="R93" s="399"/>
      <c r="S93" s="399"/>
      <c r="T93" s="400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0" t="s">
        <v>172</v>
      </c>
      <c r="Q94" s="399"/>
      <c r="R94" s="399"/>
      <c r="S94" s="399"/>
      <c r="T94" s="400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43" t="s">
        <v>175</v>
      </c>
      <c r="Q95" s="399"/>
      <c r="R95" s="399"/>
      <c r="S95" s="399"/>
      <c r="T95" s="400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9"/>
      <c r="R96" s="399"/>
      <c r="S96" s="399"/>
      <c r="T96" s="400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7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8"/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419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3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419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2" t="s">
        <v>180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9"/>
      <c r="R101" s="399"/>
      <c r="S101" s="399"/>
      <c r="T101" s="400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9"/>
      <c r="R102" s="399"/>
      <c r="S102" s="399"/>
      <c r="T102" s="400"/>
      <c r="U102" s="34"/>
      <c r="V102" s="34"/>
      <c r="W102" s="35" t="s">
        <v>68</v>
      </c>
      <c r="X102" s="386">
        <v>80</v>
      </c>
      <c r="Y102" s="387">
        <f>IFERROR(IF(X102="",0,CEILING((X102/$H102),1)*$H102),"")</f>
        <v>84</v>
      </c>
      <c r="Z102" s="36">
        <f>IFERROR(IF(Y102=0,"",ROUNDUP(Y102/H102,0)*0.02175),"")</f>
        <v>0.21749999999999997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85.371428571428567</v>
      </c>
      <c r="BN102" s="64">
        <f>IFERROR(Y102*I102/H102,"0")</f>
        <v>89.64</v>
      </c>
      <c r="BO102" s="64">
        <f>IFERROR(1/J102*(X102/H102),"0")</f>
        <v>0.17006802721088435</v>
      </c>
      <c r="BP102" s="64">
        <f>IFERROR(1/J102*(Y102/H102),"0")</f>
        <v>0.17857142857142855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7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9"/>
      <c r="R103" s="399"/>
      <c r="S103" s="399"/>
      <c r="T103" s="400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419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9.5238095238095237</v>
      </c>
      <c r="Y104" s="388">
        <f>IFERROR(Y101/H101,"0")+IFERROR(Y102/H102,"0")+IFERROR(Y103/H103,"0")</f>
        <v>10</v>
      </c>
      <c r="Z104" s="388">
        <f>IFERROR(IF(Z101="",0,Z101),"0")+IFERROR(IF(Z102="",0,Z102),"0")+IFERROR(IF(Z103="",0,Z103),"0")</f>
        <v>0.21749999999999997</v>
      </c>
      <c r="AA104" s="389"/>
      <c r="AB104" s="389"/>
      <c r="AC104" s="389"/>
    </row>
    <row r="105" spans="1:68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419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80</v>
      </c>
      <c r="Y105" s="388">
        <f>IFERROR(SUM(Y101:Y103),"0")</f>
        <v>84</v>
      </c>
      <c r="Z105" s="37"/>
      <c r="AA105" s="389"/>
      <c r="AB105" s="389"/>
      <c r="AC105" s="389"/>
    </row>
    <row r="106" spans="1:68" ht="16.5" hidden="1" customHeight="1" x14ac:dyDescent="0.25">
      <c r="A106" s="397" t="s">
        <v>186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81"/>
      <c r="AB106" s="381"/>
      <c r="AC106" s="381"/>
    </row>
    <row r="107" spans="1:68" ht="14.25" hidden="1" customHeight="1" x14ac:dyDescent="0.25">
      <c r="A107" s="392" t="s">
        <v>109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9"/>
      <c r="R108" s="399"/>
      <c r="S108" s="399"/>
      <c r="T108" s="400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9"/>
      <c r="R109" s="399"/>
      <c r="S109" s="399"/>
      <c r="T109" s="400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9"/>
      <c r="R110" s="399"/>
      <c r="S110" s="399"/>
      <c r="T110" s="400"/>
      <c r="U110" s="34"/>
      <c r="V110" s="34"/>
      <c r="W110" s="35" t="s">
        <v>68</v>
      </c>
      <c r="X110" s="386">
        <v>360</v>
      </c>
      <c r="Y110" s="387">
        <f>IFERROR(IF(X110="",0,CEILING((X110/$H110),1)*$H110),"")</f>
        <v>360</v>
      </c>
      <c r="Z110" s="36">
        <f>IFERROR(IF(Y110=0,"",ROUNDUP(Y110/H110,0)*0.00937),"")</f>
        <v>0.74960000000000004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376.79999999999995</v>
      </c>
      <c r="BN110" s="64">
        <f>IFERROR(Y110*I110/H110,"0")</f>
        <v>376.79999999999995</v>
      </c>
      <c r="BO110" s="64">
        <f>IFERROR(1/J110*(X110/H110),"0")</f>
        <v>0.66666666666666663</v>
      </c>
      <c r="BP110" s="64">
        <f>IFERROR(1/J110*(Y110/H110),"0")</f>
        <v>0.66666666666666663</v>
      </c>
    </row>
    <row r="111" spans="1:68" x14ac:dyDescent="0.2">
      <c r="A111" s="418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19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80</v>
      </c>
      <c r="Y111" s="388">
        <f>IFERROR(Y108/H108,"0")+IFERROR(Y109/H109,"0")+IFERROR(Y110/H110,"0")</f>
        <v>80</v>
      </c>
      <c r="Z111" s="388">
        <f>IFERROR(IF(Z108="",0,Z108),"0")+IFERROR(IF(Z109="",0,Z109),"0")+IFERROR(IF(Z110="",0,Z110),"0")</f>
        <v>0.74960000000000004</v>
      </c>
      <c r="AA111" s="389"/>
      <c r="AB111" s="389"/>
      <c r="AC111" s="389"/>
    </row>
    <row r="112" spans="1:68" x14ac:dyDescent="0.2">
      <c r="A112" s="393"/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419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360</v>
      </c>
      <c r="Y112" s="388">
        <f>IFERROR(SUM(Y108:Y110),"0")</f>
        <v>360</v>
      </c>
      <c r="Z112" s="37"/>
      <c r="AA112" s="389"/>
      <c r="AB112" s="389"/>
      <c r="AC112" s="389"/>
    </row>
    <row r="113" spans="1:68" ht="14.25" hidden="1" customHeight="1" x14ac:dyDescent="0.25">
      <c r="A113" s="392" t="s">
        <v>71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9"/>
      <c r="R115" s="399"/>
      <c r="S115" s="399"/>
      <c r="T115" s="400"/>
      <c r="U115" s="34"/>
      <c r="V115" s="34"/>
      <c r="W115" s="35" t="s">
        <v>68</v>
      </c>
      <c r="X115" s="386">
        <v>280</v>
      </c>
      <c r="Y115" s="387">
        <f>IFERROR(IF(X115="",0,CEILING((X115/$H115),1)*$H115),"")</f>
        <v>285.60000000000002</v>
      </c>
      <c r="Z115" s="36">
        <f>IFERROR(IF(Y115=0,"",ROUNDUP(Y115/H115,0)*0.02175),"")</f>
        <v>0.73949999999999994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298.8</v>
      </c>
      <c r="BN115" s="64">
        <f>IFERROR(Y115*I115/H115,"0")</f>
        <v>304.77600000000001</v>
      </c>
      <c r="BO115" s="64">
        <f>IFERROR(1/J115*(X115/H115),"0")</f>
        <v>0.59523809523809512</v>
      </c>
      <c r="BP115" s="64">
        <f>IFERROR(1/J115*(Y115/H115),"0")</f>
        <v>0.6071428571428571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9"/>
      <c r="R116" s="399"/>
      <c r="S116" s="399"/>
      <c r="T116" s="400"/>
      <c r="U116" s="34"/>
      <c r="V116" s="34"/>
      <c r="W116" s="35" t="s">
        <v>68</v>
      </c>
      <c r="X116" s="386">
        <v>450</v>
      </c>
      <c r="Y116" s="387">
        <f>IFERROR(IF(X116="",0,CEILING((X116/$H116),1)*$H116),"")</f>
        <v>450.90000000000003</v>
      </c>
      <c r="Z116" s="36">
        <f>IFERROR(IF(Y116=0,"",ROUNDUP(Y116/H116,0)*0.00753),"")</f>
        <v>1.2575100000000001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495.33333333333331</v>
      </c>
      <c r="BN116" s="64">
        <f>IFERROR(Y116*I116/H116,"0")</f>
        <v>496.32400000000001</v>
      </c>
      <c r="BO116" s="64">
        <f>IFERROR(1/J116*(X116/H116),"0")</f>
        <v>1.0683760683760684</v>
      </c>
      <c r="BP116" s="64">
        <f>IFERROR(1/J116*(Y116/H116),"0")</f>
        <v>1.0705128205128205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9"/>
      <c r="R117" s="399"/>
      <c r="S117" s="399"/>
      <c r="T117" s="400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9"/>
      <c r="R118" s="399"/>
      <c r="S118" s="399"/>
      <c r="T118" s="400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8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19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200</v>
      </c>
      <c r="Y119" s="388">
        <f>IFERROR(Y114/H114,"0")+IFERROR(Y115/H115,"0")+IFERROR(Y116/H116,"0")+IFERROR(Y117/H117,"0")+IFERROR(Y118/H118,"0")</f>
        <v>201</v>
      </c>
      <c r="Z119" s="388">
        <f>IFERROR(IF(Z114="",0,Z114),"0")+IFERROR(IF(Z115="",0,Z115),"0")+IFERROR(IF(Z116="",0,Z116),"0")+IFERROR(IF(Z117="",0,Z117),"0")+IFERROR(IF(Z118="",0,Z118),"0")</f>
        <v>1.99701</v>
      </c>
      <c r="AA119" s="389"/>
      <c r="AB119" s="389"/>
      <c r="AC119" s="389"/>
    </row>
    <row r="120" spans="1:68" x14ac:dyDescent="0.2">
      <c r="A120" s="393"/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419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730</v>
      </c>
      <c r="Y120" s="388">
        <f>IFERROR(SUM(Y114:Y118),"0")</f>
        <v>736.5</v>
      </c>
      <c r="Z120" s="37"/>
      <c r="AA120" s="389"/>
      <c r="AB120" s="389"/>
      <c r="AC120" s="389"/>
    </row>
    <row r="121" spans="1:68" ht="16.5" hidden="1" customHeight="1" x14ac:dyDescent="0.25">
      <c r="A121" s="397" t="s">
        <v>202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81"/>
      <c r="AB121" s="381"/>
      <c r="AC121" s="381"/>
    </row>
    <row r="122" spans="1:68" ht="14.25" hidden="1" customHeight="1" x14ac:dyDescent="0.25">
      <c r="A122" s="392" t="s">
        <v>109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9"/>
      <c r="R123" s="399"/>
      <c r="S123" s="399"/>
      <c r="T123" s="400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9"/>
      <c r="R124" s="399"/>
      <c r="S124" s="399"/>
      <c r="T124" s="400"/>
      <c r="U124" s="34"/>
      <c r="V124" s="34"/>
      <c r="W124" s="35" t="s">
        <v>68</v>
      </c>
      <c r="X124" s="386">
        <v>40</v>
      </c>
      <c r="Y124" s="387">
        <f>IFERROR(IF(X124="",0,CEILING((X124/$H124),1)*$H124),"")</f>
        <v>44.8</v>
      </c>
      <c r="Z124" s="36">
        <f>IFERROR(IF(Y124=0,"",ROUNDUP(Y124/H124,0)*0.02175),"")</f>
        <v>8.6999999999999994E-2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41.714285714285715</v>
      </c>
      <c r="BN124" s="64">
        <f>IFERROR(Y124*I124/H124,"0")</f>
        <v>46.720000000000006</v>
      </c>
      <c r="BO124" s="64">
        <f>IFERROR(1/J124*(X124/H124),"0")</f>
        <v>6.3775510204081634E-2</v>
      </c>
      <c r="BP124" s="64">
        <f>IFERROR(1/J124*(Y124/H124),"0")</f>
        <v>7.1428571428571425E-2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9"/>
      <c r="R125" s="399"/>
      <c r="S125" s="399"/>
      <c r="T125" s="400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9"/>
      <c r="R126" s="399"/>
      <c r="S126" s="399"/>
      <c r="T126" s="400"/>
      <c r="U126" s="34"/>
      <c r="V126" s="34"/>
      <c r="W126" s="35" t="s">
        <v>68</v>
      </c>
      <c r="X126" s="386">
        <v>315</v>
      </c>
      <c r="Y126" s="387">
        <f>IFERROR(IF(X126="",0,CEILING((X126/$H126),1)*$H126),"")</f>
        <v>315</v>
      </c>
      <c r="Z126" s="36">
        <f>IFERROR(IF(Y126=0,"",ROUNDUP(Y126/H126,0)*0.00937),"")</f>
        <v>0.65590000000000004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331.8</v>
      </c>
      <c r="BN126" s="64">
        <f>IFERROR(Y126*I126/H126,"0")</f>
        <v>331.8</v>
      </c>
      <c r="BO126" s="64">
        <f>IFERROR(1/J126*(X126/H126),"0")</f>
        <v>0.58333333333333337</v>
      </c>
      <c r="BP126" s="64">
        <f>IFERROR(1/J126*(Y126/H126),"0")</f>
        <v>0.58333333333333337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8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19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73.571428571428569</v>
      </c>
      <c r="Y128" s="388">
        <f>IFERROR(Y123/H123,"0")+IFERROR(Y124/H124,"0")+IFERROR(Y125/H125,"0")+IFERROR(Y126/H126,"0")+IFERROR(Y127/H127,"0")</f>
        <v>74</v>
      </c>
      <c r="Z128" s="388">
        <f>IFERROR(IF(Z123="",0,Z123),"0")+IFERROR(IF(Z124="",0,Z124),"0")+IFERROR(IF(Z125="",0,Z125),"0")+IFERROR(IF(Z126="",0,Z126),"0")+IFERROR(IF(Z127="",0,Z127),"0")</f>
        <v>0.7429</v>
      </c>
      <c r="AA128" s="389"/>
      <c r="AB128" s="389"/>
      <c r="AC128" s="389"/>
    </row>
    <row r="129" spans="1:68" x14ac:dyDescent="0.2">
      <c r="A129" s="393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419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355</v>
      </c>
      <c r="Y129" s="388">
        <f>IFERROR(SUM(Y123:Y127),"0")</f>
        <v>359.8</v>
      </c>
      <c r="Z129" s="37"/>
      <c r="AA129" s="389"/>
      <c r="AB129" s="389"/>
      <c r="AC129" s="389"/>
    </row>
    <row r="130" spans="1:68" ht="14.25" hidden="1" customHeight="1" x14ac:dyDescent="0.25">
      <c r="A130" s="392" t="s">
        <v>145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69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9"/>
      <c r="R131" s="399"/>
      <c r="S131" s="399"/>
      <c r="T131" s="400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709" t="s">
        <v>215</v>
      </c>
      <c r="Q132" s="399"/>
      <c r="R132" s="399"/>
      <c r="S132" s="399"/>
      <c r="T132" s="400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48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9"/>
      <c r="R133" s="399"/>
      <c r="S133" s="399"/>
      <c r="T133" s="400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449" t="s">
        <v>219</v>
      </c>
      <c r="Q134" s="399"/>
      <c r="R134" s="399"/>
      <c r="S134" s="399"/>
      <c r="T134" s="400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9"/>
      <c r="R135" s="399"/>
      <c r="S135" s="399"/>
      <c r="T135" s="400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8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19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419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2" t="s">
        <v>71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9"/>
      <c r="R139" s="399"/>
      <c r="S139" s="399"/>
      <c r="T139" s="400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9"/>
      <c r="R140" s="399"/>
      <c r="S140" s="399"/>
      <c r="T140" s="400"/>
      <c r="U140" s="34"/>
      <c r="V140" s="34"/>
      <c r="W140" s="35" t="s">
        <v>68</v>
      </c>
      <c r="X140" s="386">
        <v>580</v>
      </c>
      <c r="Y140" s="387">
        <f t="shared" si="21"/>
        <v>588</v>
      </c>
      <c r="Z140" s="36">
        <f>IFERROR(IF(Y140=0,"",ROUNDUP(Y140/H140,0)*0.02175),"")</f>
        <v>1.5225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618.52857142857147</v>
      </c>
      <c r="BN140" s="64">
        <f t="shared" si="23"/>
        <v>627.05999999999995</v>
      </c>
      <c r="BO140" s="64">
        <f t="shared" si="24"/>
        <v>1.2329931972789117</v>
      </c>
      <c r="BP140" s="64">
        <f t="shared" si="25"/>
        <v>1.25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1" t="s">
        <v>227</v>
      </c>
      <c r="Q141" s="399"/>
      <c r="R141" s="399"/>
      <c r="S141" s="399"/>
      <c r="T141" s="400"/>
      <c r="U141" s="34" t="s">
        <v>168</v>
      </c>
      <c r="V141" s="34"/>
      <c r="W141" s="35" t="s">
        <v>68</v>
      </c>
      <c r="X141" s="386">
        <v>30</v>
      </c>
      <c r="Y141" s="387">
        <f t="shared" si="21"/>
        <v>33.6</v>
      </c>
      <c r="Z141" s="36">
        <f>IFERROR(IF(Y141=0,"",ROUNDUP(Y141/H141,0)*0.02175),"")</f>
        <v>8.6999999999999994E-2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31.714285714285715</v>
      </c>
      <c r="BN141" s="64">
        <f t="shared" si="23"/>
        <v>35.520000000000003</v>
      </c>
      <c r="BO141" s="64">
        <f t="shared" si="24"/>
        <v>6.377551020408162E-2</v>
      </c>
      <c r="BP141" s="64">
        <f t="shared" si="25"/>
        <v>7.1428571428571425E-2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9"/>
      <c r="R142" s="399"/>
      <c r="S142" s="399"/>
      <c r="T142" s="400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6">
        <v>450</v>
      </c>
      <c r="Y143" s="387">
        <f t="shared" si="21"/>
        <v>450.90000000000003</v>
      </c>
      <c r="Z143" s="36">
        <f>IFERROR(IF(Y143=0,"",ROUNDUP(Y143/H143,0)*0.00753),"")</f>
        <v>1.2575100000000001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495.33333333333331</v>
      </c>
      <c r="BN143" s="64">
        <f t="shared" si="23"/>
        <v>496.32400000000001</v>
      </c>
      <c r="BO143" s="64">
        <f t="shared" si="24"/>
        <v>1.0683760683760684</v>
      </c>
      <c r="BP143" s="64">
        <f t="shared" si="25"/>
        <v>1.0705128205128205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9"/>
      <c r="R144" s="399"/>
      <c r="S144" s="399"/>
      <c r="T144" s="400"/>
      <c r="U144" s="34"/>
      <c r="V144" s="34"/>
      <c r="W144" s="35" t="s">
        <v>68</v>
      </c>
      <c r="X144" s="386">
        <v>12</v>
      </c>
      <c r="Y144" s="387">
        <f t="shared" si="21"/>
        <v>12.6</v>
      </c>
      <c r="Z144" s="36">
        <f>IFERROR(IF(Y144=0,"",ROUNDUP(Y144/H144,0)*0.00753),"")</f>
        <v>5.271E-2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13.333333333333332</v>
      </c>
      <c r="BN144" s="64">
        <f t="shared" si="23"/>
        <v>14</v>
      </c>
      <c r="BO144" s="64">
        <f t="shared" si="24"/>
        <v>4.2735042735042729E-2</v>
      </c>
      <c r="BP144" s="64">
        <f t="shared" si="25"/>
        <v>4.4871794871794872E-2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9"/>
      <c r="R145" s="399"/>
      <c r="S145" s="399"/>
      <c r="T145" s="400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9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245.95238095238093</v>
      </c>
      <c r="Y146" s="388">
        <f>IFERROR(Y139/H139,"0")+IFERROR(Y140/H140,"0")+IFERROR(Y141/H141,"0")+IFERROR(Y142/H142,"0")+IFERROR(Y143/H143,"0")+IFERROR(Y144/H144,"0")+IFERROR(Y145/H145,"0")</f>
        <v>248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2.9197199999999999</v>
      </c>
      <c r="AA146" s="389"/>
      <c r="AB146" s="389"/>
      <c r="AC146" s="389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9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1072</v>
      </c>
      <c r="Y147" s="388">
        <f>IFERROR(SUM(Y139:Y145),"0")</f>
        <v>1085.0999999999999</v>
      </c>
      <c r="Z147" s="37"/>
      <c r="AA147" s="389"/>
      <c r="AB147" s="389"/>
      <c r="AC147" s="389"/>
    </row>
    <row r="148" spans="1:68" ht="14.25" hidden="1" customHeight="1" x14ac:dyDescent="0.25">
      <c r="A148" s="392" t="s">
        <v>180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9"/>
      <c r="R149" s="399"/>
      <c r="S149" s="399"/>
      <c r="T149" s="400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9"/>
      <c r="R150" s="399"/>
      <c r="S150" s="399"/>
      <c r="T150" s="400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8"/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419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9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397" t="s">
        <v>240</v>
      </c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81"/>
      <c r="AB153" s="381"/>
      <c r="AC153" s="381"/>
    </row>
    <row r="154" spans="1:68" ht="14.25" hidden="1" customHeight="1" x14ac:dyDescent="0.25">
      <c r="A154" s="392" t="s">
        <v>109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9"/>
      <c r="R155" s="399"/>
      <c r="S155" s="399"/>
      <c r="T155" s="400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9"/>
      <c r="R156" s="399"/>
      <c r="S156" s="399"/>
      <c r="T156" s="400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8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9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9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hidden="1" customHeight="1" x14ac:dyDescent="0.25">
      <c r="A159" s="392" t="s">
        <v>63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7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9"/>
      <c r="R160" s="399"/>
      <c r="S160" s="399"/>
      <c r="T160" s="400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9"/>
      <c r="R161" s="399"/>
      <c r="S161" s="399"/>
      <c r="T161" s="400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8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9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9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hidden="1" customHeight="1" x14ac:dyDescent="0.25">
      <c r="A164" s="392" t="s">
        <v>71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9"/>
      <c r="R165" s="399"/>
      <c r="S165" s="399"/>
      <c r="T165" s="400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9"/>
      <c r="R166" s="399"/>
      <c r="S166" s="399"/>
      <c r="T166" s="400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1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419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419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hidden="1" customHeight="1" x14ac:dyDescent="0.25">
      <c r="A169" s="397" t="s">
        <v>107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81"/>
      <c r="AB169" s="381"/>
      <c r="AC169" s="381"/>
    </row>
    <row r="170" spans="1:68" ht="14.25" hidden="1" customHeight="1" x14ac:dyDescent="0.25">
      <c r="A170" s="392" t="s">
        <v>109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9"/>
      <c r="R171" s="399"/>
      <c r="S171" s="399"/>
      <c r="T171" s="400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9"/>
      <c r="R173" s="399"/>
      <c r="S173" s="399"/>
      <c r="T173" s="400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8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419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419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2" t="s">
        <v>63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9"/>
      <c r="R177" s="399"/>
      <c r="S177" s="399"/>
      <c r="T177" s="400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6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9"/>
      <c r="R178" s="399"/>
      <c r="S178" s="399"/>
      <c r="T178" s="400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9"/>
      <c r="R179" s="399"/>
      <c r="S179" s="399"/>
      <c r="T179" s="400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9"/>
      <c r="R181" s="399"/>
      <c r="S181" s="399"/>
      <c r="T181" s="400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8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419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9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2" t="s">
        <v>71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9"/>
      <c r="R185" s="399"/>
      <c r="S185" s="399"/>
      <c r="T185" s="400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9"/>
      <c r="R186" s="399"/>
      <c r="S186" s="399"/>
      <c r="T186" s="400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9"/>
      <c r="R187" s="399"/>
      <c r="S187" s="399"/>
      <c r="T187" s="400"/>
      <c r="U187" s="34"/>
      <c r="V187" s="34"/>
      <c r="W187" s="35" t="s">
        <v>68</v>
      </c>
      <c r="X187" s="386">
        <v>50</v>
      </c>
      <c r="Y187" s="387">
        <f>IFERROR(IF(X187="",0,CEILING((X187/$H187),1)*$H187),"")</f>
        <v>51</v>
      </c>
      <c r="Z187" s="36">
        <f>IFERROR(IF(Y187=0,"",ROUNDUP(Y187/H187,0)*0.00753),"")</f>
        <v>0.12801000000000001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54.533333333333331</v>
      </c>
      <c r="BN187" s="64">
        <f>IFERROR(Y187*I187/H187,"0")</f>
        <v>55.623999999999995</v>
      </c>
      <c r="BO187" s="64">
        <f>IFERROR(1/J187*(X187/H187),"0")</f>
        <v>0.10683760683760685</v>
      </c>
      <c r="BP187" s="64">
        <f>IFERROR(1/J187*(Y187/H187),"0")</f>
        <v>0.10897435897435898</v>
      </c>
    </row>
    <row r="188" spans="1:68" x14ac:dyDescent="0.2">
      <c r="A188" s="418"/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419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16.666666666666668</v>
      </c>
      <c r="Y188" s="388">
        <f>IFERROR(Y185/H185,"0")+IFERROR(Y186/H186,"0")+IFERROR(Y187/H187,"0")</f>
        <v>17</v>
      </c>
      <c r="Z188" s="388">
        <f>IFERROR(IF(Z185="",0,Z185),"0")+IFERROR(IF(Z186="",0,Z186),"0")+IFERROR(IF(Z187="",0,Z187),"0")</f>
        <v>0.12801000000000001</v>
      </c>
      <c r="AA188" s="389"/>
      <c r="AB188" s="389"/>
      <c r="AC188" s="389"/>
    </row>
    <row r="189" spans="1:68" x14ac:dyDescent="0.2">
      <c r="A189" s="39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19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50</v>
      </c>
      <c r="Y189" s="388">
        <f>IFERROR(SUM(Y185:Y187),"0")</f>
        <v>51</v>
      </c>
      <c r="Z189" s="37"/>
      <c r="AA189" s="389"/>
      <c r="AB189" s="389"/>
      <c r="AC189" s="389"/>
    </row>
    <row r="190" spans="1:68" ht="27.75" hidden="1" customHeight="1" x14ac:dyDescent="0.2">
      <c r="A190" s="406" t="s">
        <v>272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8"/>
      <c r="AB190" s="48"/>
      <c r="AC190" s="48"/>
    </row>
    <row r="191" spans="1:68" ht="16.5" hidden="1" customHeight="1" x14ac:dyDescent="0.25">
      <c r="A191" s="397" t="s">
        <v>273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81"/>
      <c r="AB191" s="381"/>
      <c r="AC191" s="381"/>
    </row>
    <row r="192" spans="1:68" ht="14.25" hidden="1" customHeight="1" x14ac:dyDescent="0.25">
      <c r="A192" s="392" t="s">
        <v>63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9"/>
      <c r="R193" s="399"/>
      <c r="S193" s="399"/>
      <c r="T193" s="400"/>
      <c r="U193" s="34"/>
      <c r="V193" s="34"/>
      <c r="W193" s="35" t="s">
        <v>68</v>
      </c>
      <c r="X193" s="386">
        <v>60</v>
      </c>
      <c r="Y193" s="387">
        <f t="shared" ref="Y193:Y200" si="26">IFERROR(IF(X193="",0,CEILING((X193/$H193),1)*$H193),"")</f>
        <v>63</v>
      </c>
      <c r="Z193" s="36">
        <f>IFERROR(IF(Y193=0,"",ROUNDUP(Y193/H193,0)*0.00753),"")</f>
        <v>0.11295000000000001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63.714285714285715</v>
      </c>
      <c r="BN193" s="64">
        <f t="shared" ref="BN193:BN200" si="28">IFERROR(Y193*I193/H193,"0")</f>
        <v>66.900000000000006</v>
      </c>
      <c r="BO193" s="64">
        <f t="shared" ref="BO193:BO200" si="29">IFERROR(1/J193*(X193/H193),"0")</f>
        <v>9.1575091575091569E-2</v>
      </c>
      <c r="BP193" s="64">
        <f t="shared" ref="BP193:BP200" si="30">IFERROR(1/J193*(Y193/H193),"0")</f>
        <v>9.6153846153846145E-2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9"/>
      <c r="R194" s="399"/>
      <c r="S194" s="399"/>
      <c r="T194" s="400"/>
      <c r="U194" s="34"/>
      <c r="V194" s="34"/>
      <c r="W194" s="35" t="s">
        <v>68</v>
      </c>
      <c r="X194" s="386">
        <v>20</v>
      </c>
      <c r="Y194" s="387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21.238095238095237</v>
      </c>
      <c r="BN194" s="64">
        <f t="shared" si="28"/>
        <v>22.299999999999997</v>
      </c>
      <c r="BO194" s="64">
        <f t="shared" si="29"/>
        <v>3.0525030525030524E-2</v>
      </c>
      <c r="BP194" s="64">
        <f t="shared" si="30"/>
        <v>3.2051282051282048E-2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9"/>
      <c r="R195" s="399"/>
      <c r="S195" s="399"/>
      <c r="T195" s="400"/>
      <c r="U195" s="34"/>
      <c r="V195" s="34"/>
      <c r="W195" s="35" t="s">
        <v>68</v>
      </c>
      <c r="X195" s="386">
        <v>50</v>
      </c>
      <c r="Y195" s="387">
        <f t="shared" si="26"/>
        <v>50.400000000000006</v>
      </c>
      <c r="Z195" s="36">
        <f>IFERROR(IF(Y195=0,"",ROUNDUP(Y195/H195,0)*0.00753),"")</f>
        <v>9.0359999999999996E-2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52.380952380952387</v>
      </c>
      <c r="BN195" s="64">
        <f t="shared" si="28"/>
        <v>52.800000000000011</v>
      </c>
      <c r="BO195" s="64">
        <f t="shared" si="29"/>
        <v>7.6312576312576319E-2</v>
      </c>
      <c r="BP195" s="64">
        <f t="shared" si="30"/>
        <v>7.6923076923076927E-2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9"/>
      <c r="R196" s="399"/>
      <c r="S196" s="399"/>
      <c r="T196" s="400"/>
      <c r="U196" s="34"/>
      <c r="V196" s="34"/>
      <c r="W196" s="35" t="s">
        <v>68</v>
      </c>
      <c r="X196" s="386">
        <v>175</v>
      </c>
      <c r="Y196" s="387">
        <f t="shared" si="26"/>
        <v>176.4</v>
      </c>
      <c r="Z196" s="36">
        <f>IFERROR(IF(Y196=0,"",ROUNDUP(Y196/H196,0)*0.00502),"")</f>
        <v>0.42168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185.83333333333331</v>
      </c>
      <c r="BN196" s="64">
        <f t="shared" si="28"/>
        <v>187.32</v>
      </c>
      <c r="BO196" s="64">
        <f t="shared" si="29"/>
        <v>0.35612535612535612</v>
      </c>
      <c r="BP196" s="64">
        <f t="shared" si="30"/>
        <v>0.35897435897435903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9"/>
      <c r="R197" s="399"/>
      <c r="S197" s="399"/>
      <c r="T197" s="400"/>
      <c r="U197" s="34"/>
      <c r="V197" s="34"/>
      <c r="W197" s="35" t="s">
        <v>68</v>
      </c>
      <c r="X197" s="386">
        <v>157.5</v>
      </c>
      <c r="Y197" s="387">
        <f t="shared" si="26"/>
        <v>157.5</v>
      </c>
      <c r="Z197" s="36">
        <f>IFERROR(IF(Y197=0,"",ROUNDUP(Y197/H197,0)*0.00502),"")</f>
        <v>0.3765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167.25</v>
      </c>
      <c r="BN197" s="64">
        <f t="shared" si="28"/>
        <v>167.25</v>
      </c>
      <c r="BO197" s="64">
        <f t="shared" si="29"/>
        <v>0.32051282051282054</v>
      </c>
      <c r="BP197" s="64">
        <f t="shared" si="30"/>
        <v>0.32051282051282054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9"/>
      <c r="R198" s="399"/>
      <c r="S198" s="399"/>
      <c r="T198" s="400"/>
      <c r="U198" s="34"/>
      <c r="V198" s="34"/>
      <c r="W198" s="35" t="s">
        <v>68</v>
      </c>
      <c r="X198" s="386">
        <v>210</v>
      </c>
      <c r="Y198" s="387">
        <f t="shared" si="26"/>
        <v>210</v>
      </c>
      <c r="Z198" s="36">
        <f>IFERROR(IF(Y198=0,"",ROUNDUP(Y198/H198,0)*0.00502),"")</f>
        <v>0.502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220.00000000000003</v>
      </c>
      <c r="BN198" s="64">
        <f t="shared" si="28"/>
        <v>220.00000000000003</v>
      </c>
      <c r="BO198" s="64">
        <f t="shared" si="29"/>
        <v>0.42735042735042739</v>
      </c>
      <c r="BP198" s="64">
        <f t="shared" si="30"/>
        <v>0.42735042735042739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9"/>
      <c r="R199" s="399"/>
      <c r="S199" s="399"/>
      <c r="T199" s="400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9"/>
      <c r="R200" s="399"/>
      <c r="S200" s="399"/>
      <c r="T200" s="400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8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419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289.28571428571428</v>
      </c>
      <c r="Y201" s="388">
        <f>IFERROR(Y193/H193,"0")+IFERROR(Y194/H194,"0")+IFERROR(Y195/H195,"0")+IFERROR(Y196/H196,"0")+IFERROR(Y197/H197,"0")+IFERROR(Y198/H198,"0")+IFERROR(Y199/H199,"0")+IFERROR(Y200/H200,"0")</f>
        <v>291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1.54114</v>
      </c>
      <c r="AA201" s="389"/>
      <c r="AB201" s="389"/>
      <c r="AC201" s="389"/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9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672.5</v>
      </c>
      <c r="Y202" s="388">
        <f>IFERROR(SUM(Y193:Y200),"0")</f>
        <v>678.3</v>
      </c>
      <c r="Z202" s="37"/>
      <c r="AA202" s="389"/>
      <c r="AB202" s="389"/>
      <c r="AC202" s="389"/>
    </row>
    <row r="203" spans="1:68" ht="16.5" hidden="1" customHeight="1" x14ac:dyDescent="0.25">
      <c r="A203" s="397" t="s">
        <v>290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81"/>
      <c r="AB203" s="381"/>
      <c r="AC203" s="381"/>
    </row>
    <row r="204" spans="1:68" ht="14.25" hidden="1" customHeight="1" x14ac:dyDescent="0.25">
      <c r="A204" s="392" t="s">
        <v>109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9"/>
      <c r="R205" s="399"/>
      <c r="S205" s="399"/>
      <c r="T205" s="400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9"/>
      <c r="R206" s="399"/>
      <c r="S206" s="399"/>
      <c r="T206" s="400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8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9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9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2" t="s">
        <v>145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9"/>
      <c r="R211" s="399"/>
      <c r="S211" s="399"/>
      <c r="T211" s="400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8"/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419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419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2" t="s">
        <v>63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6">
        <v>150</v>
      </c>
      <c r="Y215" s="387">
        <f t="shared" ref="Y215:Y222" si="31">IFERROR(IF(X215="",0,CEILING((X215/$H215),1)*$H215),"")</f>
        <v>151.20000000000002</v>
      </c>
      <c r="Z215" s="36">
        <f>IFERROR(IF(Y215=0,"",ROUNDUP(Y215/H215,0)*0.00937),"")</f>
        <v>0.26235999999999998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155.83333333333331</v>
      </c>
      <c r="BN215" s="64">
        <f t="shared" ref="BN215:BN222" si="33">IFERROR(Y215*I215/H215,"0")</f>
        <v>157.08000000000001</v>
      </c>
      <c r="BO215" s="64">
        <f t="shared" ref="BO215:BO222" si="34">IFERROR(1/J215*(X215/H215),"0")</f>
        <v>0.23148148148148145</v>
      </c>
      <c r="BP215" s="64">
        <f t="shared" ref="BP215:BP222" si="35">IFERROR(1/J215*(Y215/H215),"0")</f>
        <v>0.23333333333333334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9"/>
      <c r="R216" s="399"/>
      <c r="S216" s="399"/>
      <c r="T216" s="400"/>
      <c r="U216" s="34"/>
      <c r="V216" s="34"/>
      <c r="W216" s="35" t="s">
        <v>68</v>
      </c>
      <c r="X216" s="386">
        <v>90</v>
      </c>
      <c r="Y216" s="387">
        <f t="shared" si="31"/>
        <v>91.800000000000011</v>
      </c>
      <c r="Z216" s="36">
        <f>IFERROR(IF(Y216=0,"",ROUNDUP(Y216/H216,0)*0.00937),"")</f>
        <v>0.15928999999999999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93.5</v>
      </c>
      <c r="BN216" s="64">
        <f t="shared" si="33"/>
        <v>95.37</v>
      </c>
      <c r="BO216" s="64">
        <f t="shared" si="34"/>
        <v>0.13888888888888887</v>
      </c>
      <c r="BP216" s="64">
        <f t="shared" si="35"/>
        <v>0.14166666666666666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9"/>
      <c r="R217" s="399"/>
      <c r="S217" s="399"/>
      <c r="T217" s="400"/>
      <c r="U217" s="34"/>
      <c r="V217" s="34"/>
      <c r="W217" s="35" t="s">
        <v>68</v>
      </c>
      <c r="X217" s="386">
        <v>160</v>
      </c>
      <c r="Y217" s="387">
        <f t="shared" si="31"/>
        <v>162</v>
      </c>
      <c r="Z217" s="36">
        <f>IFERROR(IF(Y217=0,"",ROUNDUP(Y217/H217,0)*0.00937),"")</f>
        <v>0.28110000000000002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166.22222222222223</v>
      </c>
      <c r="BN217" s="64">
        <f t="shared" si="33"/>
        <v>168.3</v>
      </c>
      <c r="BO217" s="64">
        <f t="shared" si="34"/>
        <v>0.24691358024691354</v>
      </c>
      <c r="BP217" s="64">
        <f t="shared" si="35"/>
        <v>0.24999999999999997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9"/>
      <c r="R218" s="399"/>
      <c r="S218" s="399"/>
      <c r="T218" s="400"/>
      <c r="U218" s="34"/>
      <c r="V218" s="34"/>
      <c r="W218" s="35" t="s">
        <v>68</v>
      </c>
      <c r="X218" s="386">
        <v>150</v>
      </c>
      <c r="Y218" s="387">
        <f t="shared" si="31"/>
        <v>151.20000000000002</v>
      </c>
      <c r="Z218" s="36">
        <f>IFERROR(IF(Y218=0,"",ROUNDUP(Y218/H218,0)*0.00937),"")</f>
        <v>0.26235999999999998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155.83333333333331</v>
      </c>
      <c r="BN218" s="64">
        <f t="shared" si="33"/>
        <v>157.08000000000001</v>
      </c>
      <c r="BO218" s="64">
        <f t="shared" si="34"/>
        <v>0.23148148148148145</v>
      </c>
      <c r="BP218" s="64">
        <f t="shared" si="35"/>
        <v>0.23333333333333334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9"/>
      <c r="R220" s="399"/>
      <c r="S220" s="399"/>
      <c r="T220" s="400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9"/>
      <c r="R221" s="399"/>
      <c r="S221" s="399"/>
      <c r="T221" s="400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9"/>
      <c r="R222" s="399"/>
      <c r="S222" s="399"/>
      <c r="T222" s="400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419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101.85185185185185</v>
      </c>
      <c r="Y223" s="388">
        <f>IFERROR(Y215/H215,"0")+IFERROR(Y216/H216,"0")+IFERROR(Y217/H217,"0")+IFERROR(Y218/H218,"0")+IFERROR(Y219/H219,"0")+IFERROR(Y220/H220,"0")+IFERROR(Y221/H221,"0")+IFERROR(Y222/H222,"0")</f>
        <v>103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0.96510999999999991</v>
      </c>
      <c r="AA223" s="389"/>
      <c r="AB223" s="389"/>
      <c r="AC223" s="389"/>
    </row>
    <row r="224" spans="1:68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419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550</v>
      </c>
      <c r="Y224" s="388">
        <f>IFERROR(SUM(Y215:Y222),"0")</f>
        <v>556.20000000000005</v>
      </c>
      <c r="Z224" s="37"/>
      <c r="AA224" s="389"/>
      <c r="AB224" s="389"/>
      <c r="AC224" s="389"/>
    </row>
    <row r="225" spans="1:68" ht="14.25" hidden="1" customHeight="1" x14ac:dyDescent="0.25">
      <c r="A225" s="392" t="s">
        <v>71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9"/>
      <c r="R226" s="399"/>
      <c r="S226" s="399"/>
      <c r="T226" s="400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2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9"/>
      <c r="R227" s="399"/>
      <c r="S227" s="399"/>
      <c r="T227" s="400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9"/>
      <c r="R228" s="399"/>
      <c r="S228" s="399"/>
      <c r="T228" s="400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6">
        <v>250</v>
      </c>
      <c r="Y229" s="387">
        <f t="shared" si="36"/>
        <v>252.29999999999998</v>
      </c>
      <c r="Z229" s="36">
        <f>IFERROR(IF(Y229=0,"",ROUNDUP(Y229/H229,0)*0.02175),"")</f>
        <v>0.63074999999999992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266.20689655172418</v>
      </c>
      <c r="BN229" s="64">
        <f t="shared" si="38"/>
        <v>268.65600000000001</v>
      </c>
      <c r="BO229" s="64">
        <f t="shared" si="39"/>
        <v>0.51313628899835795</v>
      </c>
      <c r="BP229" s="64">
        <f t="shared" si="40"/>
        <v>0.51785714285714279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9"/>
      <c r="R230" s="399"/>
      <c r="S230" s="399"/>
      <c r="T230" s="400"/>
      <c r="U230" s="34"/>
      <c r="V230" s="34"/>
      <c r="W230" s="35" t="s">
        <v>68</v>
      </c>
      <c r="X230" s="386">
        <v>400</v>
      </c>
      <c r="Y230" s="387">
        <f t="shared" si="36"/>
        <v>400.8</v>
      </c>
      <c r="Z230" s="36">
        <f t="shared" ref="Z230:Z236" si="41">IFERROR(IF(Y230=0,"",ROUNDUP(Y230/H230,0)*0.00753),"")</f>
        <v>1.2575100000000001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448.33333333333337</v>
      </c>
      <c r="BN230" s="64">
        <f t="shared" si="38"/>
        <v>449.23</v>
      </c>
      <c r="BO230" s="64">
        <f t="shared" si="39"/>
        <v>1.0683760683760684</v>
      </c>
      <c r="BP230" s="64">
        <f t="shared" si="40"/>
        <v>1.0705128205128205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9"/>
      <c r="R231" s="399"/>
      <c r="S231" s="399"/>
      <c r="T231" s="400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9"/>
      <c r="R232" s="399"/>
      <c r="S232" s="399"/>
      <c r="T232" s="400"/>
      <c r="U232" s="34"/>
      <c r="V232" s="34"/>
      <c r="W232" s="35" t="s">
        <v>68</v>
      </c>
      <c r="X232" s="386">
        <v>440</v>
      </c>
      <c r="Y232" s="387">
        <f t="shared" si="36"/>
        <v>441.59999999999997</v>
      </c>
      <c r="Z232" s="36">
        <f t="shared" si="41"/>
        <v>1.3855200000000001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489.86666666666673</v>
      </c>
      <c r="BN232" s="64">
        <f t="shared" si="38"/>
        <v>491.64799999999997</v>
      </c>
      <c r="BO232" s="64">
        <f t="shared" si="39"/>
        <v>1.1752136752136753</v>
      </c>
      <c r="BP232" s="64">
        <f t="shared" si="40"/>
        <v>1.1794871794871795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9"/>
      <c r="R233" s="399"/>
      <c r="S233" s="399"/>
      <c r="T233" s="400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9"/>
      <c r="R235" s="399"/>
      <c r="S235" s="399"/>
      <c r="T235" s="400"/>
      <c r="U235" s="34"/>
      <c r="V235" s="34"/>
      <c r="W235" s="35" t="s">
        <v>68</v>
      </c>
      <c r="X235" s="386">
        <v>140</v>
      </c>
      <c r="Y235" s="387">
        <f t="shared" si="36"/>
        <v>141.6</v>
      </c>
      <c r="Z235" s="36">
        <f t="shared" si="41"/>
        <v>0.44427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155.8666666666667</v>
      </c>
      <c r="BN235" s="64">
        <f t="shared" si="38"/>
        <v>157.64800000000002</v>
      </c>
      <c r="BO235" s="64">
        <f t="shared" si="39"/>
        <v>0.37393162393162394</v>
      </c>
      <c r="BP235" s="64">
        <f t="shared" si="40"/>
        <v>0.37820512820512819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9"/>
      <c r="R236" s="399"/>
      <c r="S236" s="399"/>
      <c r="T236" s="400"/>
      <c r="U236" s="34"/>
      <c r="V236" s="34"/>
      <c r="W236" s="35" t="s">
        <v>68</v>
      </c>
      <c r="X236" s="386">
        <v>320</v>
      </c>
      <c r="Y236" s="387">
        <f t="shared" si="36"/>
        <v>321.59999999999997</v>
      </c>
      <c r="Z236" s="36">
        <f t="shared" si="41"/>
        <v>1.00902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357.06666666666672</v>
      </c>
      <c r="BN236" s="64">
        <f t="shared" si="38"/>
        <v>358.85199999999998</v>
      </c>
      <c r="BO236" s="64">
        <f t="shared" si="39"/>
        <v>0.85470085470085477</v>
      </c>
      <c r="BP236" s="64">
        <f t="shared" si="40"/>
        <v>0.85897435897435892</v>
      </c>
    </row>
    <row r="237" spans="1:68" x14ac:dyDescent="0.2">
      <c r="A237" s="418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419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570.40229885057477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573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4.7270700000000003</v>
      </c>
      <c r="AA237" s="389"/>
      <c r="AB237" s="389"/>
      <c r="AC237" s="389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419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1550</v>
      </c>
      <c r="Y238" s="388">
        <f>IFERROR(SUM(Y226:Y236),"0")</f>
        <v>1557.8999999999999</v>
      </c>
      <c r="Z238" s="37"/>
      <c r="AA238" s="389"/>
      <c r="AB238" s="389"/>
      <c r="AC238" s="389"/>
    </row>
    <row r="239" spans="1:68" ht="14.25" hidden="1" customHeight="1" x14ac:dyDescent="0.25">
      <c r="A239" s="392" t="s">
        <v>180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1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9"/>
      <c r="R240" s="399"/>
      <c r="S240" s="399"/>
      <c r="T240" s="400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51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9"/>
      <c r="R241" s="399"/>
      <c r="S241" s="399"/>
      <c r="T241" s="400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9"/>
      <c r="R242" s="399"/>
      <c r="S242" s="399"/>
      <c r="T242" s="400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6">
        <v>60</v>
      </c>
      <c r="Y243" s="387">
        <f>IFERROR(IF(X243="",0,CEILING((X243/$H243),1)*$H243),"")</f>
        <v>60</v>
      </c>
      <c r="Z243" s="36">
        <f>IFERROR(IF(Y243=0,"",ROUNDUP(Y243/H243,0)*0.00753),"")</f>
        <v>0.18825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66.800000000000011</v>
      </c>
      <c r="BN243" s="64">
        <f>IFERROR(Y243*I243/H243,"0")</f>
        <v>66.800000000000011</v>
      </c>
      <c r="BO243" s="64">
        <f>IFERROR(1/J243*(X243/H243),"0")</f>
        <v>0.16025641025641024</v>
      </c>
      <c r="BP243" s="64">
        <f>IFERROR(1/J243*(Y243/H243),"0")</f>
        <v>0.16025641025641024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6">
        <v>60</v>
      </c>
      <c r="Y244" s="387">
        <f>IFERROR(IF(X244="",0,CEILING((X244/$H244),1)*$H244),"")</f>
        <v>60</v>
      </c>
      <c r="Z244" s="36">
        <f>IFERROR(IF(Y244=0,"",ROUNDUP(Y244/H244,0)*0.00753),"")</f>
        <v>0.18825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66.800000000000011</v>
      </c>
      <c r="BN244" s="64">
        <f>IFERROR(Y244*I244/H244,"0")</f>
        <v>66.800000000000011</v>
      </c>
      <c r="BO244" s="64">
        <f>IFERROR(1/J244*(X244/H244),"0")</f>
        <v>0.16025641025641024</v>
      </c>
      <c r="BP244" s="64">
        <f>IFERROR(1/J244*(Y244/H244),"0")</f>
        <v>0.16025641025641024</v>
      </c>
    </row>
    <row r="245" spans="1:68" x14ac:dyDescent="0.2">
      <c r="A245" s="418"/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419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50</v>
      </c>
      <c r="Y245" s="388">
        <f>IFERROR(Y240/H240,"0")+IFERROR(Y241/H241,"0")+IFERROR(Y242/H242,"0")+IFERROR(Y243/H243,"0")+IFERROR(Y244/H244,"0")</f>
        <v>50</v>
      </c>
      <c r="Z245" s="388">
        <f>IFERROR(IF(Z240="",0,Z240),"0")+IFERROR(IF(Z241="",0,Z241),"0")+IFERROR(IF(Z242="",0,Z242),"0")+IFERROR(IF(Z243="",0,Z243),"0")+IFERROR(IF(Z244="",0,Z244),"0")</f>
        <v>0.3765</v>
      </c>
      <c r="AA245" s="389"/>
      <c r="AB245" s="389"/>
      <c r="AC245" s="389"/>
    </row>
    <row r="246" spans="1:68" x14ac:dyDescent="0.2">
      <c r="A246" s="393"/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419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120</v>
      </c>
      <c r="Y246" s="388">
        <f>IFERROR(SUM(Y240:Y244),"0")</f>
        <v>120</v>
      </c>
      <c r="Z246" s="37"/>
      <c r="AA246" s="389"/>
      <c r="AB246" s="389"/>
      <c r="AC246" s="389"/>
    </row>
    <row r="247" spans="1:68" ht="16.5" hidden="1" customHeight="1" x14ac:dyDescent="0.25">
      <c r="A247" s="397" t="s">
        <v>346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81"/>
      <c r="AB247" s="381"/>
      <c r="AC247" s="381"/>
    </row>
    <row r="248" spans="1:68" ht="14.25" hidden="1" customHeight="1" x14ac:dyDescent="0.25">
      <c r="A248" s="392" t="s">
        <v>109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6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9"/>
      <c r="R250" s="399"/>
      <c r="S250" s="399"/>
      <c r="T250" s="400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9"/>
      <c r="R251" s="399"/>
      <c r="S251" s="399"/>
      <c r="T251" s="400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7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9"/>
      <c r="R252" s="399"/>
      <c r="S252" s="399"/>
      <c r="T252" s="400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4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9"/>
      <c r="R253" s="399"/>
      <c r="S253" s="399"/>
      <c r="T253" s="400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9"/>
      <c r="R254" s="399"/>
      <c r="S254" s="399"/>
      <c r="T254" s="400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8"/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419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3"/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419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397" t="s">
        <v>361</v>
      </c>
      <c r="B259" s="393"/>
      <c r="C259" s="393"/>
      <c r="D259" s="393"/>
      <c r="E259" s="393"/>
      <c r="F259" s="393"/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81"/>
      <c r="AB259" s="381"/>
      <c r="AC259" s="381"/>
    </row>
    <row r="260" spans="1:68" ht="14.25" hidden="1" customHeight="1" x14ac:dyDescent="0.25">
      <c r="A260" s="392" t="s">
        <v>109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6">
        <v>40</v>
      </c>
      <c r="Y261" s="387">
        <f t="shared" ref="Y261:Y268" si="47">IFERROR(IF(X261="",0,CEILING((X261/$H261),1)*$H261),"")</f>
        <v>46.4</v>
      </c>
      <c r="Z261" s="36">
        <f>IFERROR(IF(Y261=0,"",ROUNDUP(Y261/H261,0)*0.02175),"")</f>
        <v>8.6999999999999994E-2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41.655172413793103</v>
      </c>
      <c r="BN261" s="64">
        <f t="shared" ref="BN261:BN268" si="49">IFERROR(Y261*I261/H261,"0")</f>
        <v>48.319999999999993</v>
      </c>
      <c r="BO261" s="64">
        <f t="shared" ref="BO261:BO268" si="50">IFERROR(1/J261*(X261/H261),"0")</f>
        <v>6.1576354679802957E-2</v>
      </c>
      <c r="BP261" s="64">
        <f t="shared" ref="BP261:BP268" si="51">IFERROR(1/J261*(Y261/H261),"0")</f>
        <v>7.1428571428571425E-2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4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9"/>
      <c r="R262" s="399"/>
      <c r="S262" s="399"/>
      <c r="T262" s="400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9"/>
      <c r="R263" s="399"/>
      <c r="S263" s="399"/>
      <c r="T263" s="400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7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9"/>
      <c r="R264" s="399"/>
      <c r="S264" s="399"/>
      <c r="T264" s="400"/>
      <c r="U264" s="34"/>
      <c r="V264" s="34"/>
      <c r="W264" s="35" t="s">
        <v>68</v>
      </c>
      <c r="X264" s="386">
        <v>20</v>
      </c>
      <c r="Y264" s="387">
        <f t="shared" si="47"/>
        <v>23.2</v>
      </c>
      <c r="Z264" s="36">
        <f>IFERROR(IF(Y264=0,"",ROUNDUP(Y264/H264,0)*0.02175),"")</f>
        <v>4.3499999999999997E-2</v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20.827586206896552</v>
      </c>
      <c r="BN264" s="64">
        <f t="shared" si="49"/>
        <v>24.159999999999997</v>
      </c>
      <c r="BO264" s="64">
        <f t="shared" si="50"/>
        <v>3.0788177339901478E-2</v>
      </c>
      <c r="BP264" s="64">
        <f t="shared" si="51"/>
        <v>3.5714285714285712E-2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9"/>
      <c r="R265" s="399"/>
      <c r="S265" s="399"/>
      <c r="T265" s="400"/>
      <c r="U265" s="34"/>
      <c r="V265" s="34"/>
      <c r="W265" s="35" t="s">
        <v>68</v>
      </c>
      <c r="X265" s="386">
        <v>32</v>
      </c>
      <c r="Y265" s="387">
        <f t="shared" si="47"/>
        <v>32</v>
      </c>
      <c r="Z265" s="36">
        <f>IFERROR(IF(Y265=0,"",ROUNDUP(Y265/H265,0)*0.00937),"")</f>
        <v>7.4959999999999999E-2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33.92</v>
      </c>
      <c r="BN265" s="64">
        <f t="shared" si="49"/>
        <v>33.92</v>
      </c>
      <c r="BO265" s="64">
        <f t="shared" si="50"/>
        <v>6.6666666666666666E-2</v>
      </c>
      <c r="BP265" s="64">
        <f t="shared" si="51"/>
        <v>6.6666666666666666E-2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9"/>
      <c r="R266" s="399"/>
      <c r="S266" s="399"/>
      <c r="T266" s="400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9"/>
      <c r="R267" s="399"/>
      <c r="S267" s="399"/>
      <c r="T267" s="400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9"/>
      <c r="R268" s="399"/>
      <c r="S268" s="399"/>
      <c r="T268" s="400"/>
      <c r="U268" s="34"/>
      <c r="V268" s="34"/>
      <c r="W268" s="35" t="s">
        <v>68</v>
      </c>
      <c r="X268" s="386">
        <v>40</v>
      </c>
      <c r="Y268" s="387">
        <f t="shared" si="47"/>
        <v>40</v>
      </c>
      <c r="Z268" s="36">
        <f>IFERROR(IF(Y268=0,"",ROUNDUP(Y268/H268,0)*0.00937),"")</f>
        <v>9.3700000000000006E-2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42.400000000000006</v>
      </c>
      <c r="BN268" s="64">
        <f t="shared" si="49"/>
        <v>42.400000000000006</v>
      </c>
      <c r="BO268" s="64">
        <f t="shared" si="50"/>
        <v>8.3333333333333329E-2</v>
      </c>
      <c r="BP268" s="64">
        <f t="shared" si="51"/>
        <v>8.3333333333333329E-2</v>
      </c>
    </row>
    <row r="269" spans="1:68" x14ac:dyDescent="0.2">
      <c r="A269" s="418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419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23.172413793103448</v>
      </c>
      <c r="Y269" s="388">
        <f>IFERROR(Y261/H261,"0")+IFERROR(Y262/H262,"0")+IFERROR(Y263/H263,"0")+IFERROR(Y264/H264,"0")+IFERROR(Y265/H265,"0")+IFERROR(Y266/H266,"0")+IFERROR(Y267/H267,"0")+IFERROR(Y268/H268,"0")</f>
        <v>24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0.29915999999999998</v>
      </c>
      <c r="AA269" s="389"/>
      <c r="AB269" s="389"/>
      <c r="AC269" s="389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419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132</v>
      </c>
      <c r="Y270" s="388">
        <f>IFERROR(SUM(Y261:Y268),"0")</f>
        <v>141.6</v>
      </c>
      <c r="Z270" s="37"/>
      <c r="AA270" s="389"/>
      <c r="AB270" s="389"/>
      <c r="AC270" s="389"/>
    </row>
    <row r="271" spans="1:68" ht="16.5" hidden="1" customHeight="1" x14ac:dyDescent="0.25">
      <c r="A271" s="397" t="s">
        <v>377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81"/>
      <c r="AB271" s="381"/>
      <c r="AC271" s="381"/>
    </row>
    <row r="272" spans="1:68" ht="14.25" hidden="1" customHeight="1" x14ac:dyDescent="0.25">
      <c r="A272" s="392" t="s">
        <v>109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9"/>
      <c r="R273" s="399"/>
      <c r="S273" s="399"/>
      <c r="T273" s="400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9"/>
      <c r="R274" s="399"/>
      <c r="S274" s="399"/>
      <c r="T274" s="400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766" t="s">
        <v>383</v>
      </c>
      <c r="Q275" s="399"/>
      <c r="R275" s="399"/>
      <c r="S275" s="399"/>
      <c r="T275" s="400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9"/>
      <c r="R276" s="399"/>
      <c r="S276" s="399"/>
      <c r="T276" s="400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9"/>
      <c r="R277" s="399"/>
      <c r="S277" s="399"/>
      <c r="T277" s="400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9"/>
      <c r="R278" s="399"/>
      <c r="S278" s="399"/>
      <c r="T278" s="400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8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9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9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397" t="s">
        <v>390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81"/>
      <c r="AB281" s="381"/>
      <c r="AC281" s="381"/>
    </row>
    <row r="282" spans="1:68" ht="14.25" hidden="1" customHeight="1" x14ac:dyDescent="0.25">
      <c r="A282" s="392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9"/>
      <c r="R283" s="399"/>
      <c r="S283" s="399"/>
      <c r="T283" s="400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419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419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397" t="s">
        <v>393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81"/>
      <c r="AB286" s="381"/>
      <c r="AC286" s="381"/>
    </row>
    <row r="287" spans="1:68" ht="14.25" hidden="1" customHeight="1" x14ac:dyDescent="0.25">
      <c r="A287" s="392" t="s">
        <v>109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9"/>
      <c r="R288" s="399"/>
      <c r="S288" s="399"/>
      <c r="T288" s="400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9"/>
      <c r="R290" s="399"/>
      <c r="S290" s="399"/>
      <c r="T290" s="400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8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419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19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397" t="s">
        <v>400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81"/>
      <c r="AB293" s="381"/>
      <c r="AC293" s="381"/>
    </row>
    <row r="294" spans="1:68" ht="14.25" hidden="1" customHeight="1" x14ac:dyDescent="0.25">
      <c r="A294" s="39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6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9"/>
      <c r="R295" s="399"/>
      <c r="S295" s="399"/>
      <c r="T295" s="400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9"/>
      <c r="R297" s="399"/>
      <c r="S297" s="399"/>
      <c r="T297" s="400"/>
      <c r="U297" s="34"/>
      <c r="V297" s="34"/>
      <c r="W297" s="35" t="s">
        <v>68</v>
      </c>
      <c r="X297" s="386">
        <v>200</v>
      </c>
      <c r="Y297" s="387">
        <f>IFERROR(IF(X297="",0,CEILING((X297/$H297),1)*$H297),"")</f>
        <v>201.6</v>
      </c>
      <c r="Z297" s="36">
        <f>IFERROR(IF(Y297=0,"",ROUNDUP(Y297/H297,0)*0.00753),"")</f>
        <v>0.63251999999999997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222.66666666666666</v>
      </c>
      <c r="BN297" s="64">
        <f>IFERROR(Y297*I297/H297,"0")</f>
        <v>224.44800000000001</v>
      </c>
      <c r="BO297" s="64">
        <f>IFERROR(1/J297*(X297/H297),"0")</f>
        <v>0.53418803418803418</v>
      </c>
      <c r="BP297" s="64">
        <f>IFERROR(1/J297*(Y297/H297),"0")</f>
        <v>0.53846153846153844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9"/>
      <c r="R298" s="399"/>
      <c r="S298" s="399"/>
      <c r="T298" s="400"/>
      <c r="U298" s="34"/>
      <c r="V298" s="34"/>
      <c r="W298" s="35" t="s">
        <v>68</v>
      </c>
      <c r="X298" s="386">
        <v>320</v>
      </c>
      <c r="Y298" s="387">
        <f>IFERROR(IF(X298="",0,CEILING((X298/$H298),1)*$H298),"")</f>
        <v>321.59999999999997</v>
      </c>
      <c r="Z298" s="36">
        <f>IFERROR(IF(Y298=0,"",ROUNDUP(Y298/H298,0)*0.00753),"")</f>
        <v>1.00902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346.66666666666669</v>
      </c>
      <c r="BN298" s="64">
        <f>IFERROR(Y298*I298/H298,"0")</f>
        <v>348.4</v>
      </c>
      <c r="BO298" s="64">
        <f>IFERROR(1/J298*(X298/H298),"0")</f>
        <v>0.85470085470085477</v>
      </c>
      <c r="BP298" s="64">
        <f>IFERROR(1/J298*(Y298/H298),"0")</f>
        <v>0.85897435897435892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9"/>
      <c r="R299" s="399"/>
      <c r="S299" s="399"/>
      <c r="T299" s="400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8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9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216.66666666666669</v>
      </c>
      <c r="Y300" s="388">
        <f>IFERROR(Y295/H295,"0")+IFERROR(Y296/H296,"0")+IFERROR(Y297/H297,"0")+IFERROR(Y298/H298,"0")+IFERROR(Y299/H299,"0")</f>
        <v>218</v>
      </c>
      <c r="Z300" s="388">
        <f>IFERROR(IF(Z295="",0,Z295),"0")+IFERROR(IF(Z296="",0,Z296),"0")+IFERROR(IF(Z297="",0,Z297),"0")+IFERROR(IF(Z298="",0,Z298),"0")+IFERROR(IF(Z299="",0,Z299),"0")</f>
        <v>1.64154</v>
      </c>
      <c r="AA300" s="389"/>
      <c r="AB300" s="389"/>
      <c r="AC300" s="389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9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520</v>
      </c>
      <c r="Y301" s="388">
        <f>IFERROR(SUM(Y295:Y299),"0")</f>
        <v>523.19999999999993</v>
      </c>
      <c r="Z301" s="37"/>
      <c r="AA301" s="389"/>
      <c r="AB301" s="389"/>
      <c r="AC301" s="389"/>
    </row>
    <row r="302" spans="1:68" ht="16.5" hidden="1" customHeight="1" x14ac:dyDescent="0.25">
      <c r="A302" s="397" t="s">
        <v>411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81"/>
      <c r="AB302" s="381"/>
      <c r="AC302" s="381"/>
    </row>
    <row r="303" spans="1:68" ht="14.25" hidden="1" customHeight="1" x14ac:dyDescent="0.25">
      <c r="A303" s="392" t="s">
        <v>71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9"/>
      <c r="R304" s="399"/>
      <c r="S304" s="399"/>
      <c r="T304" s="400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8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9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9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397" t="s">
        <v>414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81"/>
      <c r="AB307" s="381"/>
      <c r="AC307" s="381"/>
    </row>
    <row r="308" spans="1:68" ht="14.25" hidden="1" customHeight="1" x14ac:dyDescent="0.25">
      <c r="A308" s="392" t="s">
        <v>109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3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9"/>
      <c r="R309" s="399"/>
      <c r="S309" s="399"/>
      <c r="T309" s="400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8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9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9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2" t="s">
        <v>63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9"/>
      <c r="R313" s="399"/>
      <c r="S313" s="399"/>
      <c r="T313" s="400"/>
      <c r="U313" s="34"/>
      <c r="V313" s="34"/>
      <c r="W313" s="35" t="s">
        <v>68</v>
      </c>
      <c r="X313" s="386">
        <v>210</v>
      </c>
      <c r="Y313" s="387">
        <f>IFERROR(IF(X313="",0,CEILING((X313/$H313),1)*$H313),"")</f>
        <v>210</v>
      </c>
      <c r="Z313" s="36">
        <f>IFERROR(IF(Y313=0,"",ROUNDUP(Y313/H313,0)*0.00502),"")</f>
        <v>0.502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220.00000000000003</v>
      </c>
      <c r="BN313" s="64">
        <f>IFERROR(Y313*I313/H313,"0")</f>
        <v>220.00000000000003</v>
      </c>
      <c r="BO313" s="64">
        <f>IFERROR(1/J313*(X313/H313),"0")</f>
        <v>0.42735042735042739</v>
      </c>
      <c r="BP313" s="64">
        <f>IFERROR(1/J313*(Y313/H313),"0")</f>
        <v>0.42735042735042739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9"/>
      <c r="R314" s="399"/>
      <c r="S314" s="399"/>
      <c r="T314" s="400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8"/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419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100</v>
      </c>
      <c r="Y315" s="388">
        <f>IFERROR(Y313/H313,"0")+IFERROR(Y314/H314,"0")</f>
        <v>100</v>
      </c>
      <c r="Z315" s="388">
        <f>IFERROR(IF(Z313="",0,Z313),"0")+IFERROR(IF(Z314="",0,Z314),"0")</f>
        <v>0.502</v>
      </c>
      <c r="AA315" s="389"/>
      <c r="AB315" s="389"/>
      <c r="AC315" s="389"/>
    </row>
    <row r="316" spans="1:68" x14ac:dyDescent="0.2">
      <c r="A316" s="39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19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210</v>
      </c>
      <c r="Y316" s="388">
        <f>IFERROR(SUM(Y313:Y314),"0")</f>
        <v>210</v>
      </c>
      <c r="Z316" s="37"/>
      <c r="AA316" s="389"/>
      <c r="AB316" s="389"/>
      <c r="AC316" s="389"/>
    </row>
    <row r="317" spans="1:68" ht="16.5" hidden="1" customHeight="1" x14ac:dyDescent="0.25">
      <c r="A317" s="397" t="s">
        <v>421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93"/>
      <c r="AA317" s="381"/>
      <c r="AB317" s="381"/>
      <c r="AC317" s="381"/>
    </row>
    <row r="318" spans="1:68" ht="14.25" hidden="1" customHeight="1" x14ac:dyDescent="0.25">
      <c r="A318" s="392" t="s">
        <v>109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9"/>
      <c r="R319" s="399"/>
      <c r="S319" s="399"/>
      <c r="T319" s="400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9"/>
      <c r="R320" s="399"/>
      <c r="S320" s="399"/>
      <c r="T320" s="400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5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9"/>
      <c r="R321" s="399"/>
      <c r="S321" s="399"/>
      <c r="T321" s="400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28" t="s">
        <v>429</v>
      </c>
      <c r="Q322" s="399"/>
      <c r="R322" s="399"/>
      <c r="S322" s="399"/>
      <c r="T322" s="400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9"/>
      <c r="R323" s="399"/>
      <c r="S323" s="399"/>
      <c r="T323" s="400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9"/>
      <c r="R324" s="399"/>
      <c r="S324" s="399"/>
      <c r="T324" s="400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9"/>
      <c r="R325" s="399"/>
      <c r="S325" s="399"/>
      <c r="T325" s="400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9"/>
      <c r="R326" s="399"/>
      <c r="S326" s="399"/>
      <c r="T326" s="400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8"/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419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3"/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419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2" t="s">
        <v>63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9"/>
      <c r="R331" s="399"/>
      <c r="S331" s="399"/>
      <c r="T331" s="400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8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419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419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2" t="s">
        <v>71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9"/>
      <c r="R337" s="399"/>
      <c r="S337" s="399"/>
      <c r="T337" s="400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9"/>
      <c r="R340" s="399"/>
      <c r="S340" s="399"/>
      <c r="T340" s="400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9"/>
      <c r="R341" s="399"/>
      <c r="S341" s="399"/>
      <c r="T341" s="400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9"/>
      <c r="R342" s="399"/>
      <c r="S342" s="399"/>
      <c r="T342" s="400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419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9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2" t="s">
        <v>180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1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9"/>
      <c r="R346" s="399"/>
      <c r="S346" s="399"/>
      <c r="T346" s="400"/>
      <c r="U346" s="34"/>
      <c r="V346" s="34"/>
      <c r="W346" s="35" t="s">
        <v>68</v>
      </c>
      <c r="X346" s="386">
        <v>70</v>
      </c>
      <c r="Y346" s="387">
        <f>IFERROR(IF(X346="",0,CEILING((X346/$H346),1)*$H346),"")</f>
        <v>75.600000000000009</v>
      </c>
      <c r="Z346" s="36">
        <f>IFERROR(IF(Y346=0,"",ROUNDUP(Y346/H346,0)*0.02175),"")</f>
        <v>0.19574999999999998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74.7</v>
      </c>
      <c r="BN346" s="64">
        <f>IFERROR(Y346*I346/H346,"0")</f>
        <v>80.676000000000016</v>
      </c>
      <c r="BO346" s="64">
        <f>IFERROR(1/J346*(X346/H346),"0")</f>
        <v>0.14880952380952378</v>
      </c>
      <c r="BP346" s="64">
        <f>IFERROR(1/J346*(Y346/H346),"0")</f>
        <v>0.1607142857142857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9"/>
      <c r="R347" s="399"/>
      <c r="S347" s="399"/>
      <c r="T347" s="400"/>
      <c r="U347" s="34"/>
      <c r="V347" s="34"/>
      <c r="W347" s="35" t="s">
        <v>68</v>
      </c>
      <c r="X347" s="386">
        <v>400</v>
      </c>
      <c r="Y347" s="387">
        <f>IFERROR(IF(X347="",0,CEILING((X347/$H347),1)*$H347),"")</f>
        <v>405.59999999999997</v>
      </c>
      <c r="Z347" s="36">
        <f>IFERROR(IF(Y347=0,"",ROUNDUP(Y347/H347,0)*0.02175),"")</f>
        <v>1.131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428.92307692307696</v>
      </c>
      <c r="BN347" s="64">
        <f>IFERROR(Y347*I347/H347,"0")</f>
        <v>434.928</v>
      </c>
      <c r="BO347" s="64">
        <f>IFERROR(1/J347*(X347/H347),"0")</f>
        <v>0.91575091575091572</v>
      </c>
      <c r="BP347" s="64">
        <f>IFERROR(1/J347*(Y347/H347),"0")</f>
        <v>0.92857142857142849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9"/>
      <c r="R348" s="399"/>
      <c r="S348" s="399"/>
      <c r="T348" s="400"/>
      <c r="U348" s="34"/>
      <c r="V348" s="34"/>
      <c r="W348" s="35" t="s">
        <v>68</v>
      </c>
      <c r="X348" s="386">
        <v>30</v>
      </c>
      <c r="Y348" s="387">
        <f>IFERROR(IF(X348="",0,CEILING((X348/$H348),1)*$H348),"")</f>
        <v>33.6</v>
      </c>
      <c r="Z348" s="36">
        <f>IFERROR(IF(Y348=0,"",ROUNDUP(Y348/H348,0)*0.02175),"")</f>
        <v>8.6999999999999994E-2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32.014285714285712</v>
      </c>
      <c r="BN348" s="64">
        <f>IFERROR(Y348*I348/H348,"0")</f>
        <v>35.856000000000002</v>
      </c>
      <c r="BO348" s="64">
        <f>IFERROR(1/J348*(X348/H348),"0")</f>
        <v>6.377551020408162E-2</v>
      </c>
      <c r="BP348" s="64">
        <f>IFERROR(1/J348*(Y348/H348),"0")</f>
        <v>7.1428571428571425E-2</v>
      </c>
    </row>
    <row r="349" spans="1:68" x14ac:dyDescent="0.2">
      <c r="A349" s="41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19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63.186813186813183</v>
      </c>
      <c r="Y349" s="388">
        <f>IFERROR(Y346/H346,"0")+IFERROR(Y347/H347,"0")+IFERROR(Y348/H348,"0")</f>
        <v>65</v>
      </c>
      <c r="Z349" s="388">
        <f>IFERROR(IF(Z346="",0,Z346),"0")+IFERROR(IF(Z347="",0,Z347),"0")+IFERROR(IF(Z348="",0,Z348),"0")</f>
        <v>1.4137500000000001</v>
      </c>
      <c r="AA349" s="389"/>
      <c r="AB349" s="389"/>
      <c r="AC349" s="389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19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500</v>
      </c>
      <c r="Y350" s="388">
        <f>IFERROR(SUM(Y346:Y348),"0")</f>
        <v>514.79999999999995</v>
      </c>
      <c r="Z350" s="37"/>
      <c r="AA350" s="389"/>
      <c r="AB350" s="389"/>
      <c r="AC350" s="389"/>
    </row>
    <row r="351" spans="1:68" ht="14.25" hidden="1" customHeight="1" x14ac:dyDescent="0.25">
      <c r="A351" s="392" t="s">
        <v>95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7" t="s">
        <v>466</v>
      </c>
      <c r="Q352" s="399"/>
      <c r="R352" s="399"/>
      <c r="S352" s="399"/>
      <c r="T352" s="400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1" t="s">
        <v>469</v>
      </c>
      <c r="Q353" s="399"/>
      <c r="R353" s="399"/>
      <c r="S353" s="399"/>
      <c r="T353" s="400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5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9"/>
      <c r="R354" s="399"/>
      <c r="S354" s="399"/>
      <c r="T354" s="400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9"/>
      <c r="R355" s="399"/>
      <c r="S355" s="399"/>
      <c r="T355" s="400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8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19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9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2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9"/>
      <c r="R359" s="399"/>
      <c r="S359" s="399"/>
      <c r="T359" s="400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9"/>
      <c r="R360" s="399"/>
      <c r="S360" s="399"/>
      <c r="T360" s="400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8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9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9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397" t="s">
        <v>483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81"/>
      <c r="AB364" s="381"/>
      <c r="AC364" s="381"/>
    </row>
    <row r="365" spans="1:68" ht="14.25" hidden="1" customHeight="1" x14ac:dyDescent="0.25">
      <c r="A365" s="392" t="s">
        <v>63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9"/>
      <c r="R366" s="399"/>
      <c r="S366" s="399"/>
      <c r="T366" s="400"/>
      <c r="U366" s="34"/>
      <c r="V366" s="34"/>
      <c r="W366" s="35" t="s">
        <v>68</v>
      </c>
      <c r="X366" s="386">
        <v>18</v>
      </c>
      <c r="Y366" s="387">
        <f>IFERROR(IF(X366="",0,CEILING((X366/$H366),1)*$H366),"")</f>
        <v>18</v>
      </c>
      <c r="Z366" s="36">
        <f>IFERROR(IF(Y366=0,"",ROUNDUP(Y366/H366,0)*0.00753),"")</f>
        <v>7.5300000000000006E-2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20.48</v>
      </c>
      <c r="BN366" s="64">
        <f>IFERROR(Y366*I366/H366,"0")</f>
        <v>20.48</v>
      </c>
      <c r="BO366" s="64">
        <f>IFERROR(1/J366*(X366/H366),"0")</f>
        <v>6.4102564102564097E-2</v>
      </c>
      <c r="BP366" s="64">
        <f>IFERROR(1/J366*(Y366/H366),"0")</f>
        <v>6.4102564102564097E-2</v>
      </c>
    </row>
    <row r="367" spans="1:68" x14ac:dyDescent="0.2">
      <c r="A367" s="418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419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10</v>
      </c>
      <c r="Y367" s="388">
        <f>IFERROR(Y366/H366,"0")</f>
        <v>10</v>
      </c>
      <c r="Z367" s="388">
        <f>IFERROR(IF(Z366="",0,Z366),"0")</f>
        <v>7.5300000000000006E-2</v>
      </c>
      <c r="AA367" s="389"/>
      <c r="AB367" s="389"/>
      <c r="AC367" s="389"/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9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18</v>
      </c>
      <c r="Y368" s="388">
        <f>IFERROR(SUM(Y366:Y366),"0")</f>
        <v>18</v>
      </c>
      <c r="Z368" s="37"/>
      <c r="AA368" s="389"/>
      <c r="AB368" s="389"/>
      <c r="AC368" s="389"/>
    </row>
    <row r="369" spans="1:68" ht="14.25" hidden="1" customHeight="1" x14ac:dyDescent="0.25">
      <c r="A369" s="392" t="s">
        <v>71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9"/>
      <c r="R370" s="399"/>
      <c r="S370" s="399"/>
      <c r="T370" s="400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9"/>
      <c r="R371" s="399"/>
      <c r="S371" s="399"/>
      <c r="T371" s="400"/>
      <c r="U371" s="34"/>
      <c r="V371" s="34"/>
      <c r="W371" s="35" t="s">
        <v>68</v>
      </c>
      <c r="X371" s="386">
        <v>665</v>
      </c>
      <c r="Y371" s="387">
        <f>IFERROR(IF(X371="",0,CEILING((X371/$H371),1)*$H371),"")</f>
        <v>665.7</v>
      </c>
      <c r="Z371" s="36">
        <f>IFERROR(IF(Y371=0,"",ROUNDUP(Y371/H371,0)*0.00753),"")</f>
        <v>2.3870100000000001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751.13333333333321</v>
      </c>
      <c r="BN371" s="64">
        <f>IFERROR(Y371*I371/H371,"0")</f>
        <v>751.92399999999998</v>
      </c>
      <c r="BO371" s="64">
        <f>IFERROR(1/J371*(X371/H371),"0")</f>
        <v>2.0299145299145298</v>
      </c>
      <c r="BP371" s="64">
        <f>IFERROR(1/J371*(Y371/H371),"0")</f>
        <v>2.0320512820512819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9"/>
      <c r="R372" s="399"/>
      <c r="S372" s="399"/>
      <c r="T372" s="400"/>
      <c r="U372" s="34"/>
      <c r="V372" s="34"/>
      <c r="W372" s="35" t="s">
        <v>68</v>
      </c>
      <c r="X372" s="386">
        <v>385</v>
      </c>
      <c r="Y372" s="387">
        <f>IFERROR(IF(X372="",0,CEILING((X372/$H372),1)*$H372),"")</f>
        <v>386.40000000000003</v>
      </c>
      <c r="Z372" s="36">
        <f>IFERROR(IF(Y372=0,"",ROUNDUP(Y372/H372,0)*0.00753),"")</f>
        <v>1.3855200000000001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432.66666666666663</v>
      </c>
      <c r="BN372" s="64">
        <f>IFERROR(Y372*I372/H372,"0")</f>
        <v>434.23999999999995</v>
      </c>
      <c r="BO372" s="64">
        <f>IFERROR(1/J372*(X372/H372),"0")</f>
        <v>1.175213675213675</v>
      </c>
      <c r="BP372" s="64">
        <f>IFERROR(1/J372*(Y372/H372),"0")</f>
        <v>1.1794871794871795</v>
      </c>
    </row>
    <row r="373" spans="1:68" x14ac:dyDescent="0.2">
      <c r="A373" s="418"/>
      <c r="B373" s="393"/>
      <c r="C373" s="393"/>
      <c r="D373" s="393"/>
      <c r="E373" s="393"/>
      <c r="F373" s="393"/>
      <c r="G373" s="393"/>
      <c r="H373" s="393"/>
      <c r="I373" s="393"/>
      <c r="J373" s="393"/>
      <c r="K373" s="393"/>
      <c r="L373" s="393"/>
      <c r="M373" s="393"/>
      <c r="N373" s="393"/>
      <c r="O373" s="419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499.99999999999994</v>
      </c>
      <c r="Y373" s="388">
        <f>IFERROR(Y370/H370,"0")+IFERROR(Y371/H371,"0")+IFERROR(Y372/H372,"0")</f>
        <v>501</v>
      </c>
      <c r="Z373" s="388">
        <f>IFERROR(IF(Z370="",0,Z370),"0")+IFERROR(IF(Z371="",0,Z371),"0")+IFERROR(IF(Z372="",0,Z372),"0")</f>
        <v>3.7725300000000002</v>
      </c>
      <c r="AA373" s="389"/>
      <c r="AB373" s="389"/>
      <c r="AC373" s="389"/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19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1050</v>
      </c>
      <c r="Y374" s="388">
        <f>IFERROR(SUM(Y370:Y372),"0")</f>
        <v>1052.1000000000001</v>
      </c>
      <c r="Z374" s="37"/>
      <c r="AA374" s="389"/>
      <c r="AB374" s="389"/>
      <c r="AC374" s="389"/>
    </row>
    <row r="375" spans="1:68" ht="27.75" hidden="1" customHeight="1" x14ac:dyDescent="0.2">
      <c r="A375" s="406" t="s">
        <v>492</v>
      </c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8"/>
      <c r="AB375" s="48"/>
      <c r="AC375" s="48"/>
    </row>
    <row r="376" spans="1:68" ht="16.5" hidden="1" customHeight="1" x14ac:dyDescent="0.25">
      <c r="A376" s="397" t="s">
        <v>493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81"/>
      <c r="AB376" s="381"/>
      <c r="AC376" s="381"/>
    </row>
    <row r="377" spans="1:68" ht="14.25" hidden="1" customHeight="1" x14ac:dyDescent="0.25">
      <c r="A377" s="392" t="s">
        <v>109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9"/>
      <c r="R378" s="399"/>
      <c r="S378" s="399"/>
      <c r="T378" s="400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9"/>
      <c r="R379" s="399"/>
      <c r="S379" s="399"/>
      <c r="T379" s="400"/>
      <c r="U379" s="34"/>
      <c r="V379" s="34"/>
      <c r="W379" s="35" t="s">
        <v>68</v>
      </c>
      <c r="X379" s="386">
        <v>1300</v>
      </c>
      <c r="Y379" s="387">
        <f t="shared" si="67"/>
        <v>1305</v>
      </c>
      <c r="Z379" s="36">
        <f>IFERROR(IF(Y379=0,"",ROUNDUP(Y379/H379,0)*0.02175),"")</f>
        <v>1.8922499999999998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1341.6</v>
      </c>
      <c r="BN379" s="64">
        <f t="shared" si="69"/>
        <v>1346.76</v>
      </c>
      <c r="BO379" s="64">
        <f t="shared" si="70"/>
        <v>1.8055555555555556</v>
      </c>
      <c r="BP379" s="64">
        <f t="shared" si="71"/>
        <v>1.8125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9"/>
      <c r="R380" s="399"/>
      <c r="S380" s="399"/>
      <c r="T380" s="400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6">
        <v>1200</v>
      </c>
      <c r="Y381" s="387">
        <f t="shared" si="67"/>
        <v>1200</v>
      </c>
      <c r="Z381" s="36">
        <f>IFERROR(IF(Y381=0,"",ROUNDUP(Y381/H381,0)*0.02175),"")</f>
        <v>1.7399999999999998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1238.4000000000001</v>
      </c>
      <c r="BN381" s="64">
        <f t="shared" si="69"/>
        <v>1238.4000000000001</v>
      </c>
      <c r="BO381" s="64">
        <f t="shared" si="70"/>
        <v>1.6666666666666665</v>
      </c>
      <c r="BP381" s="64">
        <f t="shared" si="71"/>
        <v>1.6666666666666665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9"/>
      <c r="R382" s="399"/>
      <c r="S382" s="399"/>
      <c r="T382" s="400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9"/>
      <c r="R383" s="399"/>
      <c r="S383" s="399"/>
      <c r="T383" s="400"/>
      <c r="U383" s="34"/>
      <c r="V383" s="34"/>
      <c r="W383" s="35" t="s">
        <v>68</v>
      </c>
      <c r="X383" s="386">
        <v>1300</v>
      </c>
      <c r="Y383" s="387">
        <f t="shared" si="67"/>
        <v>1305</v>
      </c>
      <c r="Z383" s="36">
        <f>IFERROR(IF(Y383=0,"",ROUNDUP(Y383/H383,0)*0.02175),"")</f>
        <v>1.8922499999999998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1341.6</v>
      </c>
      <c r="BN383" s="64">
        <f t="shared" si="69"/>
        <v>1346.76</v>
      </c>
      <c r="BO383" s="64">
        <f t="shared" si="70"/>
        <v>1.8055555555555556</v>
      </c>
      <c r="BP383" s="64">
        <f t="shared" si="71"/>
        <v>1.8125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9"/>
      <c r="R384" s="399"/>
      <c r="S384" s="399"/>
      <c r="T384" s="400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9"/>
      <c r="R385" s="399"/>
      <c r="S385" s="399"/>
      <c r="T385" s="400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6">
        <v>25</v>
      </c>
      <c r="Y386" s="387">
        <f t="shared" si="67"/>
        <v>25</v>
      </c>
      <c r="Z386" s="36">
        <f>IFERROR(IF(Y386=0,"",ROUNDUP(Y386/H386,0)*0.00937),"")</f>
        <v>4.6850000000000003E-2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26.05</v>
      </c>
      <c r="BN386" s="64">
        <f t="shared" si="69"/>
        <v>26.05</v>
      </c>
      <c r="BO386" s="64">
        <f t="shared" si="70"/>
        <v>4.1666666666666664E-2</v>
      </c>
      <c r="BP386" s="64">
        <f t="shared" si="71"/>
        <v>4.1666666666666664E-2</v>
      </c>
    </row>
    <row r="387" spans="1:68" x14ac:dyDescent="0.2">
      <c r="A387" s="418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9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258.33333333333337</v>
      </c>
      <c r="Y387" s="388">
        <f>IFERROR(Y378/H378,"0")+IFERROR(Y379/H379,"0")+IFERROR(Y380/H380,"0")+IFERROR(Y381/H381,"0")+IFERROR(Y382/H382,"0")+IFERROR(Y383/H383,"0")+IFERROR(Y384/H384,"0")+IFERROR(Y385/H385,"0")+IFERROR(Y386/H386,"0")</f>
        <v>259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5.5713499999999998</v>
      </c>
      <c r="AA387" s="389"/>
      <c r="AB387" s="389"/>
      <c r="AC387" s="389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9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3825</v>
      </c>
      <c r="Y388" s="388">
        <f>IFERROR(SUM(Y378:Y386),"0")</f>
        <v>3835</v>
      </c>
      <c r="Z388" s="37"/>
      <c r="AA388" s="389"/>
      <c r="AB388" s="389"/>
      <c r="AC388" s="389"/>
    </row>
    <row r="389" spans="1:68" ht="14.25" hidden="1" customHeight="1" x14ac:dyDescent="0.25">
      <c r="A389" s="392" t="s">
        <v>145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9"/>
      <c r="R390" s="399"/>
      <c r="S390" s="399"/>
      <c r="T390" s="400"/>
      <c r="U390" s="34"/>
      <c r="V390" s="34"/>
      <c r="W390" s="35" t="s">
        <v>68</v>
      </c>
      <c r="X390" s="386">
        <v>1000</v>
      </c>
      <c r="Y390" s="387">
        <f>IFERROR(IF(X390="",0,CEILING((X390/$H390),1)*$H390),"")</f>
        <v>1005</v>
      </c>
      <c r="Z390" s="36">
        <f>IFERROR(IF(Y390=0,"",ROUNDUP(Y390/H390,0)*0.02175),"")</f>
        <v>1.4572499999999999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1032</v>
      </c>
      <c r="BN390" s="64">
        <f>IFERROR(Y390*I390/H390,"0")</f>
        <v>1037.1600000000001</v>
      </c>
      <c r="BO390" s="64">
        <f>IFERROR(1/J390*(X390/H390),"0")</f>
        <v>1.3888888888888888</v>
      </c>
      <c r="BP390" s="64">
        <f>IFERROR(1/J390*(Y390/H390),"0")</f>
        <v>1.3958333333333333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9"/>
      <c r="R391" s="399"/>
      <c r="S391" s="399"/>
      <c r="T391" s="400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8"/>
      <c r="B392" s="393"/>
      <c r="C392" s="393"/>
      <c r="D392" s="393"/>
      <c r="E392" s="393"/>
      <c r="F392" s="393"/>
      <c r="G392" s="393"/>
      <c r="H392" s="393"/>
      <c r="I392" s="393"/>
      <c r="J392" s="393"/>
      <c r="K392" s="393"/>
      <c r="L392" s="393"/>
      <c r="M392" s="393"/>
      <c r="N392" s="393"/>
      <c r="O392" s="419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66.666666666666671</v>
      </c>
      <c r="Y392" s="388">
        <f>IFERROR(Y390/H390,"0")+IFERROR(Y391/H391,"0")</f>
        <v>67</v>
      </c>
      <c r="Z392" s="388">
        <f>IFERROR(IF(Z390="",0,Z390),"0")+IFERROR(IF(Z391="",0,Z391),"0")</f>
        <v>1.4572499999999999</v>
      </c>
      <c r="AA392" s="389"/>
      <c r="AB392" s="389"/>
      <c r="AC392" s="389"/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9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1000</v>
      </c>
      <c r="Y393" s="388">
        <f>IFERROR(SUM(Y390:Y391),"0")</f>
        <v>1005</v>
      </c>
      <c r="Z393" s="37"/>
      <c r="AA393" s="389"/>
      <c r="AB393" s="389"/>
      <c r="AC393" s="389"/>
    </row>
    <row r="394" spans="1:68" ht="14.25" hidden="1" customHeight="1" x14ac:dyDescent="0.25">
      <c r="A394" s="392" t="s">
        <v>71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9"/>
      <c r="R395" s="399"/>
      <c r="S395" s="399"/>
      <c r="T395" s="400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3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9"/>
      <c r="R396" s="399"/>
      <c r="S396" s="399"/>
      <c r="T396" s="400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9"/>
      <c r="R397" s="399"/>
      <c r="S397" s="399"/>
      <c r="T397" s="400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8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9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9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2" t="s">
        <v>180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7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9"/>
      <c r="R401" s="399"/>
      <c r="S401" s="399"/>
      <c r="T401" s="400"/>
      <c r="U401" s="34"/>
      <c r="V401" s="34"/>
      <c r="W401" s="35" t="s">
        <v>68</v>
      </c>
      <c r="X401" s="386">
        <v>70</v>
      </c>
      <c r="Y401" s="387">
        <f>IFERROR(IF(X401="",0,CEILING((X401/$H401),1)*$H401),"")</f>
        <v>70.2</v>
      </c>
      <c r="Z401" s="36">
        <f>IFERROR(IF(Y401=0,"",ROUNDUP(Y401/H401,0)*0.02175),"")</f>
        <v>0.19574999999999998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75.061538461538461</v>
      </c>
      <c r="BN401" s="64">
        <f>IFERROR(Y401*I401/H401,"0")</f>
        <v>75.27600000000001</v>
      </c>
      <c r="BO401" s="64">
        <f>IFERROR(1/J401*(X401/H401),"0")</f>
        <v>0.16025641025641024</v>
      </c>
      <c r="BP401" s="64">
        <f>IFERROR(1/J401*(Y401/H401),"0")</f>
        <v>0.1607142857142857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7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9"/>
      <c r="R402" s="399"/>
      <c r="S402" s="399"/>
      <c r="T402" s="400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419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8.9743589743589745</v>
      </c>
      <c r="Y403" s="388">
        <f>IFERROR(Y401/H401,"0")+IFERROR(Y402/H402,"0")</f>
        <v>9</v>
      </c>
      <c r="Z403" s="388">
        <f>IFERROR(IF(Z401="",0,Z401),"0")+IFERROR(IF(Z402="",0,Z402),"0")</f>
        <v>0.19574999999999998</v>
      </c>
      <c r="AA403" s="389"/>
      <c r="AB403" s="389"/>
      <c r="AC403" s="389"/>
    </row>
    <row r="404" spans="1:68" x14ac:dyDescent="0.2">
      <c r="A404" s="393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419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70</v>
      </c>
      <c r="Y404" s="388">
        <f>IFERROR(SUM(Y401:Y402),"0")</f>
        <v>70.2</v>
      </c>
      <c r="Z404" s="37"/>
      <c r="AA404" s="389"/>
      <c r="AB404" s="389"/>
      <c r="AC404" s="389"/>
    </row>
    <row r="405" spans="1:68" ht="16.5" hidden="1" customHeight="1" x14ac:dyDescent="0.25">
      <c r="A405" s="397" t="s">
        <v>521</v>
      </c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  <c r="X405" s="393"/>
      <c r="Y405" s="393"/>
      <c r="Z405" s="393"/>
      <c r="AA405" s="381"/>
      <c r="AB405" s="381"/>
      <c r="AC405" s="381"/>
    </row>
    <row r="406" spans="1:68" ht="14.25" hidden="1" customHeight="1" x14ac:dyDescent="0.25">
      <c r="A406" s="392" t="s">
        <v>109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52" t="s">
        <v>524</v>
      </c>
      <c r="Q407" s="399"/>
      <c r="R407" s="399"/>
      <c r="S407" s="399"/>
      <c r="T407" s="400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9"/>
      <c r="R408" s="399"/>
      <c r="S408" s="399"/>
      <c r="T408" s="400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1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9"/>
      <c r="R409" s="399"/>
      <c r="S409" s="399"/>
      <c r="T409" s="400"/>
      <c r="U409" s="34"/>
      <c r="V409" s="34"/>
      <c r="W409" s="35" t="s">
        <v>68</v>
      </c>
      <c r="X409" s="386">
        <v>50</v>
      </c>
      <c r="Y409" s="387">
        <f>IFERROR(IF(X409="",0,CEILING((X409/$H409),1)*$H409),"")</f>
        <v>60</v>
      </c>
      <c r="Z409" s="36">
        <f>IFERROR(IF(Y409=0,"",ROUNDUP(Y409/H409,0)*0.02175),"")</f>
        <v>0.10874999999999999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52</v>
      </c>
      <c r="BN409" s="64">
        <f>IFERROR(Y409*I409/H409,"0")</f>
        <v>62.400000000000006</v>
      </c>
      <c r="BO409" s="64">
        <f>IFERROR(1/J409*(X409/H409),"0")</f>
        <v>7.4404761904761904E-2</v>
      </c>
      <c r="BP409" s="64">
        <f>IFERROR(1/J409*(Y409/H409),"0")</f>
        <v>8.9285714285714274E-2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2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9"/>
      <c r="R410" s="399"/>
      <c r="S410" s="399"/>
      <c r="T410" s="400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8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9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4.166666666666667</v>
      </c>
      <c r="Y411" s="388">
        <f>IFERROR(Y407/H407,"0")+IFERROR(Y408/H408,"0")+IFERROR(Y409/H409,"0")+IFERROR(Y410/H410,"0")</f>
        <v>5</v>
      </c>
      <c r="Z411" s="388">
        <f>IFERROR(IF(Z407="",0,Z407),"0")+IFERROR(IF(Z408="",0,Z408),"0")+IFERROR(IF(Z409="",0,Z409),"0")+IFERROR(IF(Z410="",0,Z410),"0")</f>
        <v>0.10874999999999999</v>
      </c>
      <c r="AA411" s="389"/>
      <c r="AB411" s="389"/>
      <c r="AC411" s="389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9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50</v>
      </c>
      <c r="Y412" s="388">
        <f>IFERROR(SUM(Y407:Y410),"0")</f>
        <v>60</v>
      </c>
      <c r="Z412" s="37"/>
      <c r="AA412" s="389"/>
      <c r="AB412" s="389"/>
      <c r="AC412" s="389"/>
    </row>
    <row r="413" spans="1:68" ht="14.25" hidden="1" customHeight="1" x14ac:dyDescent="0.25">
      <c r="A413" s="392" t="s">
        <v>63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9"/>
      <c r="R414" s="399"/>
      <c r="S414" s="399"/>
      <c r="T414" s="400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9"/>
      <c r="R415" s="399"/>
      <c r="S415" s="399"/>
      <c r="T415" s="400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18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19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19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2" t="s">
        <v>71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9"/>
      <c r="R420" s="399"/>
      <c r="S420" s="399"/>
      <c r="T420" s="400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9"/>
      <c r="R421" s="399"/>
      <c r="S421" s="399"/>
      <c r="T421" s="400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9"/>
      <c r="R422" s="399"/>
      <c r="S422" s="399"/>
      <c r="T422" s="400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9"/>
      <c r="R423" s="399"/>
      <c r="S423" s="399"/>
      <c r="T423" s="400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18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9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419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2" t="s">
        <v>180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3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9"/>
      <c r="R427" s="399"/>
      <c r="S427" s="399"/>
      <c r="T427" s="400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419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9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06" t="s">
        <v>546</v>
      </c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  <c r="V430" s="407"/>
      <c r="W430" s="407"/>
      <c r="X430" s="407"/>
      <c r="Y430" s="407"/>
      <c r="Z430" s="407"/>
      <c r="AA430" s="48"/>
      <c r="AB430" s="48"/>
      <c r="AC430" s="48"/>
    </row>
    <row r="431" spans="1:68" ht="16.5" hidden="1" customHeight="1" x14ac:dyDescent="0.25">
      <c r="A431" s="397" t="s">
        <v>547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81"/>
      <c r="AB431" s="381"/>
      <c r="AC431" s="381"/>
    </row>
    <row r="432" spans="1:68" ht="14.25" hidden="1" customHeight="1" x14ac:dyDescent="0.25">
      <c r="A432" s="392" t="s">
        <v>109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9"/>
      <c r="R433" s="399"/>
      <c r="S433" s="399"/>
      <c r="T433" s="400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8"/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419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3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419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2" t="s">
        <v>63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9"/>
      <c r="R437" s="399"/>
      <c r="S437" s="399"/>
      <c r="T437" s="400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1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9"/>
      <c r="R438" s="399"/>
      <c r="S438" s="399"/>
      <c r="T438" s="400"/>
      <c r="U438" s="34"/>
      <c r="V438" s="34"/>
      <c r="W438" s="35" t="s">
        <v>68</v>
      </c>
      <c r="X438" s="386">
        <v>60</v>
      </c>
      <c r="Y438" s="387">
        <f t="shared" si="72"/>
        <v>63</v>
      </c>
      <c r="Z438" s="36">
        <f>IFERROR(IF(Y438=0,"",ROUNDUP(Y438/H438,0)*0.00753),"")</f>
        <v>0.11295000000000001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63.28571428571427</v>
      </c>
      <c r="BN438" s="64">
        <f t="shared" si="74"/>
        <v>66.449999999999989</v>
      </c>
      <c r="BO438" s="64">
        <f t="shared" si="75"/>
        <v>9.1575091575091569E-2</v>
      </c>
      <c r="BP438" s="64">
        <f t="shared" si="76"/>
        <v>9.6153846153846145E-2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9"/>
      <c r="R439" s="399"/>
      <c r="S439" s="399"/>
      <c r="T439" s="400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0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9"/>
      <c r="R440" s="399"/>
      <c r="S440" s="399"/>
      <c r="T440" s="400"/>
      <c r="U440" s="34"/>
      <c r="V440" s="34"/>
      <c r="W440" s="35" t="s">
        <v>68</v>
      </c>
      <c r="X440" s="386">
        <v>80</v>
      </c>
      <c r="Y440" s="387">
        <f t="shared" si="72"/>
        <v>84</v>
      </c>
      <c r="Z440" s="36">
        <f>IFERROR(IF(Y440=0,"",ROUNDUP(Y440/H440,0)*0.00753),"")</f>
        <v>0.15060000000000001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84.380952380952365</v>
      </c>
      <c r="BN440" s="64">
        <f t="shared" si="74"/>
        <v>88.6</v>
      </c>
      <c r="BO440" s="64">
        <f t="shared" si="75"/>
        <v>0.1221001221001221</v>
      </c>
      <c r="BP440" s="64">
        <f t="shared" si="76"/>
        <v>0.12820512820512819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9"/>
      <c r="R442" s="399"/>
      <c r="S442" s="399"/>
      <c r="T442" s="400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6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9"/>
      <c r="R444" s="399"/>
      <c r="S444" s="399"/>
      <c r="T444" s="400"/>
      <c r="U444" s="34"/>
      <c r="V444" s="34"/>
      <c r="W444" s="35" t="s">
        <v>68</v>
      </c>
      <c r="X444" s="386">
        <v>140</v>
      </c>
      <c r="Y444" s="387">
        <f t="shared" si="72"/>
        <v>140.70000000000002</v>
      </c>
      <c r="Z444" s="36">
        <f t="shared" si="77"/>
        <v>0.33634000000000003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148.66666666666666</v>
      </c>
      <c r="BN444" s="64">
        <f t="shared" si="74"/>
        <v>149.41</v>
      </c>
      <c r="BO444" s="64">
        <f t="shared" si="75"/>
        <v>0.28490028490028491</v>
      </c>
      <c r="BP444" s="64">
        <f t="shared" si="76"/>
        <v>0.28632478632478636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9"/>
      <c r="R445" s="399"/>
      <c r="S445" s="399"/>
      <c r="T445" s="400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9"/>
      <c r="R446" s="399"/>
      <c r="S446" s="399"/>
      <c r="T446" s="400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9"/>
      <c r="R447" s="399"/>
      <c r="S447" s="399"/>
      <c r="T447" s="400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6">
        <v>17.5</v>
      </c>
      <c r="Y448" s="387">
        <f t="shared" si="72"/>
        <v>18.900000000000002</v>
      </c>
      <c r="Z448" s="36">
        <f t="shared" si="77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18.583333333333332</v>
      </c>
      <c r="BN448" s="64">
        <f t="shared" si="74"/>
        <v>20.07</v>
      </c>
      <c r="BO448" s="64">
        <f t="shared" si="75"/>
        <v>3.5612535612535613E-2</v>
      </c>
      <c r="BP448" s="64">
        <f t="shared" si="76"/>
        <v>3.8461538461538464E-2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31" t="s">
        <v>570</v>
      </c>
      <c r="Q449" s="399"/>
      <c r="R449" s="399"/>
      <c r="S449" s="399"/>
      <c r="T449" s="400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64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9"/>
      <c r="R450" s="399"/>
      <c r="S450" s="399"/>
      <c r="T450" s="400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9"/>
      <c r="R451" s="399"/>
      <c r="S451" s="399"/>
      <c r="T451" s="400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9"/>
      <c r="R452" s="399"/>
      <c r="S452" s="399"/>
      <c r="T452" s="400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6">
        <v>122.5</v>
      </c>
      <c r="Y453" s="387">
        <f t="shared" si="72"/>
        <v>123.9</v>
      </c>
      <c r="Z453" s="36">
        <f t="shared" si="77"/>
        <v>0.29618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130.08333333333334</v>
      </c>
      <c r="BN453" s="64">
        <f t="shared" si="74"/>
        <v>131.57</v>
      </c>
      <c r="BO453" s="64">
        <f t="shared" si="75"/>
        <v>0.2492877492877493</v>
      </c>
      <c r="BP453" s="64">
        <f t="shared" si="76"/>
        <v>0.25213675213675218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9"/>
      <c r="R455" s="399"/>
      <c r="S455" s="399"/>
      <c r="T455" s="400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68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9"/>
      <c r="R456" s="399"/>
      <c r="S456" s="399"/>
      <c r="T456" s="400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9"/>
      <c r="R457" s="399"/>
      <c r="S457" s="399"/>
      <c r="T457" s="400"/>
      <c r="U457" s="34"/>
      <c r="V457" s="34"/>
      <c r="W457" s="35" t="s">
        <v>68</v>
      </c>
      <c r="X457" s="386">
        <v>140</v>
      </c>
      <c r="Y457" s="387">
        <f t="shared" si="72"/>
        <v>141.12</v>
      </c>
      <c r="Z457" s="36">
        <f>IFERROR(IF(Y457=0,"",ROUNDUP(Y457/H457,0)*0.00753),"")</f>
        <v>0.63251999999999997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216.66666666666669</v>
      </c>
      <c r="BN457" s="64">
        <f t="shared" si="74"/>
        <v>218.40000000000003</v>
      </c>
      <c r="BO457" s="64">
        <f t="shared" si="75"/>
        <v>0.53418803418803418</v>
      </c>
      <c r="BP457" s="64">
        <f t="shared" si="76"/>
        <v>0.53846153846153844</v>
      </c>
    </row>
    <row r="458" spans="1:68" x14ac:dyDescent="0.2">
      <c r="A458" s="41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9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249.99999999999997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254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1.5737700000000001</v>
      </c>
      <c r="AA458" s="389"/>
      <c r="AB458" s="389"/>
      <c r="AC458" s="389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9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560</v>
      </c>
      <c r="Y459" s="388">
        <f>IFERROR(SUM(Y437:Y457),"0")</f>
        <v>571.62</v>
      </c>
      <c r="Z459" s="37"/>
      <c r="AA459" s="389"/>
      <c r="AB459" s="389"/>
      <c r="AC459" s="389"/>
    </row>
    <row r="460" spans="1:68" ht="14.25" hidden="1" customHeight="1" x14ac:dyDescent="0.25">
      <c r="A460" s="392" t="s">
        <v>71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9"/>
      <c r="R461" s="399"/>
      <c r="S461" s="399"/>
      <c r="T461" s="400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5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9"/>
      <c r="R462" s="399"/>
      <c r="S462" s="399"/>
      <c r="T462" s="400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8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9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19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2" t="s">
        <v>95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9"/>
      <c r="R466" s="399"/>
      <c r="S466" s="399"/>
      <c r="T466" s="400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8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9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9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hidden="1" customHeight="1" x14ac:dyDescent="0.25">
      <c r="A469" s="397" t="s">
        <v>592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81"/>
      <c r="AB469" s="381"/>
      <c r="AC469" s="381"/>
    </row>
    <row r="470" spans="1:68" ht="14.25" hidden="1" customHeight="1" x14ac:dyDescent="0.25">
      <c r="A470" s="392" t="s">
        <v>145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9"/>
      <c r="R471" s="399"/>
      <c r="S471" s="399"/>
      <c r="T471" s="400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8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419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3"/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3"/>
      <c r="M473" s="393"/>
      <c r="N473" s="393"/>
      <c r="O473" s="419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2" t="s">
        <v>63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5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9"/>
      <c r="R475" s="399"/>
      <c r="S475" s="399"/>
      <c r="T475" s="400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72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9"/>
      <c r="R476" s="399"/>
      <c r="S476" s="399"/>
      <c r="T476" s="400"/>
      <c r="U476" s="34"/>
      <c r="V476" s="34"/>
      <c r="W476" s="35" t="s">
        <v>68</v>
      </c>
      <c r="X476" s="386">
        <v>80</v>
      </c>
      <c r="Y476" s="387">
        <f t="shared" si="78"/>
        <v>84</v>
      </c>
      <c r="Z476" s="36">
        <f>IFERROR(IF(Y476=0,"",ROUNDUP(Y476/H476,0)*0.00753),"")</f>
        <v>0.15060000000000001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84.380952380952365</v>
      </c>
      <c r="BN476" s="64">
        <f t="shared" si="80"/>
        <v>88.6</v>
      </c>
      <c r="BO476" s="64">
        <f t="shared" si="81"/>
        <v>0.1221001221001221</v>
      </c>
      <c r="BP476" s="64">
        <f t="shared" si="82"/>
        <v>0.12820512820512819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9"/>
      <c r="R477" s="399"/>
      <c r="S477" s="399"/>
      <c r="T477" s="400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4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9"/>
      <c r="R478" s="399"/>
      <c r="S478" s="399"/>
      <c r="T478" s="400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9"/>
      <c r="R479" s="399"/>
      <c r="S479" s="399"/>
      <c r="T479" s="400"/>
      <c r="U479" s="34"/>
      <c r="V479" s="34"/>
      <c r="W479" s="35" t="s">
        <v>68</v>
      </c>
      <c r="X479" s="386">
        <v>17.5</v>
      </c>
      <c r="Y479" s="387">
        <f t="shared" si="78"/>
        <v>18.900000000000002</v>
      </c>
      <c r="Z479" s="36">
        <f>IFERROR(IF(Y479=0,"",ROUNDUP(Y479/H479,0)*0.00502),"")</f>
        <v>4.5179999999999998E-2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18.583333333333332</v>
      </c>
      <c r="BN479" s="64">
        <f t="shared" si="80"/>
        <v>20.07</v>
      </c>
      <c r="BO479" s="64">
        <f t="shared" si="81"/>
        <v>3.5612535612535613E-2</v>
      </c>
      <c r="BP479" s="64">
        <f t="shared" si="82"/>
        <v>3.8461538461538464E-2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9"/>
      <c r="R480" s="399"/>
      <c r="S480" s="399"/>
      <c r="T480" s="400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8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9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27.38095238095238</v>
      </c>
      <c r="Y481" s="388">
        <f>IFERROR(Y475/H475,"0")+IFERROR(Y476/H476,"0")+IFERROR(Y477/H477,"0")+IFERROR(Y478/H478,"0")+IFERROR(Y479/H479,"0")+IFERROR(Y480/H480,"0")</f>
        <v>29</v>
      </c>
      <c r="Z481" s="388">
        <f>IFERROR(IF(Z475="",0,Z475),"0")+IFERROR(IF(Z476="",0,Z476),"0")+IFERROR(IF(Z477="",0,Z477),"0")+IFERROR(IF(Z478="",0,Z478),"0")+IFERROR(IF(Z479="",0,Z479),"0")+IFERROR(IF(Z480="",0,Z480),"0")</f>
        <v>0.19578000000000001</v>
      </c>
      <c r="AA481" s="389"/>
      <c r="AB481" s="389"/>
      <c r="AC481" s="389"/>
    </row>
    <row r="482" spans="1:68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419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97.5</v>
      </c>
      <c r="Y482" s="388">
        <f>IFERROR(SUM(Y475:Y480),"0")</f>
        <v>102.9</v>
      </c>
      <c r="Z482" s="37"/>
      <c r="AA482" s="389"/>
      <c r="AB482" s="389"/>
      <c r="AC482" s="389"/>
    </row>
    <row r="483" spans="1:68" ht="14.25" hidden="1" customHeight="1" x14ac:dyDescent="0.25">
      <c r="A483" s="392" t="s">
        <v>104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9"/>
      <c r="R484" s="399"/>
      <c r="S484" s="399"/>
      <c r="T484" s="400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8"/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419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393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419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hidden="1" customHeight="1" x14ac:dyDescent="0.25">
      <c r="A487" s="397" t="s">
        <v>607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381"/>
      <c r="AB487" s="381"/>
      <c r="AC487" s="381"/>
    </row>
    <row r="488" spans="1:68" ht="14.25" hidden="1" customHeight="1" x14ac:dyDescent="0.25">
      <c r="A488" s="392" t="s">
        <v>63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9"/>
      <c r="R489" s="399"/>
      <c r="S489" s="399"/>
      <c r="T489" s="400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9"/>
      <c r="R490" s="399"/>
      <c r="S490" s="399"/>
      <c r="T490" s="400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9"/>
      <c r="R491" s="399"/>
      <c r="S491" s="399"/>
      <c r="T491" s="400"/>
      <c r="U491" s="34"/>
      <c r="V491" s="34"/>
      <c r="W491" s="35" t="s">
        <v>68</v>
      </c>
      <c r="X491" s="386">
        <v>6</v>
      </c>
      <c r="Y491" s="387">
        <f>IFERROR(IF(X491="",0,CEILING((X491/$H491),1)*$H491),"")</f>
        <v>6</v>
      </c>
      <c r="Z491" s="36">
        <f>IFERROR(IF(Y491=0,"",ROUNDUP(Y491/H491,0)*0.00502),"")</f>
        <v>2.5100000000000001E-2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10.100000000000001</v>
      </c>
      <c r="BN491" s="64">
        <f>IFERROR(Y491*I491/H491,"0")</f>
        <v>10.100000000000001</v>
      </c>
      <c r="BO491" s="64">
        <f>IFERROR(1/J491*(X491/H491),"0")</f>
        <v>2.1367521367521368E-2</v>
      </c>
      <c r="BP491" s="64">
        <f>IFERROR(1/J491*(Y491/H491),"0")</f>
        <v>2.1367521367521368E-2</v>
      </c>
    </row>
    <row r="492" spans="1:68" x14ac:dyDescent="0.2">
      <c r="A492" s="418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9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5</v>
      </c>
      <c r="Y492" s="388">
        <f>IFERROR(Y489/H489,"0")+IFERROR(Y490/H490,"0")+IFERROR(Y491/H491,"0")</f>
        <v>5</v>
      </c>
      <c r="Z492" s="388">
        <f>IFERROR(IF(Z489="",0,Z489),"0")+IFERROR(IF(Z490="",0,Z490),"0")+IFERROR(IF(Z491="",0,Z491),"0")</f>
        <v>2.5100000000000001E-2</v>
      </c>
      <c r="AA492" s="389"/>
      <c r="AB492" s="389"/>
      <c r="AC492" s="389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9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6</v>
      </c>
      <c r="Y493" s="388">
        <f>IFERROR(SUM(Y489:Y491),"0")</f>
        <v>6</v>
      </c>
      <c r="Z493" s="37"/>
      <c r="AA493" s="389"/>
      <c r="AB493" s="389"/>
      <c r="AC493" s="389"/>
    </row>
    <row r="494" spans="1:68" ht="16.5" hidden="1" customHeight="1" x14ac:dyDescent="0.25">
      <c r="A494" s="397" t="s">
        <v>614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81"/>
      <c r="AB494" s="381"/>
      <c r="AC494" s="381"/>
    </row>
    <row r="495" spans="1:68" ht="14.25" hidden="1" customHeight="1" x14ac:dyDescent="0.25">
      <c r="A495" s="392" t="s">
        <v>63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9"/>
      <c r="R496" s="399"/>
      <c r="S496" s="399"/>
      <c r="T496" s="400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19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19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06" t="s">
        <v>617</v>
      </c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  <c r="V499" s="407"/>
      <c r="W499" s="407"/>
      <c r="X499" s="407"/>
      <c r="Y499" s="407"/>
      <c r="Z499" s="407"/>
      <c r="AA499" s="48"/>
      <c r="AB499" s="48"/>
      <c r="AC499" s="48"/>
    </row>
    <row r="500" spans="1:68" ht="16.5" hidden="1" customHeight="1" x14ac:dyDescent="0.25">
      <c r="A500" s="397" t="s">
        <v>617</v>
      </c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381"/>
      <c r="AB500" s="381"/>
      <c r="AC500" s="381"/>
    </row>
    <row r="501" spans="1:68" ht="14.25" hidden="1" customHeight="1" x14ac:dyDescent="0.25">
      <c r="A501" s="392" t="s">
        <v>109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9"/>
      <c r="R502" s="399"/>
      <c r="S502" s="399"/>
      <c r="T502" s="400"/>
      <c r="U502" s="34"/>
      <c r="V502" s="34"/>
      <c r="W502" s="35" t="s">
        <v>68</v>
      </c>
      <c r="X502" s="386">
        <v>100</v>
      </c>
      <c r="Y502" s="387">
        <f t="shared" ref="Y502:Y509" si="83">IFERROR(IF(X502="",0,CEILING((X502/$H502),1)*$H502),"")</f>
        <v>100.32000000000001</v>
      </c>
      <c r="Z502" s="36">
        <f t="shared" ref="Z502:Z507" si="84">IFERROR(IF(Y502=0,"",ROUNDUP(Y502/H502,0)*0.01196),"")</f>
        <v>0.22724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106.81818181818181</v>
      </c>
      <c r="BN502" s="64">
        <f t="shared" ref="BN502:BN509" si="86">IFERROR(Y502*I502/H502,"0")</f>
        <v>107.16</v>
      </c>
      <c r="BO502" s="64">
        <f t="shared" ref="BO502:BO509" si="87">IFERROR(1/J502*(X502/H502),"0")</f>
        <v>0.18210955710955709</v>
      </c>
      <c r="BP502" s="64">
        <f t="shared" ref="BP502:BP509" si="88">IFERROR(1/J502*(Y502/H502),"0")</f>
        <v>0.18269230769230771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9"/>
      <c r="R503" s="399"/>
      <c r="S503" s="399"/>
      <c r="T503" s="400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9"/>
      <c r="R504" s="399"/>
      <c r="S504" s="399"/>
      <c r="T504" s="400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9"/>
      <c r="R505" s="399"/>
      <c r="S505" s="399"/>
      <c r="T505" s="400"/>
      <c r="U505" s="34"/>
      <c r="V505" s="34"/>
      <c r="W505" s="35" t="s">
        <v>68</v>
      </c>
      <c r="X505" s="386">
        <v>200</v>
      </c>
      <c r="Y505" s="387">
        <f t="shared" si="83"/>
        <v>200.64000000000001</v>
      </c>
      <c r="Z505" s="36">
        <f t="shared" si="84"/>
        <v>0.45448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213.63636363636363</v>
      </c>
      <c r="BN505" s="64">
        <f t="shared" si="86"/>
        <v>214.32</v>
      </c>
      <c r="BO505" s="64">
        <f t="shared" si="87"/>
        <v>0.36421911421911418</v>
      </c>
      <c r="BP505" s="64">
        <f t="shared" si="88"/>
        <v>0.36538461538461542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9"/>
      <c r="R506" s="399"/>
      <c r="S506" s="399"/>
      <c r="T506" s="400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4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9"/>
      <c r="R507" s="399"/>
      <c r="S507" s="399"/>
      <c r="T507" s="400"/>
      <c r="U507" s="34"/>
      <c r="V507" s="34"/>
      <c r="W507" s="35" t="s">
        <v>68</v>
      </c>
      <c r="X507" s="386">
        <v>130</v>
      </c>
      <c r="Y507" s="387">
        <f t="shared" si="83"/>
        <v>132</v>
      </c>
      <c r="Z507" s="36">
        <f t="shared" si="84"/>
        <v>0.29899999999999999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138.86363636363635</v>
      </c>
      <c r="BN507" s="64">
        <f t="shared" si="86"/>
        <v>140.99999999999997</v>
      </c>
      <c r="BO507" s="64">
        <f t="shared" si="87"/>
        <v>0.23674242424242425</v>
      </c>
      <c r="BP507" s="64">
        <f t="shared" si="88"/>
        <v>0.24038461538461539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9"/>
      <c r="R508" s="399"/>
      <c r="S508" s="399"/>
      <c r="T508" s="400"/>
      <c r="U508" s="34"/>
      <c r="V508" s="34"/>
      <c r="W508" s="35" t="s">
        <v>68</v>
      </c>
      <c r="X508" s="386">
        <v>150</v>
      </c>
      <c r="Y508" s="387">
        <f t="shared" si="83"/>
        <v>151.20000000000002</v>
      </c>
      <c r="Z508" s="36">
        <f>IFERROR(IF(Y508=0,"",ROUNDUP(Y508/H508,0)*0.00937),"")</f>
        <v>0.39354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160</v>
      </c>
      <c r="BN508" s="64">
        <f t="shared" si="86"/>
        <v>161.28</v>
      </c>
      <c r="BO508" s="64">
        <f t="shared" si="87"/>
        <v>0.34722222222222221</v>
      </c>
      <c r="BP508" s="64">
        <f t="shared" si="88"/>
        <v>0.35000000000000003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9"/>
      <c r="R509" s="399"/>
      <c r="S509" s="399"/>
      <c r="T509" s="400"/>
      <c r="U509" s="34"/>
      <c r="V509" s="34"/>
      <c r="W509" s="35" t="s">
        <v>68</v>
      </c>
      <c r="X509" s="386">
        <v>120</v>
      </c>
      <c r="Y509" s="387">
        <f t="shared" si="83"/>
        <v>122.4</v>
      </c>
      <c r="Z509" s="36">
        <f>IFERROR(IF(Y509=0,"",ROUNDUP(Y509/H509,0)*0.00937),"")</f>
        <v>0.31857999999999997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127.99999999999999</v>
      </c>
      <c r="BN509" s="64">
        <f t="shared" si="86"/>
        <v>130.56</v>
      </c>
      <c r="BO509" s="64">
        <f t="shared" si="87"/>
        <v>0.27777777777777779</v>
      </c>
      <c r="BP509" s="64">
        <f t="shared" si="88"/>
        <v>0.28333333333333333</v>
      </c>
    </row>
    <row r="510" spans="1:68" x14ac:dyDescent="0.2">
      <c r="A510" s="418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9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156.43939393939394</v>
      </c>
      <c r="Y510" s="388">
        <f>IFERROR(Y502/H502,"0")+IFERROR(Y503/H503,"0")+IFERROR(Y504/H504,"0")+IFERROR(Y505/H505,"0")+IFERROR(Y506/H506,"0")+IFERROR(Y507/H507,"0")+IFERROR(Y508/H508,"0")+IFERROR(Y509/H509,"0")</f>
        <v>158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1.6928399999999999</v>
      </c>
      <c r="AA510" s="389"/>
      <c r="AB510" s="389"/>
      <c r="AC510" s="389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9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700</v>
      </c>
      <c r="Y511" s="388">
        <f>IFERROR(SUM(Y502:Y509),"0")</f>
        <v>706.56000000000006</v>
      </c>
      <c r="Z511" s="37"/>
      <c r="AA511" s="389"/>
      <c r="AB511" s="389"/>
      <c r="AC511" s="389"/>
    </row>
    <row r="512" spans="1:68" ht="14.25" hidden="1" customHeight="1" x14ac:dyDescent="0.25">
      <c r="A512" s="392" t="s">
        <v>145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9"/>
      <c r="R513" s="399"/>
      <c r="S513" s="399"/>
      <c r="T513" s="400"/>
      <c r="U513" s="34"/>
      <c r="V513" s="34"/>
      <c r="W513" s="35" t="s">
        <v>68</v>
      </c>
      <c r="X513" s="386">
        <v>170</v>
      </c>
      <c r="Y513" s="387">
        <f>IFERROR(IF(X513="",0,CEILING((X513/$H513),1)*$H513),"")</f>
        <v>174.24</v>
      </c>
      <c r="Z513" s="36">
        <f>IFERROR(IF(Y513=0,"",ROUNDUP(Y513/H513,0)*0.01196),"")</f>
        <v>0.39468000000000003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181.59090909090907</v>
      </c>
      <c r="BN513" s="64">
        <f>IFERROR(Y513*I513/H513,"0")</f>
        <v>186.12</v>
      </c>
      <c r="BO513" s="64">
        <f>IFERROR(1/J513*(X513/H513),"0")</f>
        <v>0.3095862470862471</v>
      </c>
      <c r="BP513" s="64">
        <f>IFERROR(1/J513*(Y513/H513),"0")</f>
        <v>0.31730769230769235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8"/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419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32.196969696969695</v>
      </c>
      <c r="Y515" s="388">
        <f>IFERROR(Y513/H513,"0")+IFERROR(Y514/H514,"0")</f>
        <v>33</v>
      </c>
      <c r="Z515" s="388">
        <f>IFERROR(IF(Z513="",0,Z513),"0")+IFERROR(IF(Z514="",0,Z514),"0")</f>
        <v>0.39468000000000003</v>
      </c>
      <c r="AA515" s="389"/>
      <c r="AB515" s="389"/>
      <c r="AC515" s="389"/>
    </row>
    <row r="516" spans="1:68" x14ac:dyDescent="0.2">
      <c r="A516" s="39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19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170</v>
      </c>
      <c r="Y516" s="388">
        <f>IFERROR(SUM(Y513:Y514),"0")</f>
        <v>174.24</v>
      </c>
      <c r="Z516" s="37"/>
      <c r="AA516" s="389"/>
      <c r="AB516" s="389"/>
      <c r="AC516" s="389"/>
    </row>
    <row r="517" spans="1:68" ht="14.25" hidden="1" customHeight="1" x14ac:dyDescent="0.25">
      <c r="A517" s="392" t="s">
        <v>63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6">
        <v>60</v>
      </c>
      <c r="Y518" s="387">
        <f t="shared" ref="Y518:Y523" si="89">IFERROR(IF(X518="",0,CEILING((X518/$H518),1)*$H518),"")</f>
        <v>63.36</v>
      </c>
      <c r="Z518" s="36">
        <f>IFERROR(IF(Y518=0,"",ROUNDUP(Y518/H518,0)*0.01196),"")</f>
        <v>0.14352000000000001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64.090909090909079</v>
      </c>
      <c r="BN518" s="64">
        <f t="shared" ref="BN518:BN523" si="91">IFERROR(Y518*I518/H518,"0")</f>
        <v>67.679999999999993</v>
      </c>
      <c r="BO518" s="64">
        <f t="shared" ref="BO518:BO523" si="92">IFERROR(1/J518*(X518/H518),"0")</f>
        <v>0.10926573426573427</v>
      </c>
      <c r="BP518" s="64">
        <f t="shared" ref="BP518:BP523" si="93">IFERROR(1/J518*(Y518/H518),"0")</f>
        <v>0.11538461538461539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9"/>
      <c r="R519" s="399"/>
      <c r="S519" s="399"/>
      <c r="T519" s="400"/>
      <c r="U519" s="34"/>
      <c r="V519" s="34"/>
      <c r="W519" s="35" t="s">
        <v>68</v>
      </c>
      <c r="X519" s="386">
        <v>80</v>
      </c>
      <c r="Y519" s="387">
        <f t="shared" si="89"/>
        <v>84.48</v>
      </c>
      <c r="Z519" s="36">
        <f>IFERROR(IF(Y519=0,"",ROUNDUP(Y519/H519,0)*0.01196),"")</f>
        <v>0.19136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85.454545454545453</v>
      </c>
      <c r="BN519" s="64">
        <f t="shared" si="91"/>
        <v>90.24</v>
      </c>
      <c r="BO519" s="64">
        <f t="shared" si="92"/>
        <v>0.14568764568764569</v>
      </c>
      <c r="BP519" s="64">
        <f t="shared" si="93"/>
        <v>0.15384615384615385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9"/>
      <c r="R520" s="399"/>
      <c r="S520" s="399"/>
      <c r="T520" s="400"/>
      <c r="U520" s="34"/>
      <c r="V520" s="34"/>
      <c r="W520" s="35" t="s">
        <v>68</v>
      </c>
      <c r="X520" s="386">
        <v>120</v>
      </c>
      <c r="Y520" s="387">
        <f t="shared" si="89"/>
        <v>121.44000000000001</v>
      </c>
      <c r="Z520" s="36">
        <f>IFERROR(IF(Y520=0,"",ROUNDUP(Y520/H520,0)*0.01196),"")</f>
        <v>0.27507999999999999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128.18181818181816</v>
      </c>
      <c r="BN520" s="64">
        <f t="shared" si="91"/>
        <v>129.72</v>
      </c>
      <c r="BO520" s="64">
        <f t="shared" si="92"/>
        <v>0.21853146853146854</v>
      </c>
      <c r="BP520" s="64">
        <f t="shared" si="93"/>
        <v>0.22115384615384617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9"/>
      <c r="R521" s="399"/>
      <c r="S521" s="399"/>
      <c r="T521" s="400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9"/>
      <c r="R522" s="399"/>
      <c r="S522" s="399"/>
      <c r="T522" s="400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6">
        <v>54</v>
      </c>
      <c r="Y523" s="387">
        <f t="shared" si="89"/>
        <v>54</v>
      </c>
      <c r="Z523" s="36">
        <f>IFERROR(IF(Y523=0,"",ROUNDUP(Y523/H523,0)*0.00937),"")</f>
        <v>0.14055000000000001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57.15</v>
      </c>
      <c r="BN523" s="64">
        <f t="shared" si="91"/>
        <v>57.15</v>
      </c>
      <c r="BO523" s="64">
        <f t="shared" si="92"/>
        <v>0.125</v>
      </c>
      <c r="BP523" s="64">
        <f t="shared" si="93"/>
        <v>0.125</v>
      </c>
    </row>
    <row r="524" spans="1:68" x14ac:dyDescent="0.2">
      <c r="A524" s="418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419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64.242424242424249</v>
      </c>
      <c r="Y524" s="388">
        <f>IFERROR(Y518/H518,"0")+IFERROR(Y519/H519,"0")+IFERROR(Y520/H520,"0")+IFERROR(Y521/H521,"0")+IFERROR(Y522/H522,"0")+IFERROR(Y523/H523,"0")</f>
        <v>66</v>
      </c>
      <c r="Z524" s="388">
        <f>IFERROR(IF(Z518="",0,Z518),"0")+IFERROR(IF(Z519="",0,Z519),"0")+IFERROR(IF(Z520="",0,Z520),"0")+IFERROR(IF(Z521="",0,Z521),"0")+IFERROR(IF(Z522="",0,Z522),"0")+IFERROR(IF(Z523="",0,Z523),"0")</f>
        <v>0.75051000000000001</v>
      </c>
      <c r="AA524" s="389"/>
      <c r="AB524" s="389"/>
      <c r="AC524" s="389"/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9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314</v>
      </c>
      <c r="Y525" s="388">
        <f>IFERROR(SUM(Y518:Y523),"0")</f>
        <v>323.28000000000003</v>
      </c>
      <c r="Z525" s="37"/>
      <c r="AA525" s="389"/>
      <c r="AB525" s="389"/>
      <c r="AC525" s="389"/>
    </row>
    <row r="526" spans="1:68" ht="14.25" hidden="1" customHeight="1" x14ac:dyDescent="0.25">
      <c r="A526" s="392" t="s">
        <v>71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9"/>
      <c r="R527" s="399"/>
      <c r="S527" s="399"/>
      <c r="T527" s="400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9"/>
      <c r="R528" s="399"/>
      <c r="S528" s="399"/>
      <c r="T528" s="400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8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9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419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2" t="s">
        <v>180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73" t="s">
        <v>658</v>
      </c>
      <c r="Q533" s="399"/>
      <c r="R533" s="399"/>
      <c r="S533" s="399"/>
      <c r="T533" s="400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9"/>
      <c r="R534" s="399"/>
      <c r="S534" s="399"/>
      <c r="T534" s="400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8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19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19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06" t="s">
        <v>661</v>
      </c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  <c r="V537" s="407"/>
      <c r="W537" s="407"/>
      <c r="X537" s="407"/>
      <c r="Y537" s="407"/>
      <c r="Z537" s="407"/>
      <c r="AA537" s="48"/>
      <c r="AB537" s="48"/>
      <c r="AC537" s="48"/>
    </row>
    <row r="538" spans="1:68" ht="16.5" hidden="1" customHeight="1" x14ac:dyDescent="0.25">
      <c r="A538" s="397" t="s">
        <v>661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93"/>
      <c r="AA538" s="381"/>
      <c r="AB538" s="381"/>
      <c r="AC538" s="381"/>
    </row>
    <row r="539" spans="1:68" ht="14.25" hidden="1" customHeight="1" x14ac:dyDescent="0.25">
      <c r="A539" s="392" t="s">
        <v>109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553" t="s">
        <v>664</v>
      </c>
      <c r="Q540" s="399"/>
      <c r="R540" s="399"/>
      <c r="S540" s="399"/>
      <c r="T540" s="400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48" t="s">
        <v>667</v>
      </c>
      <c r="Q541" s="399"/>
      <c r="R541" s="399"/>
      <c r="S541" s="399"/>
      <c r="T541" s="400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5" t="s">
        <v>670</v>
      </c>
      <c r="Q542" s="399"/>
      <c r="R542" s="399"/>
      <c r="S542" s="399"/>
      <c r="T542" s="400"/>
      <c r="U542" s="34"/>
      <c r="V542" s="34"/>
      <c r="W542" s="35" t="s">
        <v>68</v>
      </c>
      <c r="X542" s="386">
        <v>20</v>
      </c>
      <c r="Y542" s="387">
        <f t="shared" si="94"/>
        <v>24</v>
      </c>
      <c r="Z542" s="36">
        <f>IFERROR(IF(Y542=0,"",ROUNDUP(Y542/H542,0)*0.02175),"")</f>
        <v>4.3499999999999997E-2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20.8</v>
      </c>
      <c r="BN542" s="64">
        <f t="shared" si="96"/>
        <v>24.959999999999997</v>
      </c>
      <c r="BO542" s="64">
        <f t="shared" si="97"/>
        <v>2.976190476190476E-2</v>
      </c>
      <c r="BP542" s="64">
        <f t="shared" si="98"/>
        <v>3.5714285714285712E-2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26" t="s">
        <v>673</v>
      </c>
      <c r="Q543" s="399"/>
      <c r="R543" s="399"/>
      <c r="S543" s="399"/>
      <c r="T543" s="400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34" t="s">
        <v>676</v>
      </c>
      <c r="Q544" s="399"/>
      <c r="R544" s="399"/>
      <c r="S544" s="399"/>
      <c r="T544" s="400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40" t="s">
        <v>679</v>
      </c>
      <c r="Q545" s="399"/>
      <c r="R545" s="399"/>
      <c r="S545" s="399"/>
      <c r="T545" s="400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703" t="s">
        <v>682</v>
      </c>
      <c r="Q546" s="399"/>
      <c r="R546" s="399"/>
      <c r="S546" s="399"/>
      <c r="T546" s="400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8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419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1.6666666666666667</v>
      </c>
      <c r="Y547" s="388">
        <f>IFERROR(Y540/H540,"0")+IFERROR(Y541/H541,"0")+IFERROR(Y542/H542,"0")+IFERROR(Y543/H543,"0")+IFERROR(Y544/H544,"0")+IFERROR(Y545/H545,"0")+IFERROR(Y546/H546,"0")</f>
        <v>2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4.3499999999999997E-2</v>
      </c>
      <c r="AA547" s="389"/>
      <c r="AB547" s="389"/>
      <c r="AC547" s="389"/>
    </row>
    <row r="548" spans="1:68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9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20</v>
      </c>
      <c r="Y548" s="388">
        <f>IFERROR(SUM(Y540:Y546),"0")</f>
        <v>24</v>
      </c>
      <c r="Z548" s="37"/>
      <c r="AA548" s="389"/>
      <c r="AB548" s="389"/>
      <c r="AC548" s="389"/>
    </row>
    <row r="549" spans="1:68" ht="14.25" hidden="1" customHeight="1" x14ac:dyDescent="0.25">
      <c r="A549" s="392" t="s">
        <v>145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4" t="s">
        <v>685</v>
      </c>
      <c r="Q550" s="399"/>
      <c r="R550" s="399"/>
      <c r="S550" s="399"/>
      <c r="T550" s="400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09" t="s">
        <v>688</v>
      </c>
      <c r="Q551" s="399"/>
      <c r="R551" s="399"/>
      <c r="S551" s="399"/>
      <c r="T551" s="400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54" t="s">
        <v>691</v>
      </c>
      <c r="Q552" s="399"/>
      <c r="R552" s="399"/>
      <c r="S552" s="399"/>
      <c r="T552" s="400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0" t="s">
        <v>694</v>
      </c>
      <c r="Q553" s="399"/>
      <c r="R553" s="399"/>
      <c r="S553" s="399"/>
      <c r="T553" s="400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8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419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419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2" t="s">
        <v>63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19" t="s">
        <v>697</v>
      </c>
      <c r="Q557" s="399"/>
      <c r="R557" s="399"/>
      <c r="S557" s="399"/>
      <c r="T557" s="400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31" t="s">
        <v>700</v>
      </c>
      <c r="Q558" s="399"/>
      <c r="R558" s="399"/>
      <c r="S558" s="399"/>
      <c r="T558" s="400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62" t="s">
        <v>703</v>
      </c>
      <c r="Q559" s="399"/>
      <c r="R559" s="399"/>
      <c r="S559" s="399"/>
      <c r="T559" s="400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499" t="s">
        <v>706</v>
      </c>
      <c r="Q560" s="399"/>
      <c r="R560" s="399"/>
      <c r="S560" s="399"/>
      <c r="T560" s="400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76" t="s">
        <v>709</v>
      </c>
      <c r="Q561" s="399"/>
      <c r="R561" s="399"/>
      <c r="S561" s="399"/>
      <c r="T561" s="400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48" t="s">
        <v>712</v>
      </c>
      <c r="Q562" s="399"/>
      <c r="R562" s="399"/>
      <c r="S562" s="399"/>
      <c r="T562" s="400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29" t="s">
        <v>715</v>
      </c>
      <c r="Q563" s="399"/>
      <c r="R563" s="399"/>
      <c r="S563" s="399"/>
      <c r="T563" s="400"/>
      <c r="U563" s="34"/>
      <c r="V563" s="34"/>
      <c r="W563" s="35" t="s">
        <v>68</v>
      </c>
      <c r="X563" s="386">
        <v>2.8</v>
      </c>
      <c r="Y563" s="387">
        <f t="shared" si="99"/>
        <v>3.36</v>
      </c>
      <c r="Z563" s="36">
        <f>IFERROR(IF(Y563=0,"",ROUNDUP(Y563/H563,0)*0.00502),"")</f>
        <v>1.004E-2</v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3.0666666666666669</v>
      </c>
      <c r="BN563" s="64">
        <f t="shared" si="101"/>
        <v>3.68</v>
      </c>
      <c r="BO563" s="64">
        <f t="shared" si="102"/>
        <v>7.1225071225071226E-3</v>
      </c>
      <c r="BP563" s="64">
        <f t="shared" si="103"/>
        <v>8.5470085470085479E-3</v>
      </c>
    </row>
    <row r="564" spans="1:68" x14ac:dyDescent="0.2">
      <c r="A564" s="418"/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419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1.6666666666666665</v>
      </c>
      <c r="Y564" s="388">
        <f>IFERROR(Y557/H557,"0")+IFERROR(Y558/H558,"0")+IFERROR(Y559/H559,"0")+IFERROR(Y560/H560,"0")+IFERROR(Y561/H561,"0")+IFERROR(Y562/H562,"0")+IFERROR(Y563/H563,"0")</f>
        <v>2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1.004E-2</v>
      </c>
      <c r="AA564" s="389"/>
      <c r="AB564" s="389"/>
      <c r="AC564" s="389"/>
    </row>
    <row r="565" spans="1:68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19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2.8</v>
      </c>
      <c r="Y565" s="388">
        <f>IFERROR(SUM(Y557:Y563),"0")</f>
        <v>3.36</v>
      </c>
      <c r="Z565" s="37"/>
      <c r="AA565" s="389"/>
      <c r="AB565" s="389"/>
      <c r="AC565" s="389"/>
    </row>
    <row r="566" spans="1:68" ht="14.25" hidden="1" customHeight="1" x14ac:dyDescent="0.25">
      <c r="A566" s="392" t="s">
        <v>71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34" t="s">
        <v>718</v>
      </c>
      <c r="Q567" s="399"/>
      <c r="R567" s="399"/>
      <c r="S567" s="399"/>
      <c r="T567" s="400"/>
      <c r="U567" s="34"/>
      <c r="V567" s="34"/>
      <c r="W567" s="35" t="s">
        <v>68</v>
      </c>
      <c r="X567" s="386">
        <v>800</v>
      </c>
      <c r="Y567" s="387">
        <f>IFERROR(IF(X567="",0,CEILING((X567/$H567),1)*$H567),"")</f>
        <v>803.4</v>
      </c>
      <c r="Z567" s="36">
        <f>IFERROR(IF(Y567=0,"",ROUNDUP(Y567/H567,0)*0.02175),"")</f>
        <v>2.2402499999999996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857.84615384615392</v>
      </c>
      <c r="BN567" s="64">
        <f>IFERROR(Y567*I567/H567,"0")</f>
        <v>861.49200000000008</v>
      </c>
      <c r="BO567" s="64">
        <f>IFERROR(1/J567*(X567/H567),"0")</f>
        <v>1.8315018315018314</v>
      </c>
      <c r="BP567" s="64">
        <f>IFERROR(1/J567*(Y567/H567),"0")</f>
        <v>1.8392857142857142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40" t="s">
        <v>721</v>
      </c>
      <c r="Q568" s="399"/>
      <c r="R568" s="399"/>
      <c r="S568" s="399"/>
      <c r="T568" s="400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20" t="s">
        <v>724</v>
      </c>
      <c r="Q569" s="399"/>
      <c r="R569" s="399"/>
      <c r="S569" s="399"/>
      <c r="T569" s="400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80" t="s">
        <v>727</v>
      </c>
      <c r="Q570" s="399"/>
      <c r="R570" s="399"/>
      <c r="S570" s="399"/>
      <c r="T570" s="400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8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419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102.56410256410257</v>
      </c>
      <c r="Y571" s="388">
        <f>IFERROR(Y567/H567,"0")+IFERROR(Y568/H568,"0")+IFERROR(Y569/H569,"0")+IFERROR(Y570/H570,"0")</f>
        <v>103</v>
      </c>
      <c r="Z571" s="388">
        <f>IFERROR(IF(Z567="",0,Z567),"0")+IFERROR(IF(Z568="",0,Z568),"0")+IFERROR(IF(Z569="",0,Z569),"0")+IFERROR(IF(Z570="",0,Z570),"0")</f>
        <v>2.2402499999999996</v>
      </c>
      <c r="AA571" s="389"/>
      <c r="AB571" s="389"/>
      <c r="AC571" s="389"/>
    </row>
    <row r="572" spans="1:68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19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800</v>
      </c>
      <c r="Y572" s="388">
        <f>IFERROR(SUM(Y567:Y570),"0")</f>
        <v>803.4</v>
      </c>
      <c r="Z572" s="37"/>
      <c r="AA572" s="389"/>
      <c r="AB572" s="389"/>
      <c r="AC572" s="389"/>
    </row>
    <row r="573" spans="1:68" ht="14.25" hidden="1" customHeight="1" x14ac:dyDescent="0.25">
      <c r="A573" s="392" t="s">
        <v>180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88" t="s">
        <v>730</v>
      </c>
      <c r="Q574" s="399"/>
      <c r="R574" s="399"/>
      <c r="S574" s="399"/>
      <c r="T574" s="400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15" t="s">
        <v>732</v>
      </c>
      <c r="Q575" s="399"/>
      <c r="R575" s="399"/>
      <c r="S575" s="399"/>
      <c r="T575" s="400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495" t="s">
        <v>735</v>
      </c>
      <c r="Q576" s="399"/>
      <c r="R576" s="399"/>
      <c r="S576" s="399"/>
      <c r="T576" s="400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39" t="s">
        <v>737</v>
      </c>
      <c r="Q577" s="399"/>
      <c r="R577" s="399"/>
      <c r="S577" s="399"/>
      <c r="T577" s="400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8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19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9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397" t="s">
        <v>738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381"/>
      <c r="AB580" s="381"/>
      <c r="AC580" s="381"/>
    </row>
    <row r="581" spans="1:68" ht="14.25" hidden="1" customHeight="1" x14ac:dyDescent="0.25">
      <c r="A581" s="392" t="s">
        <v>109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16" t="s">
        <v>741</v>
      </c>
      <c r="Q582" s="399"/>
      <c r="R582" s="399"/>
      <c r="S582" s="399"/>
      <c r="T582" s="400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489" t="s">
        <v>744</v>
      </c>
      <c r="Q583" s="399"/>
      <c r="R583" s="399"/>
      <c r="S583" s="399"/>
      <c r="T583" s="400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8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9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3"/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419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2" t="s">
        <v>145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704" t="s">
        <v>747</v>
      </c>
      <c r="Q587" s="399"/>
      <c r="R587" s="399"/>
      <c r="S587" s="399"/>
      <c r="T587" s="400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8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9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19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2" t="s">
        <v>63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579" t="s">
        <v>750</v>
      </c>
      <c r="Q591" s="399"/>
      <c r="R591" s="399"/>
      <c r="S591" s="399"/>
      <c r="T591" s="400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8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19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19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2" t="s">
        <v>71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06" t="s">
        <v>753</v>
      </c>
      <c r="Q595" s="399"/>
      <c r="R595" s="399"/>
      <c r="S595" s="399"/>
      <c r="T595" s="400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8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419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419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61"/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462"/>
      <c r="P598" s="409" t="s">
        <v>754</v>
      </c>
      <c r="Q598" s="410"/>
      <c r="R598" s="410"/>
      <c r="S598" s="410"/>
      <c r="T598" s="410"/>
      <c r="U598" s="410"/>
      <c r="V598" s="41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17072.899999999998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17242.940000000002</v>
      </c>
      <c r="Z598" s="37"/>
      <c r="AA598" s="389"/>
      <c r="AB598" s="389"/>
      <c r="AC598" s="389"/>
    </row>
    <row r="599" spans="1:68" x14ac:dyDescent="0.2">
      <c r="A599" s="393"/>
      <c r="B599" s="393"/>
      <c r="C599" s="393"/>
      <c r="D599" s="393"/>
      <c r="E599" s="393"/>
      <c r="F599" s="393"/>
      <c r="G599" s="393"/>
      <c r="H599" s="393"/>
      <c r="I599" s="393"/>
      <c r="J599" s="393"/>
      <c r="K599" s="393"/>
      <c r="L599" s="393"/>
      <c r="M599" s="393"/>
      <c r="N599" s="393"/>
      <c r="O599" s="462"/>
      <c r="P599" s="409" t="s">
        <v>755</v>
      </c>
      <c r="Q599" s="410"/>
      <c r="R599" s="410"/>
      <c r="S599" s="410"/>
      <c r="T599" s="410"/>
      <c r="U599" s="410"/>
      <c r="V599" s="411"/>
      <c r="W599" s="37" t="s">
        <v>68</v>
      </c>
      <c r="X599" s="388">
        <f>IFERROR(SUM(BM22:BM595),"0")</f>
        <v>18240.536153118908</v>
      </c>
      <c r="Y599" s="388">
        <f>IFERROR(SUM(BN22:BN595),"0")</f>
        <v>18421.8</v>
      </c>
      <c r="Z599" s="37"/>
      <c r="AA599" s="389"/>
      <c r="AB599" s="389"/>
      <c r="AC599" s="389"/>
    </row>
    <row r="600" spans="1:68" x14ac:dyDescent="0.2">
      <c r="A600" s="393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462"/>
      <c r="P600" s="409" t="s">
        <v>756</v>
      </c>
      <c r="Q600" s="410"/>
      <c r="R600" s="410"/>
      <c r="S600" s="410"/>
      <c r="T600" s="410"/>
      <c r="U600" s="410"/>
      <c r="V600" s="411"/>
      <c r="W600" s="37" t="s">
        <v>757</v>
      </c>
      <c r="X600" s="38">
        <f>ROUNDUP(SUM(BO22:BO595),0)</f>
        <v>34</v>
      </c>
      <c r="Y600" s="38">
        <f>ROUNDUP(SUM(BP22:BP595),0)</f>
        <v>35</v>
      </c>
      <c r="Z600" s="37"/>
      <c r="AA600" s="389"/>
      <c r="AB600" s="389"/>
      <c r="AC600" s="389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462"/>
      <c r="P601" s="409" t="s">
        <v>758</v>
      </c>
      <c r="Q601" s="410"/>
      <c r="R601" s="410"/>
      <c r="S601" s="410"/>
      <c r="T601" s="410"/>
      <c r="U601" s="410"/>
      <c r="V601" s="411"/>
      <c r="W601" s="37" t="s">
        <v>68</v>
      </c>
      <c r="X601" s="388">
        <f>GrossWeightTotal+PalletQtyTotal*25</f>
        <v>19090.536153118908</v>
      </c>
      <c r="Y601" s="388">
        <f>GrossWeightTotalR+PalletQtyTotalR*25</f>
        <v>19296.8</v>
      </c>
      <c r="Z601" s="37"/>
      <c r="AA601" s="389"/>
      <c r="AB601" s="389"/>
      <c r="AC601" s="389"/>
    </row>
    <row r="602" spans="1:68" x14ac:dyDescent="0.2">
      <c r="A602" s="393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62"/>
      <c r="P602" s="409" t="s">
        <v>759</v>
      </c>
      <c r="Q602" s="410"/>
      <c r="R602" s="410"/>
      <c r="S602" s="410"/>
      <c r="T602" s="410"/>
      <c r="U602" s="410"/>
      <c r="V602" s="41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3840.2449128138778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3872</v>
      </c>
      <c r="Z602" s="37"/>
      <c r="AA602" s="389"/>
      <c r="AB602" s="389"/>
      <c r="AC602" s="389"/>
    </row>
    <row r="603" spans="1:68" ht="14.25" hidden="1" customHeight="1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62"/>
      <c r="P603" s="409" t="s">
        <v>760</v>
      </c>
      <c r="Q603" s="410"/>
      <c r="R603" s="410"/>
      <c r="S603" s="410"/>
      <c r="T603" s="410"/>
      <c r="U603" s="410"/>
      <c r="V603" s="41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39.658449999999988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390" t="s">
        <v>107</v>
      </c>
      <c r="D605" s="457"/>
      <c r="E605" s="457"/>
      <c r="F605" s="457"/>
      <c r="G605" s="457"/>
      <c r="H605" s="458"/>
      <c r="I605" s="390" t="s">
        <v>272</v>
      </c>
      <c r="J605" s="457"/>
      <c r="K605" s="457"/>
      <c r="L605" s="457"/>
      <c r="M605" s="457"/>
      <c r="N605" s="457"/>
      <c r="O605" s="457"/>
      <c r="P605" s="457"/>
      <c r="Q605" s="457"/>
      <c r="R605" s="457"/>
      <c r="S605" s="457"/>
      <c r="T605" s="457"/>
      <c r="U605" s="457"/>
      <c r="V605" s="458"/>
      <c r="W605" s="390" t="s">
        <v>492</v>
      </c>
      <c r="X605" s="458"/>
      <c r="Y605" s="390" t="s">
        <v>546</v>
      </c>
      <c r="Z605" s="457"/>
      <c r="AA605" s="457"/>
      <c r="AB605" s="458"/>
      <c r="AC605" s="383" t="s">
        <v>617</v>
      </c>
      <c r="AD605" s="390" t="s">
        <v>661</v>
      </c>
      <c r="AE605" s="458"/>
      <c r="AF605" s="384"/>
    </row>
    <row r="606" spans="1:68" ht="14.25" customHeight="1" thickTop="1" x14ac:dyDescent="0.2">
      <c r="A606" s="781" t="s">
        <v>763</v>
      </c>
      <c r="B606" s="390" t="s">
        <v>62</v>
      </c>
      <c r="C606" s="390" t="s">
        <v>108</v>
      </c>
      <c r="D606" s="390" t="s">
        <v>128</v>
      </c>
      <c r="E606" s="390" t="s">
        <v>186</v>
      </c>
      <c r="F606" s="390" t="s">
        <v>202</v>
      </c>
      <c r="G606" s="390" t="s">
        <v>240</v>
      </c>
      <c r="H606" s="390" t="s">
        <v>107</v>
      </c>
      <c r="I606" s="390" t="s">
        <v>273</v>
      </c>
      <c r="J606" s="390" t="s">
        <v>290</v>
      </c>
      <c r="K606" s="390" t="s">
        <v>346</v>
      </c>
      <c r="L606" s="384"/>
      <c r="M606" s="390" t="s">
        <v>361</v>
      </c>
      <c r="N606" s="384"/>
      <c r="O606" s="390" t="s">
        <v>377</v>
      </c>
      <c r="P606" s="390" t="s">
        <v>390</v>
      </c>
      <c r="Q606" s="390" t="s">
        <v>393</v>
      </c>
      <c r="R606" s="390" t="s">
        <v>400</v>
      </c>
      <c r="S606" s="390" t="s">
        <v>411</v>
      </c>
      <c r="T606" s="390" t="s">
        <v>414</v>
      </c>
      <c r="U606" s="390" t="s">
        <v>421</v>
      </c>
      <c r="V606" s="390" t="s">
        <v>483</v>
      </c>
      <c r="W606" s="390" t="s">
        <v>493</v>
      </c>
      <c r="X606" s="390" t="s">
        <v>521</v>
      </c>
      <c r="Y606" s="390" t="s">
        <v>547</v>
      </c>
      <c r="Z606" s="390" t="s">
        <v>592</v>
      </c>
      <c r="AA606" s="390" t="s">
        <v>607</v>
      </c>
      <c r="AB606" s="390" t="s">
        <v>614</v>
      </c>
      <c r="AC606" s="390" t="s">
        <v>617</v>
      </c>
      <c r="AD606" s="390" t="s">
        <v>661</v>
      </c>
      <c r="AE606" s="390" t="s">
        <v>738</v>
      </c>
      <c r="AF606" s="384"/>
    </row>
    <row r="607" spans="1:68" ht="13.5" customHeight="1" thickBot="1" x14ac:dyDescent="0.25">
      <c r="A607" s="782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84"/>
      <c r="M607" s="391"/>
      <c r="N607" s="384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  <c r="AA607" s="391"/>
      <c r="AB607" s="391"/>
      <c r="AC607" s="391"/>
      <c r="AD607" s="391"/>
      <c r="AE607" s="391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302.40000000000003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1133.4000000000001</v>
      </c>
      <c r="E608" s="46">
        <f>IFERROR(Y108*1,"0")+IFERROR(Y109*1,"0")+IFERROR(Y110*1,"0")+IFERROR(Y114*1,"0")+IFERROR(Y115*1,"0")+IFERROR(Y116*1,"0")+IFERROR(Y117*1,"0")+IFERROR(Y118*1,"0")</f>
        <v>1096.5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1444.8999999999999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51</v>
      </c>
      <c r="I608" s="46">
        <f>IFERROR(Y193*1,"0")+IFERROR(Y194*1,"0")+IFERROR(Y195*1,"0")+IFERROR(Y196*1,"0")+IFERROR(Y197*1,"0")+IFERROR(Y198*1,"0")+IFERROR(Y199*1,"0")+IFERROR(Y200*1,"0")</f>
        <v>678.3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2234.1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141.6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523.19999999999993</v>
      </c>
      <c r="S608" s="46">
        <f>IFERROR(Y304*1,"0")</f>
        <v>0</v>
      </c>
      <c r="T608" s="46">
        <f>IFERROR(Y309*1,"0")+IFERROR(Y313*1,"0")+IFERROR(Y314*1,"0")</f>
        <v>210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514.79999999999995</v>
      </c>
      <c r="V608" s="46">
        <f>IFERROR(Y366*1,"0")+IFERROR(Y370*1,"0")+IFERROR(Y371*1,"0")+IFERROR(Y372*1,"0")</f>
        <v>1070.1000000000001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4910.2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60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574.02</v>
      </c>
      <c r="Z608" s="46">
        <f>IFERROR(Y471*1,"0")+IFERROR(Y475*1,"0")+IFERROR(Y476*1,"0")+IFERROR(Y477*1,"0")+IFERROR(Y478*1,"0")+IFERROR(Y479*1,"0")+IFERROR(Y480*1,"0")+IFERROR(Y484*1,"0")</f>
        <v>106.86</v>
      </c>
      <c r="AA608" s="46">
        <f>IFERROR(Y489*1,"0")+IFERROR(Y490*1,"0")+IFERROR(Y491*1,"0")</f>
        <v>6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1204.0800000000002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830.76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50,00"/>
        <filter val="1 072,00"/>
        <filter val="1 200,00"/>
        <filter val="1 300,00"/>
        <filter val="1 550,00"/>
        <filter val="1,50"/>
        <filter val="1,67"/>
        <filter val="1,80"/>
        <filter val="10,00"/>
        <filter val="100,00"/>
        <filter val="101,85"/>
        <filter val="102,56"/>
        <filter val="12,00"/>
        <filter val="12,50"/>
        <filter val="120,00"/>
        <filter val="122,41"/>
        <filter val="122,50"/>
        <filter val="130,00"/>
        <filter val="132,00"/>
        <filter val="140,00"/>
        <filter val="150,00"/>
        <filter val="156,44"/>
        <filter val="157,50"/>
        <filter val="16,67"/>
        <filter val="160,00"/>
        <filter val="17 072,90"/>
        <filter val="17,50"/>
        <filter val="170,00"/>
        <filter val="175,00"/>
        <filter val="18 240,54"/>
        <filter val="18,00"/>
        <filter val="19 090,54"/>
        <filter val="2,50"/>
        <filter val="2,80"/>
        <filter val="20,00"/>
        <filter val="200,00"/>
        <filter val="210,00"/>
        <filter val="216,67"/>
        <filter val="23,17"/>
        <filter val="245,95"/>
        <filter val="25,00"/>
        <filter val="250,00"/>
        <filter val="258,33"/>
        <filter val="27,38"/>
        <filter val="27,78"/>
        <filter val="280,00"/>
        <filter val="289,29"/>
        <filter val="3 825,00"/>
        <filter val="3 840,24"/>
        <filter val="3,30"/>
        <filter val="30,00"/>
        <filter val="300,00"/>
        <filter val="314,00"/>
        <filter val="315,00"/>
        <filter val="32,00"/>
        <filter val="32,20"/>
        <filter val="320,00"/>
        <filter val="33,00"/>
        <filter val="34"/>
        <filter val="35,00"/>
        <filter val="350,00"/>
        <filter val="355,00"/>
        <filter val="360,00"/>
        <filter val="385,00"/>
        <filter val="39,81"/>
        <filter val="4,17"/>
        <filter val="40,00"/>
        <filter val="400,00"/>
        <filter val="405,00"/>
        <filter val="440,00"/>
        <filter val="45,00"/>
        <filter val="450,00"/>
        <filter val="5,00"/>
        <filter val="50,00"/>
        <filter val="500,00"/>
        <filter val="520,00"/>
        <filter val="54,00"/>
        <filter val="550,00"/>
        <filter val="560,00"/>
        <filter val="570,40"/>
        <filter val="580,00"/>
        <filter val="6,00"/>
        <filter val="60,00"/>
        <filter val="63,19"/>
        <filter val="64,24"/>
        <filter val="66,67"/>
        <filter val="665,00"/>
        <filter val="672,50"/>
        <filter val="70,00"/>
        <filter val="700,00"/>
        <filter val="73,57"/>
        <filter val="730,00"/>
        <filter val="755,00"/>
        <filter val="8,97"/>
        <filter val="80,00"/>
        <filter val="800,00"/>
        <filter val="9,52"/>
        <filter val="90,00"/>
        <filter val="97,50"/>
      </filters>
    </filterColumn>
  </autoFilter>
  <mergeCells count="1076"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D274:E274"/>
    <mergeCell ref="P166:T166"/>
    <mergeCell ref="D53:E53"/>
    <mergeCell ref="D47:E4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A485:O486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330:E330"/>
    <mergeCell ref="P535:V535"/>
    <mergeCell ref="P265:T265"/>
    <mergeCell ref="A588:O589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D63:E63"/>
    <mergeCell ref="P29:T29"/>
    <mergeCell ref="D379:E379"/>
    <mergeCell ref="P563:T563"/>
    <mergeCell ref="P94:T94"/>
    <mergeCell ref="A573:Z573"/>
    <mergeCell ref="P266:T266"/>
    <mergeCell ref="P530:V530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P555:V555"/>
    <mergeCell ref="A327:O328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J17:J18"/>
    <mergeCell ref="L17:L18"/>
    <mergeCell ref="D240:E240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D74:E74"/>
    <mergeCell ref="P151:V1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AA606:AA607"/>
    <mergeCell ref="D551:E551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P80:T80"/>
    <mergeCell ref="D194:E194"/>
    <mergeCell ref="P87:T87"/>
    <mergeCell ref="P116:T116"/>
    <mergeCell ref="A40:O41"/>
    <mergeCell ref="A184:Z184"/>
    <mergeCell ref="P48:V48"/>
    <mergeCell ref="P255:T255"/>
    <mergeCell ref="A100:Z100"/>
    <mergeCell ref="A336:Z336"/>
    <mergeCell ref="A526:Z526"/>
    <mergeCell ref="P95:T95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2024-10-04T10:34:35Z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