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A237C13-48C9-49A6-BB12-8F19EB1108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P542" i="1" s="1"/>
  <c r="BO541" i="1"/>
  <c r="BM541" i="1"/>
  <c r="Y541" i="1"/>
  <c r="BP541" i="1" s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BP520" i="1" s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BP508" i="1" s="1"/>
  <c r="P508" i="1"/>
  <c r="BP507" i="1"/>
  <c r="BO507" i="1"/>
  <c r="BN507" i="1"/>
  <c r="BM507" i="1"/>
  <c r="Z507" i="1"/>
  <c r="Y507" i="1"/>
  <c r="P507" i="1"/>
  <c r="BO506" i="1"/>
  <c r="BM506" i="1"/>
  <c r="Y506" i="1"/>
  <c r="BP506" i="1" s="1"/>
  <c r="P506" i="1"/>
  <c r="BO505" i="1"/>
  <c r="BM505" i="1"/>
  <c r="Y505" i="1"/>
  <c r="P505" i="1"/>
  <c r="BO504" i="1"/>
  <c r="BM504" i="1"/>
  <c r="Y504" i="1"/>
  <c r="BP504" i="1" s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Y498" i="1" s="1"/>
  <c r="P496" i="1"/>
  <c r="X493" i="1"/>
  <c r="X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P478" i="1" s="1"/>
  <c r="P478" i="1"/>
  <c r="BO477" i="1"/>
  <c r="BN477" i="1"/>
  <c r="BM477" i="1"/>
  <c r="Z477" i="1"/>
  <c r="Y477" i="1"/>
  <c r="BP477" i="1" s="1"/>
  <c r="P477" i="1"/>
  <c r="BO476" i="1"/>
  <c r="BM476" i="1"/>
  <c r="Y476" i="1"/>
  <c r="BP476" i="1" s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Y467" i="1" s="1"/>
  <c r="P466" i="1"/>
  <c r="X464" i="1"/>
  <c r="X463" i="1"/>
  <c r="BO462" i="1"/>
  <c r="BM462" i="1"/>
  <c r="Y462" i="1"/>
  <c r="BP462" i="1" s="1"/>
  <c r="P462" i="1"/>
  <c r="BO461" i="1"/>
  <c r="BM461" i="1"/>
  <c r="Y461" i="1"/>
  <c r="P461" i="1"/>
  <c r="X459" i="1"/>
  <c r="X458" i="1"/>
  <c r="BO457" i="1"/>
  <c r="BM457" i="1"/>
  <c r="Y457" i="1"/>
  <c r="BP457" i="1" s="1"/>
  <c r="P457" i="1"/>
  <c r="BO456" i="1"/>
  <c r="BM456" i="1"/>
  <c r="Y456" i="1"/>
  <c r="BP456" i="1" s="1"/>
  <c r="P456" i="1"/>
  <c r="BO455" i="1"/>
  <c r="BM455" i="1"/>
  <c r="Y455" i="1"/>
  <c r="BP455" i="1" s="1"/>
  <c r="P455" i="1"/>
  <c r="BO454" i="1"/>
  <c r="BM454" i="1"/>
  <c r="Y454" i="1"/>
  <c r="BP454" i="1" s="1"/>
  <c r="P454" i="1"/>
  <c r="BO453" i="1"/>
  <c r="BM453" i="1"/>
  <c r="Y453" i="1"/>
  <c r="BP453" i="1" s="1"/>
  <c r="P453" i="1"/>
  <c r="BO452" i="1"/>
  <c r="BM452" i="1"/>
  <c r="Y452" i="1"/>
  <c r="BP452" i="1" s="1"/>
  <c r="P452" i="1"/>
  <c r="BO451" i="1"/>
  <c r="BM451" i="1"/>
  <c r="Y451" i="1"/>
  <c r="BP451" i="1" s="1"/>
  <c r="P451" i="1"/>
  <c r="BO450" i="1"/>
  <c r="BM450" i="1"/>
  <c r="Y450" i="1"/>
  <c r="BP450" i="1" s="1"/>
  <c r="P450" i="1"/>
  <c r="BO449" i="1"/>
  <c r="BM449" i="1"/>
  <c r="Y449" i="1"/>
  <c r="BP449" i="1" s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X435" i="1"/>
  <c r="Y434" i="1"/>
  <c r="X434" i="1"/>
  <c r="BP433" i="1"/>
  <c r="BO433" i="1"/>
  <c r="BN433" i="1"/>
  <c r="BM433" i="1"/>
  <c r="Z433" i="1"/>
  <c r="Z434" i="1" s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429" i="1" s="1"/>
  <c r="P427" i="1"/>
  <c r="X425" i="1"/>
  <c r="X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Y416" i="1" s="1"/>
  <c r="P414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Y398" i="1" s="1"/>
  <c r="P396" i="1"/>
  <c r="BP395" i="1"/>
  <c r="BO395" i="1"/>
  <c r="BN395" i="1"/>
  <c r="BM395" i="1"/>
  <c r="Z395" i="1"/>
  <c r="Y395" i="1"/>
  <c r="P395" i="1"/>
  <c r="X393" i="1"/>
  <c r="X392" i="1"/>
  <c r="BO391" i="1"/>
  <c r="BM391" i="1"/>
  <c r="Y391" i="1"/>
  <c r="P391" i="1"/>
  <c r="BO390" i="1"/>
  <c r="BM390" i="1"/>
  <c r="Y390" i="1"/>
  <c r="Y392" i="1" s="1"/>
  <c r="P390" i="1"/>
  <c r="X388" i="1"/>
  <c r="X387" i="1"/>
  <c r="BO386" i="1"/>
  <c r="BM386" i="1"/>
  <c r="Y386" i="1"/>
  <c r="BP386" i="1" s="1"/>
  <c r="P386" i="1"/>
  <c r="BO385" i="1"/>
  <c r="BM385" i="1"/>
  <c r="Y385" i="1"/>
  <c r="P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P378" i="1"/>
  <c r="X374" i="1"/>
  <c r="X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Y363" i="1" s="1"/>
  <c r="P359" i="1"/>
  <c r="X357" i="1"/>
  <c r="X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BO352" i="1"/>
  <c r="BM352" i="1"/>
  <c r="Y352" i="1"/>
  <c r="Y357" i="1" s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BO338" i="1"/>
  <c r="BM338" i="1"/>
  <c r="Y338" i="1"/>
  <c r="BP338" i="1" s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Y334" i="1" s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BP320" i="1" s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Y316" i="1" s="1"/>
  <c r="P313" i="1"/>
  <c r="X311" i="1"/>
  <c r="X310" i="1"/>
  <c r="BO309" i="1"/>
  <c r="BM309" i="1"/>
  <c r="Y309" i="1"/>
  <c r="T608" i="1" s="1"/>
  <c r="P309" i="1"/>
  <c r="X306" i="1"/>
  <c r="X305" i="1"/>
  <c r="BO304" i="1"/>
  <c r="BM304" i="1"/>
  <c r="Y304" i="1"/>
  <c r="S608" i="1" s="1"/>
  <c r="P304" i="1"/>
  <c r="X301" i="1"/>
  <c r="X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2" i="1"/>
  <c r="X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Q608" i="1" s="1"/>
  <c r="P288" i="1"/>
  <c r="X285" i="1"/>
  <c r="X284" i="1"/>
  <c r="BO283" i="1"/>
  <c r="BM283" i="1"/>
  <c r="Y283" i="1"/>
  <c r="P608" i="1" s="1"/>
  <c r="P283" i="1"/>
  <c r="X280" i="1"/>
  <c r="X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BP274" i="1" s="1"/>
  <c r="BO273" i="1"/>
  <c r="BM273" i="1"/>
  <c r="Y273" i="1"/>
  <c r="P273" i="1"/>
  <c r="X270" i="1"/>
  <c r="X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X258" i="1"/>
  <c r="X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BP205" i="1" s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I608" i="1" s="1"/>
  <c r="P193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X183" i="1"/>
  <c r="X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BN171" i="1" s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BO132" i="1"/>
  <c r="BM132" i="1"/>
  <c r="Y132" i="1"/>
  <c r="P132" i="1"/>
  <c r="BO131" i="1"/>
  <c r="BM131" i="1"/>
  <c r="Y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E608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P80" i="1"/>
  <c r="BO79" i="1"/>
  <c r="BM79" i="1"/>
  <c r="Y79" i="1"/>
  <c r="BP79" i="1" s="1"/>
  <c r="BO78" i="1"/>
  <c r="BM78" i="1"/>
  <c r="Y78" i="1"/>
  <c r="BP78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X24" i="1"/>
  <c r="X23" i="1"/>
  <c r="BO22" i="1"/>
  <c r="BM22" i="1"/>
  <c r="Y22" i="1"/>
  <c r="P22" i="1"/>
  <c r="H10" i="1"/>
  <c r="A9" i="1"/>
  <c r="A10" i="1" s="1"/>
  <c r="D7" i="1"/>
  <c r="Q6" i="1"/>
  <c r="P2" i="1"/>
  <c r="BP254" i="1" l="1"/>
  <c r="BN254" i="1"/>
  <c r="Z254" i="1"/>
  <c r="BP277" i="1"/>
  <c r="BN277" i="1"/>
  <c r="Z277" i="1"/>
  <c r="BP322" i="1"/>
  <c r="BN322" i="1"/>
  <c r="Z322" i="1"/>
  <c r="BP346" i="1"/>
  <c r="BN346" i="1"/>
  <c r="Z346" i="1"/>
  <c r="BP385" i="1"/>
  <c r="BN385" i="1"/>
  <c r="Z385" i="1"/>
  <c r="BP407" i="1"/>
  <c r="BN407" i="1"/>
  <c r="Z407" i="1"/>
  <c r="BP441" i="1"/>
  <c r="BN441" i="1"/>
  <c r="Z441" i="1"/>
  <c r="BP513" i="1"/>
  <c r="BN513" i="1"/>
  <c r="Z513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X599" i="1"/>
  <c r="X602" i="1"/>
  <c r="Y36" i="1"/>
  <c r="Z34" i="1"/>
  <c r="BN34" i="1"/>
  <c r="C608" i="1"/>
  <c r="Z62" i="1"/>
  <c r="BN62" i="1"/>
  <c r="Y65" i="1"/>
  <c r="D608" i="1"/>
  <c r="Z78" i="1"/>
  <c r="BN78" i="1"/>
  <c r="Z79" i="1"/>
  <c r="BN79" i="1"/>
  <c r="Y82" i="1"/>
  <c r="Y90" i="1"/>
  <c r="Y99" i="1"/>
  <c r="Z115" i="1"/>
  <c r="BN115" i="1"/>
  <c r="Y136" i="1"/>
  <c r="Z140" i="1"/>
  <c r="BN140" i="1"/>
  <c r="Z141" i="1"/>
  <c r="BN141" i="1"/>
  <c r="Z156" i="1"/>
  <c r="BN156" i="1"/>
  <c r="Z178" i="1"/>
  <c r="BN178" i="1"/>
  <c r="Z196" i="1"/>
  <c r="BN196" i="1"/>
  <c r="Z211" i="1"/>
  <c r="BN211" i="1"/>
  <c r="Y223" i="1"/>
  <c r="Z221" i="1"/>
  <c r="BN221" i="1"/>
  <c r="BP229" i="1"/>
  <c r="BN229" i="1"/>
  <c r="BP241" i="1"/>
  <c r="BN241" i="1"/>
  <c r="Z241" i="1"/>
  <c r="BP265" i="1"/>
  <c r="BN265" i="1"/>
  <c r="Z265" i="1"/>
  <c r="BP314" i="1"/>
  <c r="BN314" i="1"/>
  <c r="Z314" i="1"/>
  <c r="BP319" i="1"/>
  <c r="Z319" i="1"/>
  <c r="BP332" i="1"/>
  <c r="BN332" i="1"/>
  <c r="Z332" i="1"/>
  <c r="BP371" i="1"/>
  <c r="BN371" i="1"/>
  <c r="Z371" i="1"/>
  <c r="BP401" i="1"/>
  <c r="BN401" i="1"/>
  <c r="Z401" i="1"/>
  <c r="BP421" i="1"/>
  <c r="BN421" i="1"/>
  <c r="Z421" i="1"/>
  <c r="BP503" i="1"/>
  <c r="BN503" i="1"/>
  <c r="Z503" i="1"/>
  <c r="BP527" i="1"/>
  <c r="BN527" i="1"/>
  <c r="Z527" i="1"/>
  <c r="BP551" i="1"/>
  <c r="BN551" i="1"/>
  <c r="Z551" i="1"/>
  <c r="BP553" i="1"/>
  <c r="BN553" i="1"/>
  <c r="Z553" i="1"/>
  <c r="Y572" i="1"/>
  <c r="Y571" i="1"/>
  <c r="BP567" i="1"/>
  <c r="BN567" i="1"/>
  <c r="Z567" i="1"/>
  <c r="BP569" i="1"/>
  <c r="BN569" i="1"/>
  <c r="Z569" i="1"/>
  <c r="Y349" i="1"/>
  <c r="Y404" i="1"/>
  <c r="Y412" i="1"/>
  <c r="Y516" i="1"/>
  <c r="Y530" i="1"/>
  <c r="Y547" i="1"/>
  <c r="BP342" i="1"/>
  <c r="BN342" i="1"/>
  <c r="Z342" i="1"/>
  <c r="BP360" i="1"/>
  <c r="BN360" i="1"/>
  <c r="Z360" i="1"/>
  <c r="BP383" i="1"/>
  <c r="BN383" i="1"/>
  <c r="Z383" i="1"/>
  <c r="BP397" i="1"/>
  <c r="BN397" i="1"/>
  <c r="Z397" i="1"/>
  <c r="Y424" i="1"/>
  <c r="BP419" i="1"/>
  <c r="BN419" i="1"/>
  <c r="Z419" i="1"/>
  <c r="BP439" i="1"/>
  <c r="BN439" i="1"/>
  <c r="Z439" i="1"/>
  <c r="BP447" i="1"/>
  <c r="BN447" i="1"/>
  <c r="Z447" i="1"/>
  <c r="BP490" i="1"/>
  <c r="BN490" i="1"/>
  <c r="Z490" i="1"/>
  <c r="BP509" i="1"/>
  <c r="BN509" i="1"/>
  <c r="Z509" i="1"/>
  <c r="BP523" i="1"/>
  <c r="BN523" i="1"/>
  <c r="Z523" i="1"/>
  <c r="BP534" i="1"/>
  <c r="BN534" i="1"/>
  <c r="Z534" i="1"/>
  <c r="BP583" i="1"/>
  <c r="BN583" i="1"/>
  <c r="Z583" i="1"/>
  <c r="Y593" i="1"/>
  <c r="Y592" i="1"/>
  <c r="BP591" i="1"/>
  <c r="BN591" i="1"/>
  <c r="Z591" i="1"/>
  <c r="Z592" i="1" s="1"/>
  <c r="B608" i="1"/>
  <c r="X600" i="1"/>
  <c r="X601" i="1" s="1"/>
  <c r="Z26" i="1"/>
  <c r="BN26" i="1"/>
  <c r="BP26" i="1"/>
  <c r="Y37" i="1"/>
  <c r="Z30" i="1"/>
  <c r="BN30" i="1"/>
  <c r="Z54" i="1"/>
  <c r="BN54" i="1"/>
  <c r="Z58" i="1"/>
  <c r="BN58" i="1"/>
  <c r="Y64" i="1"/>
  <c r="Z69" i="1"/>
  <c r="BN69" i="1"/>
  <c r="Z74" i="1"/>
  <c r="BN74" i="1"/>
  <c r="Y81" i="1"/>
  <c r="Z85" i="1"/>
  <c r="BN85" i="1"/>
  <c r="Z89" i="1"/>
  <c r="BN89" i="1"/>
  <c r="Z96" i="1"/>
  <c r="BN96" i="1"/>
  <c r="Y105" i="1"/>
  <c r="Z109" i="1"/>
  <c r="BN109" i="1"/>
  <c r="Y120" i="1"/>
  <c r="Z117" i="1"/>
  <c r="BN117" i="1"/>
  <c r="F608" i="1"/>
  <c r="Z126" i="1"/>
  <c r="BN126" i="1"/>
  <c r="Z131" i="1"/>
  <c r="BN131" i="1"/>
  <c r="BP131" i="1"/>
  <c r="Y137" i="1"/>
  <c r="Z134" i="1"/>
  <c r="BN134" i="1"/>
  <c r="Y146" i="1"/>
  <c r="Z143" i="1"/>
  <c r="BN143" i="1"/>
  <c r="Z149" i="1"/>
  <c r="BN149" i="1"/>
  <c r="BP149" i="1"/>
  <c r="Y152" i="1"/>
  <c r="G608" i="1"/>
  <c r="Z160" i="1"/>
  <c r="BN160" i="1"/>
  <c r="BP160" i="1"/>
  <c r="Y163" i="1"/>
  <c r="Z171" i="1"/>
  <c r="Z172" i="1"/>
  <c r="BN172" i="1"/>
  <c r="Z180" i="1"/>
  <c r="BN180" i="1"/>
  <c r="Y189" i="1"/>
  <c r="Z194" i="1"/>
  <c r="BN194" i="1"/>
  <c r="Z198" i="1"/>
  <c r="BN198" i="1"/>
  <c r="Z205" i="1"/>
  <c r="BN205" i="1"/>
  <c r="Z215" i="1"/>
  <c r="BN215" i="1"/>
  <c r="BP215" i="1"/>
  <c r="Z219" i="1"/>
  <c r="BN219" i="1"/>
  <c r="Z227" i="1"/>
  <c r="BN227" i="1"/>
  <c r="Z231" i="1"/>
  <c r="BN231" i="1"/>
  <c r="Z235" i="1"/>
  <c r="BN235" i="1"/>
  <c r="Y245" i="1"/>
  <c r="Z243" i="1"/>
  <c r="BN243" i="1"/>
  <c r="K608" i="1"/>
  <c r="Z252" i="1"/>
  <c r="BN252" i="1"/>
  <c r="Z256" i="1"/>
  <c r="BN256" i="1"/>
  <c r="Y270" i="1"/>
  <c r="Z263" i="1"/>
  <c r="BN263" i="1"/>
  <c r="Z267" i="1"/>
  <c r="BN267" i="1"/>
  <c r="O608" i="1"/>
  <c r="Z275" i="1"/>
  <c r="BN275" i="1"/>
  <c r="Z289" i="1"/>
  <c r="BN289" i="1"/>
  <c r="R608" i="1"/>
  <c r="Z298" i="1"/>
  <c r="BN298" i="1"/>
  <c r="Z324" i="1"/>
  <c r="BN324" i="1"/>
  <c r="Z330" i="1"/>
  <c r="BN330" i="1"/>
  <c r="BP330" i="1"/>
  <c r="Y335" i="1"/>
  <c r="Z338" i="1"/>
  <c r="BN338" i="1"/>
  <c r="BP348" i="1"/>
  <c r="BN348" i="1"/>
  <c r="Z348" i="1"/>
  <c r="W608" i="1"/>
  <c r="BP379" i="1"/>
  <c r="BN379" i="1"/>
  <c r="Z379" i="1"/>
  <c r="BP391" i="1"/>
  <c r="BN391" i="1"/>
  <c r="Z391" i="1"/>
  <c r="BP409" i="1"/>
  <c r="BN409" i="1"/>
  <c r="Z409" i="1"/>
  <c r="BP423" i="1"/>
  <c r="BN423" i="1"/>
  <c r="Z423" i="1"/>
  <c r="BP443" i="1"/>
  <c r="BN443" i="1"/>
  <c r="Z443" i="1"/>
  <c r="Y463" i="1"/>
  <c r="BP461" i="1"/>
  <c r="BN461" i="1"/>
  <c r="Z461" i="1"/>
  <c r="BP505" i="1"/>
  <c r="BN505" i="1"/>
  <c r="Z505" i="1"/>
  <c r="Y524" i="1"/>
  <c r="BP519" i="1"/>
  <c r="BN519" i="1"/>
  <c r="Z519" i="1"/>
  <c r="BP529" i="1"/>
  <c r="BN529" i="1"/>
  <c r="Z529" i="1"/>
  <c r="Y584" i="1"/>
  <c r="BP582" i="1"/>
  <c r="BN582" i="1"/>
  <c r="Z582" i="1"/>
  <c r="Z584" i="1" s="1"/>
  <c r="Y350" i="1"/>
  <c r="V608" i="1"/>
  <c r="Y374" i="1"/>
  <c r="Y399" i="1"/>
  <c r="Y403" i="1"/>
  <c r="Y459" i="1"/>
  <c r="Z608" i="1"/>
  <c r="Y481" i="1"/>
  <c r="AC608" i="1"/>
  <c r="Y515" i="1"/>
  <c r="Y531" i="1"/>
  <c r="F9" i="1"/>
  <c r="J9" i="1"/>
  <c r="F10" i="1"/>
  <c r="Z22" i="1"/>
  <c r="Z23" i="1" s="1"/>
  <c r="BN22" i="1"/>
  <c r="BP22" i="1"/>
  <c r="Y23" i="1"/>
  <c r="X598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80" i="1"/>
  <c r="Z81" i="1" s="1"/>
  <c r="BN80" i="1"/>
  <c r="BP80" i="1"/>
  <c r="Z84" i="1"/>
  <c r="BN84" i="1"/>
  <c r="BP84" i="1"/>
  <c r="Z86" i="1"/>
  <c r="BN86" i="1"/>
  <c r="Z88" i="1"/>
  <c r="BN88" i="1"/>
  <c r="Y91" i="1"/>
  <c r="Z93" i="1"/>
  <c r="BN93" i="1"/>
  <c r="BP93" i="1"/>
  <c r="Z94" i="1"/>
  <c r="BN94" i="1"/>
  <c r="Z95" i="1"/>
  <c r="BN95" i="1"/>
  <c r="Z97" i="1"/>
  <c r="BN97" i="1"/>
  <c r="Y98" i="1"/>
  <c r="Z101" i="1"/>
  <c r="BN101" i="1"/>
  <c r="BP101" i="1"/>
  <c r="Z103" i="1"/>
  <c r="BN103" i="1"/>
  <c r="Y104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Y119" i="1"/>
  <c r="Z123" i="1"/>
  <c r="BN123" i="1"/>
  <c r="BP123" i="1"/>
  <c r="Z125" i="1"/>
  <c r="BN125" i="1"/>
  <c r="Z127" i="1"/>
  <c r="BN127" i="1"/>
  <c r="Y128" i="1"/>
  <c r="Z132" i="1"/>
  <c r="BN132" i="1"/>
  <c r="BP132" i="1"/>
  <c r="Z133" i="1"/>
  <c r="BN133" i="1"/>
  <c r="Z135" i="1"/>
  <c r="BN135" i="1"/>
  <c r="Z139" i="1"/>
  <c r="BN139" i="1"/>
  <c r="BP139" i="1"/>
  <c r="Z142" i="1"/>
  <c r="BN142" i="1"/>
  <c r="Z144" i="1"/>
  <c r="BN144" i="1"/>
  <c r="Y147" i="1"/>
  <c r="Z150" i="1"/>
  <c r="Z151" i="1" s="1"/>
  <c r="BN150" i="1"/>
  <c r="BP150" i="1"/>
  <c r="Z155" i="1"/>
  <c r="Z157" i="1" s="1"/>
  <c r="BN155" i="1"/>
  <c r="BP155" i="1"/>
  <c r="Y158" i="1"/>
  <c r="Z161" i="1"/>
  <c r="BN161" i="1"/>
  <c r="BP161" i="1"/>
  <c r="Z165" i="1"/>
  <c r="Z167" i="1" s="1"/>
  <c r="BN165" i="1"/>
  <c r="BP165" i="1"/>
  <c r="Y168" i="1"/>
  <c r="H608" i="1"/>
  <c r="Y174" i="1"/>
  <c r="BP171" i="1"/>
  <c r="BP179" i="1"/>
  <c r="BN179" i="1"/>
  <c r="Z179" i="1"/>
  <c r="BP187" i="1"/>
  <c r="BN187" i="1"/>
  <c r="Z187" i="1"/>
  <c r="H9" i="1"/>
  <c r="Y24" i="1"/>
  <c r="Y59" i="1"/>
  <c r="Y75" i="1"/>
  <c r="Y112" i="1"/>
  <c r="Y129" i="1"/>
  <c r="Y157" i="1"/>
  <c r="BP173" i="1"/>
  <c r="BN173" i="1"/>
  <c r="Z173" i="1"/>
  <c r="Z174" i="1" s="1"/>
  <c r="Y175" i="1"/>
  <c r="Y182" i="1"/>
  <c r="BP177" i="1"/>
  <c r="BN177" i="1"/>
  <c r="Z177" i="1"/>
  <c r="BP181" i="1"/>
  <c r="BN181" i="1"/>
  <c r="Z181" i="1"/>
  <c r="Y183" i="1"/>
  <c r="Y188" i="1"/>
  <c r="BP185" i="1"/>
  <c r="BN185" i="1"/>
  <c r="Z185" i="1"/>
  <c r="Y201" i="1"/>
  <c r="Y208" i="1"/>
  <c r="Y212" i="1"/>
  <c r="Y224" i="1"/>
  <c r="Y238" i="1"/>
  <c r="Y246" i="1"/>
  <c r="Y257" i="1"/>
  <c r="Y280" i="1"/>
  <c r="Y285" i="1"/>
  <c r="Y292" i="1"/>
  <c r="Y301" i="1"/>
  <c r="Y306" i="1"/>
  <c r="Y311" i="1"/>
  <c r="Y315" i="1"/>
  <c r="BN319" i="1"/>
  <c r="BP321" i="1"/>
  <c r="BN321" i="1"/>
  <c r="Z321" i="1"/>
  <c r="BP325" i="1"/>
  <c r="BN325" i="1"/>
  <c r="Z325" i="1"/>
  <c r="BP333" i="1"/>
  <c r="BN333" i="1"/>
  <c r="Z333" i="1"/>
  <c r="Y343" i="1"/>
  <c r="Y344" i="1"/>
  <c r="BP337" i="1"/>
  <c r="BN337" i="1"/>
  <c r="Z337" i="1"/>
  <c r="BP341" i="1"/>
  <c r="BN341" i="1"/>
  <c r="Z341" i="1"/>
  <c r="Z193" i="1"/>
  <c r="BN193" i="1"/>
  <c r="BP193" i="1"/>
  <c r="Z195" i="1"/>
  <c r="BN195" i="1"/>
  <c r="Z197" i="1"/>
  <c r="BN197" i="1"/>
  <c r="Z199" i="1"/>
  <c r="BN199" i="1"/>
  <c r="Y202" i="1"/>
  <c r="J608" i="1"/>
  <c r="Z206" i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2" i="1"/>
  <c r="BN242" i="1"/>
  <c r="Z244" i="1"/>
  <c r="BN244" i="1"/>
  <c r="Z249" i="1"/>
  <c r="BN249" i="1"/>
  <c r="BP249" i="1"/>
  <c r="Z251" i="1"/>
  <c r="BN251" i="1"/>
  <c r="Z253" i="1"/>
  <c r="BN253" i="1"/>
  <c r="Z255" i="1"/>
  <c r="BN255" i="1"/>
  <c r="Y258" i="1"/>
  <c r="M608" i="1"/>
  <c r="Z262" i="1"/>
  <c r="BN262" i="1"/>
  <c r="Z264" i="1"/>
  <c r="BN264" i="1"/>
  <c r="Z266" i="1"/>
  <c r="BN266" i="1"/>
  <c r="Z268" i="1"/>
  <c r="BN268" i="1"/>
  <c r="Y269" i="1"/>
  <c r="Z273" i="1"/>
  <c r="BN273" i="1"/>
  <c r="BP273" i="1"/>
  <c r="Z274" i="1"/>
  <c r="BN274" i="1"/>
  <c r="Z276" i="1"/>
  <c r="BN276" i="1"/>
  <c r="Z278" i="1"/>
  <c r="BN278" i="1"/>
  <c r="Y279" i="1"/>
  <c r="Z283" i="1"/>
  <c r="Z284" i="1" s="1"/>
  <c r="BN283" i="1"/>
  <c r="BP283" i="1"/>
  <c r="Y284" i="1"/>
  <c r="Z288" i="1"/>
  <c r="BN288" i="1"/>
  <c r="BP288" i="1"/>
  <c r="Z290" i="1"/>
  <c r="BN290" i="1"/>
  <c r="Y291" i="1"/>
  <c r="Z295" i="1"/>
  <c r="BN295" i="1"/>
  <c r="BP295" i="1"/>
  <c r="Z297" i="1"/>
  <c r="BN297" i="1"/>
  <c r="Z299" i="1"/>
  <c r="BN299" i="1"/>
  <c r="Y300" i="1"/>
  <c r="Z304" i="1"/>
  <c r="Z305" i="1" s="1"/>
  <c r="BN304" i="1"/>
  <c r="BP304" i="1"/>
  <c r="Y305" i="1"/>
  <c r="Z309" i="1"/>
  <c r="Z310" i="1" s="1"/>
  <c r="BN309" i="1"/>
  <c r="BP309" i="1"/>
  <c r="Y310" i="1"/>
  <c r="Z313" i="1"/>
  <c r="BN313" i="1"/>
  <c r="BP313" i="1"/>
  <c r="U608" i="1"/>
  <c r="Y328" i="1"/>
  <c r="Z320" i="1"/>
  <c r="BN320" i="1"/>
  <c r="BP323" i="1"/>
  <c r="BN323" i="1"/>
  <c r="Z323" i="1"/>
  <c r="Y327" i="1"/>
  <c r="BP331" i="1"/>
  <c r="BN331" i="1"/>
  <c r="Z331" i="1"/>
  <c r="Z334" i="1" s="1"/>
  <c r="BP339" i="1"/>
  <c r="BN339" i="1"/>
  <c r="Z339" i="1"/>
  <c r="Z347" i="1"/>
  <c r="Z349" i="1" s="1"/>
  <c r="BN347" i="1"/>
  <c r="BP347" i="1"/>
  <c r="Z352" i="1"/>
  <c r="BN352" i="1"/>
  <c r="BP352" i="1"/>
  <c r="Z353" i="1"/>
  <c r="BN353" i="1"/>
  <c r="Z355" i="1"/>
  <c r="BN355" i="1"/>
  <c r="Y356" i="1"/>
  <c r="Z359" i="1"/>
  <c r="BN359" i="1"/>
  <c r="BP359" i="1"/>
  <c r="Z361" i="1"/>
  <c r="BN361" i="1"/>
  <c r="Y362" i="1"/>
  <c r="Z366" i="1"/>
  <c r="Z367" i="1" s="1"/>
  <c r="BN366" i="1"/>
  <c r="BP366" i="1"/>
  <c r="Y367" i="1"/>
  <c r="Z370" i="1"/>
  <c r="BN370" i="1"/>
  <c r="BP370" i="1"/>
  <c r="Z372" i="1"/>
  <c r="BN372" i="1"/>
  <c r="Y373" i="1"/>
  <c r="Z378" i="1"/>
  <c r="BN378" i="1"/>
  <c r="BP378" i="1"/>
  <c r="Z380" i="1"/>
  <c r="BN380" i="1"/>
  <c r="Z382" i="1"/>
  <c r="BN382" i="1"/>
  <c r="Z384" i="1"/>
  <c r="BN384" i="1"/>
  <c r="Z386" i="1"/>
  <c r="BN386" i="1"/>
  <c r="Y387" i="1"/>
  <c r="Z390" i="1"/>
  <c r="Z392" i="1" s="1"/>
  <c r="BN390" i="1"/>
  <c r="BP390" i="1"/>
  <c r="Y393" i="1"/>
  <c r="Z396" i="1"/>
  <c r="BN396" i="1"/>
  <c r="BP396" i="1"/>
  <c r="Z402" i="1"/>
  <c r="Z403" i="1" s="1"/>
  <c r="BN402" i="1"/>
  <c r="BP402" i="1"/>
  <c r="X608" i="1"/>
  <c r="Z408" i="1"/>
  <c r="BN408" i="1"/>
  <c r="BP408" i="1"/>
  <c r="Z410" i="1"/>
  <c r="BN410" i="1"/>
  <c r="Y411" i="1"/>
  <c r="Z414" i="1"/>
  <c r="Z416" i="1" s="1"/>
  <c r="BN414" i="1"/>
  <c r="BP414" i="1"/>
  <c r="Y417" i="1"/>
  <c r="Z420" i="1"/>
  <c r="BN420" i="1"/>
  <c r="Z422" i="1"/>
  <c r="BN422" i="1"/>
  <c r="Y425" i="1"/>
  <c r="Y608" i="1"/>
  <c r="Y435" i="1"/>
  <c r="Z438" i="1"/>
  <c r="BN438" i="1"/>
  <c r="Z440" i="1"/>
  <c r="BN440" i="1"/>
  <c r="Z442" i="1"/>
  <c r="BN442" i="1"/>
  <c r="Z444" i="1"/>
  <c r="BN444" i="1"/>
  <c r="Z446" i="1"/>
  <c r="BN446" i="1"/>
  <c r="Z448" i="1"/>
  <c r="BN448" i="1"/>
  <c r="Z449" i="1"/>
  <c r="BN449" i="1"/>
  <c r="Z451" i="1"/>
  <c r="BN451" i="1"/>
  <c r="Z453" i="1"/>
  <c r="BN453" i="1"/>
  <c r="Z455" i="1"/>
  <c r="BN455" i="1"/>
  <c r="Z457" i="1"/>
  <c r="BN457" i="1"/>
  <c r="Y458" i="1"/>
  <c r="Y464" i="1"/>
  <c r="Y468" i="1"/>
  <c r="Y473" i="1"/>
  <c r="Z476" i="1"/>
  <c r="BN476" i="1"/>
  <c r="Z478" i="1"/>
  <c r="BN478" i="1"/>
  <c r="BP480" i="1"/>
  <c r="BN480" i="1"/>
  <c r="Z480" i="1"/>
  <c r="Y482" i="1"/>
  <c r="Y485" i="1"/>
  <c r="BP484" i="1"/>
  <c r="BN484" i="1"/>
  <c r="Z484" i="1"/>
  <c r="Z485" i="1" s="1"/>
  <c r="Y486" i="1"/>
  <c r="AA608" i="1"/>
  <c r="Y493" i="1"/>
  <c r="Y492" i="1"/>
  <c r="BP489" i="1"/>
  <c r="BN489" i="1"/>
  <c r="Z489" i="1"/>
  <c r="Y368" i="1"/>
  <c r="Y388" i="1"/>
  <c r="Z450" i="1"/>
  <c r="BN450" i="1"/>
  <c r="Z452" i="1"/>
  <c r="BN452" i="1"/>
  <c r="Z454" i="1"/>
  <c r="BN454" i="1"/>
  <c r="Z456" i="1"/>
  <c r="BN456" i="1"/>
  <c r="Z462" i="1"/>
  <c r="Z463" i="1" s="1"/>
  <c r="BN462" i="1"/>
  <c r="Z466" i="1"/>
  <c r="Z467" i="1" s="1"/>
  <c r="BN466" i="1"/>
  <c r="BP466" i="1"/>
  <c r="Z471" i="1"/>
  <c r="Z472" i="1" s="1"/>
  <c r="BN471" i="1"/>
  <c r="BP471" i="1"/>
  <c r="Y472" i="1"/>
  <c r="Z475" i="1"/>
  <c r="Z481" i="1" s="1"/>
  <c r="BN475" i="1"/>
  <c r="BP475" i="1"/>
  <c r="Z491" i="1"/>
  <c r="BN491" i="1"/>
  <c r="Z496" i="1"/>
  <c r="Z497" i="1" s="1"/>
  <c r="BN496" i="1"/>
  <c r="BP496" i="1"/>
  <c r="Y497" i="1"/>
  <c r="Z502" i="1"/>
  <c r="BN502" i="1"/>
  <c r="BP502" i="1"/>
  <c r="Z504" i="1"/>
  <c r="BN504" i="1"/>
  <c r="Z506" i="1"/>
  <c r="BN506" i="1"/>
  <c r="Z508" i="1"/>
  <c r="BN508" i="1"/>
  <c r="Y511" i="1"/>
  <c r="Z514" i="1"/>
  <c r="Z515" i="1" s="1"/>
  <c r="BN514" i="1"/>
  <c r="BP514" i="1"/>
  <c r="Z518" i="1"/>
  <c r="BN518" i="1"/>
  <c r="BP518" i="1"/>
  <c r="Z520" i="1"/>
  <c r="BN520" i="1"/>
  <c r="Z522" i="1"/>
  <c r="BN522" i="1"/>
  <c r="Y525" i="1"/>
  <c r="Z528" i="1"/>
  <c r="BN528" i="1"/>
  <c r="BP528" i="1"/>
  <c r="Z533" i="1"/>
  <c r="Z535" i="1" s="1"/>
  <c r="BN533" i="1"/>
  <c r="BP533" i="1"/>
  <c r="Y536" i="1"/>
  <c r="Z540" i="1"/>
  <c r="BN540" i="1"/>
  <c r="BP540" i="1"/>
  <c r="Z541" i="1"/>
  <c r="BN541" i="1"/>
  <c r="Z542" i="1"/>
  <c r="BN542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79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AB608" i="1"/>
  <c r="Y510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BP576" i="1"/>
  <c r="BN576" i="1"/>
  <c r="Z576" i="1"/>
  <c r="AE608" i="1"/>
  <c r="AD608" i="1"/>
  <c r="Y585" i="1"/>
  <c r="Z578" i="1" l="1"/>
  <c r="Z530" i="1"/>
  <c r="Z524" i="1"/>
  <c r="Z492" i="1"/>
  <c r="Z398" i="1"/>
  <c r="Z387" i="1"/>
  <c r="Z373" i="1"/>
  <c r="Z362" i="1"/>
  <c r="Z356" i="1"/>
  <c r="Z315" i="1"/>
  <c r="Z300" i="1"/>
  <c r="Z291" i="1"/>
  <c r="Z279" i="1"/>
  <c r="Z257" i="1"/>
  <c r="Z237" i="1"/>
  <c r="Z207" i="1"/>
  <c r="Z188" i="1"/>
  <c r="Z162" i="1"/>
  <c r="Z136" i="1"/>
  <c r="Z128" i="1"/>
  <c r="Z119" i="1"/>
  <c r="Z111" i="1"/>
  <c r="Z104" i="1"/>
  <c r="Z98" i="1"/>
  <c r="Z90" i="1"/>
  <c r="Z59" i="1"/>
  <c r="Z603" i="1" s="1"/>
  <c r="Z571" i="1"/>
  <c r="Z554" i="1"/>
  <c r="Z458" i="1"/>
  <c r="Z223" i="1"/>
  <c r="Z424" i="1"/>
  <c r="Z411" i="1"/>
  <c r="Z327" i="1"/>
  <c r="Z269" i="1"/>
  <c r="Z36" i="1"/>
  <c r="Z564" i="1"/>
  <c r="Z547" i="1"/>
  <c r="Z510" i="1"/>
  <c r="Z245" i="1"/>
  <c r="Z201" i="1"/>
  <c r="Z182" i="1"/>
  <c r="Z146" i="1"/>
  <c r="Z75" i="1"/>
  <c r="Y602" i="1"/>
  <c r="Y599" i="1"/>
  <c r="Z343" i="1"/>
  <c r="Y598" i="1"/>
  <c r="Y600" i="1"/>
  <c r="Y601" i="1" l="1"/>
</calcChain>
</file>

<file path=xl/sharedStrings.xml><?xml version="1.0" encoding="utf-8"?>
<sst xmlns="http://schemas.openxmlformats.org/spreadsheetml/2006/main" count="2494" uniqueCount="798">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</sst>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797</v>
      </c>
      <c r="I5" s="677"/>
      <c r="J5" s="677"/>
      <c r="K5" s="677"/>
      <c r="L5" s="677"/>
      <c r="M5" s="479"/>
      <c r="N5" s="58"/>
      <c r="P5" s="24" t="s">
        <v>10</v>
      </c>
      <c r="Q5" s="757">
        <v>45572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Понедельник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/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19</v>
      </c>
      <c r="Q8" s="546">
        <v>0.5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20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21</v>
      </c>
      <c r="Q10" s="593"/>
      <c r="R10" s="594"/>
      <c r="U10" s="24" t="s">
        <v>22</v>
      </c>
      <c r="V10" s="407" t="s">
        <v>23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7"/>
      <c r="R11" s="538"/>
      <c r="U11" s="24" t="s">
        <v>26</v>
      </c>
      <c r="V11" s="632" t="s">
        <v>27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29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30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31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32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33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34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551" t="s">
        <v>37</v>
      </c>
      <c r="D17" s="411" t="s">
        <v>38</v>
      </c>
      <c r="E17" s="513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512"/>
      <c r="R17" s="512"/>
      <c r="S17" s="512"/>
      <c r="T17" s="513"/>
      <c r="U17" s="773" t="s">
        <v>50</v>
      </c>
      <c r="V17" s="508"/>
      <c r="W17" s="411" t="s">
        <v>51</v>
      </c>
      <c r="X17" s="411" t="s">
        <v>52</v>
      </c>
      <c r="Y17" s="774" t="s">
        <v>53</v>
      </c>
      <c r="Z17" s="411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2"/>
      <c r="AF17" s="733"/>
      <c r="AG17" s="523"/>
      <c r="BD17" s="647" t="s">
        <v>59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60</v>
      </c>
      <c r="V18" s="380" t="s">
        <v>61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62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4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107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23</v>
      </c>
      <c r="Y53" s="387">
        <f t="shared" ref="Y53:Y58" si="6">IFERROR(IF(X53="",0,CEILING((X53/$H53),1)*$H53),"")</f>
        <v>32.400000000000006</v>
      </c>
      <c r="Z53" s="36">
        <f>IFERROR(IF(Y53=0,"",ROUNDUP(Y53/H53,0)*0.02175),"")</f>
        <v>6.5250000000000002E-2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24.022222222222222</v>
      </c>
      <c r="BN53" s="64">
        <f t="shared" ref="BN53:BN58" si="8">IFERROR(Y53*I53/H53,"0")</f>
        <v>33.840000000000003</v>
      </c>
      <c r="BO53" s="64">
        <f t="shared" ref="BO53:BO58" si="9">IFERROR(1/J53*(X53/H53),"0")</f>
        <v>3.8029100529100524E-2</v>
      </c>
      <c r="BP53" s="64">
        <f t="shared" ref="BP53:BP58" si="10">IFERROR(1/J53*(Y53/H53),"0")</f>
        <v>5.3571428571428575E-2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8">
        <f>IFERROR(X53/H53,"0")+IFERROR(X54/H54,"0")+IFERROR(X55/H55,"0")+IFERROR(X56/H56,"0")+IFERROR(X57/H57,"0")+IFERROR(X58/H58,"0")</f>
        <v>2.1296296296296293</v>
      </c>
      <c r="Y59" s="388">
        <f>IFERROR(Y53/H53,"0")+IFERROR(Y54/H54,"0")+IFERROR(Y55/H55,"0")+IFERROR(Y56/H56,"0")+IFERROR(Y57/H57,"0")+IFERROR(Y58/H58,"0")</f>
        <v>3.0000000000000004</v>
      </c>
      <c r="Z59" s="388">
        <f>IFERROR(IF(Z53="",0,Z53),"0")+IFERROR(IF(Z54="",0,Z54),"0")+IFERROR(IF(Z55="",0,Z55),"0")+IFERROR(IF(Z56="",0,Z56),"0")+IFERROR(IF(Z57="",0,Z57),"0")+IFERROR(IF(Z58="",0,Z58),"0")</f>
        <v>6.5250000000000002E-2</v>
      </c>
      <c r="AA59" s="389"/>
      <c r="AB59" s="389"/>
      <c r="AC59" s="38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8">
        <f>IFERROR(SUM(X53:X58),"0")</f>
        <v>23</v>
      </c>
      <c r="Y60" s="388">
        <f>IFERROR(SUM(Y53:Y58),"0")</f>
        <v>32.400000000000006</v>
      </c>
      <c r="Z60" s="37"/>
      <c r="AA60" s="389"/>
      <c r="AB60" s="389"/>
      <c r="AC60" s="389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5</v>
      </c>
      <c r="Y73" s="387">
        <f t="shared" si="11"/>
        <v>8</v>
      </c>
      <c r="Z73" s="36">
        <f>IFERROR(IF(Y73=0,"",ROUNDUP(Y73/H73,0)*0.00937),"")</f>
        <v>1.874E-2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5.2625000000000002</v>
      </c>
      <c r="BN73" s="64">
        <f t="shared" si="13"/>
        <v>8.42</v>
      </c>
      <c r="BO73" s="64">
        <f t="shared" si="14"/>
        <v>1.0416666666666666E-2</v>
      </c>
      <c r="BP73" s="64">
        <f t="shared" si="15"/>
        <v>1.6666666666666666E-2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69</v>
      </c>
      <c r="Q75" s="401"/>
      <c r="R75" s="401"/>
      <c r="S75" s="401"/>
      <c r="T75" s="401"/>
      <c r="U75" s="401"/>
      <c r="V75" s="402"/>
      <c r="W75" s="37" t="s">
        <v>70</v>
      </c>
      <c r="X75" s="388">
        <f>IFERROR(X68/H68,"0")+IFERROR(X69/H69,"0")+IFERROR(X70/H70,"0")+IFERROR(X71/H71,"0")+IFERROR(X72/H72,"0")+IFERROR(X73/H73,"0")+IFERROR(X74/H74,"0")</f>
        <v>1.25</v>
      </c>
      <c r="Y75" s="388">
        <f>IFERROR(Y68/H68,"0")+IFERROR(Y69/H69,"0")+IFERROR(Y70/H70,"0")+IFERROR(Y71/H71,"0")+IFERROR(Y72/H72,"0")+IFERROR(Y73/H73,"0")+IFERROR(Y74/H74,"0")</f>
        <v>2</v>
      </c>
      <c r="Z75" s="388">
        <f>IFERROR(IF(Z68="",0,Z68),"0")+IFERROR(IF(Z69="",0,Z69),"0")+IFERROR(IF(Z70="",0,Z70),"0")+IFERROR(IF(Z71="",0,Z71),"0")+IFERROR(IF(Z72="",0,Z72),"0")+IFERROR(IF(Z73="",0,Z73),"0")+IFERROR(IF(Z74="",0,Z74),"0")</f>
        <v>1.874E-2</v>
      </c>
      <c r="AA75" s="389"/>
      <c r="AB75" s="389"/>
      <c r="AC75" s="389"/>
    </row>
    <row r="76" spans="1:68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69</v>
      </c>
      <c r="Q76" s="401"/>
      <c r="R76" s="401"/>
      <c r="S76" s="401"/>
      <c r="T76" s="401"/>
      <c r="U76" s="401"/>
      <c r="V76" s="402"/>
      <c r="W76" s="37" t="s">
        <v>68</v>
      </c>
      <c r="X76" s="388">
        <f>IFERROR(SUM(X68:X74),"0")</f>
        <v>5</v>
      </c>
      <c r="Y76" s="388">
        <f>IFERROR(SUM(Y68:Y74),"0")</f>
        <v>8</v>
      </c>
      <c r="Z76" s="37"/>
      <c r="AA76" s="389"/>
      <c r="AB76" s="389"/>
      <c r="AC76" s="389"/>
    </row>
    <row r="77" spans="1:68" ht="14.25" hidden="1" customHeight="1" x14ac:dyDescent="0.25">
      <c r="A77" s="398" t="s">
        <v>145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27</v>
      </c>
      <c r="Y78" s="387">
        <f>IFERROR(IF(X78="",0,CEILING((X78/$H78),1)*$H78),"")</f>
        <v>32.400000000000006</v>
      </c>
      <c r="Z78" s="36">
        <f>IFERROR(IF(Y78=0,"",ROUNDUP(Y78/H78,0)*0.02175),"")</f>
        <v>6.5250000000000002E-2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28.2</v>
      </c>
      <c r="BN78" s="64">
        <f>IFERROR(Y78*I78/H78,"0")</f>
        <v>33.840000000000003</v>
      </c>
      <c r="BO78" s="64">
        <f>IFERROR(1/J78*(X78/H78),"0")</f>
        <v>4.4642857142857137E-2</v>
      </c>
      <c r="BP78" s="64">
        <f>IFERROR(1/J78*(Y78/H78),"0")</f>
        <v>5.3571428571428575E-2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8">
        <f>IFERROR(X78/H78,"0")+IFERROR(X79/H79,"0")+IFERROR(X80/H80,"0")</f>
        <v>2.5</v>
      </c>
      <c r="Y81" s="388">
        <f>IFERROR(Y78/H78,"0")+IFERROR(Y79/H79,"0")+IFERROR(Y80/H80,"0")</f>
        <v>3.0000000000000004</v>
      </c>
      <c r="Z81" s="388">
        <f>IFERROR(IF(Z78="",0,Z78),"0")+IFERROR(IF(Z79="",0,Z79),"0")+IFERROR(IF(Z80="",0,Z80),"0")</f>
        <v>6.5250000000000002E-2</v>
      </c>
      <c r="AA81" s="389"/>
      <c r="AB81" s="389"/>
      <c r="AC81" s="389"/>
    </row>
    <row r="82" spans="1:68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8">
        <f>IFERROR(SUM(X78:X80),"0")</f>
        <v>27</v>
      </c>
      <c r="Y82" s="388">
        <f>IFERROR(SUM(Y78:Y80),"0")</f>
        <v>32.400000000000006</v>
      </c>
      <c r="Z82" s="37"/>
      <c r="AA82" s="389"/>
      <c r="AB82" s="389"/>
      <c r="AC82" s="389"/>
    </row>
    <row r="83" spans="1:68" ht="14.25" hidden="1" customHeight="1" x14ac:dyDescent="0.25">
      <c r="A83" s="398" t="s">
        <v>63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163</v>
      </c>
      <c r="B89" s="54" t="s">
        <v>164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8" t="s">
        <v>71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1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69</v>
      </c>
      <c r="Q98" s="401"/>
      <c r="R98" s="401"/>
      <c r="S98" s="401"/>
      <c r="T98" s="401"/>
      <c r="U98" s="401"/>
      <c r="V98" s="402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69</v>
      </c>
      <c r="Q99" s="401"/>
      <c r="R99" s="401"/>
      <c r="S99" s="401"/>
      <c r="T99" s="401"/>
      <c r="U99" s="401"/>
      <c r="V99" s="402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180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181</v>
      </c>
      <c r="B102" s="54" t="s">
        <v>183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43" t="s">
        <v>186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109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18</v>
      </c>
      <c r="Y108" s="387">
        <f>IFERROR(IF(X108="",0,CEILING((X108/$H108),1)*$H108),"")</f>
        <v>21.6</v>
      </c>
      <c r="Z108" s="36">
        <f>IFERROR(IF(Y108=0,"",ROUNDUP(Y108/H108,0)*0.02175),"")</f>
        <v>4.3499999999999997E-2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18.799999999999997</v>
      </c>
      <c r="BN108" s="64">
        <f>IFERROR(Y108*I108/H108,"0")</f>
        <v>22.56</v>
      </c>
      <c r="BO108" s="64">
        <f>IFERROR(1/J108*(X108/H108),"0")</f>
        <v>2.9761904761904757E-2</v>
      </c>
      <c r="BP108" s="64">
        <f>IFERROR(1/J108*(Y108/H108),"0")</f>
        <v>3.5714285714285712E-2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191</v>
      </c>
      <c r="B110" s="54" t="s">
        <v>192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69</v>
      </c>
      <c r="Q111" s="401"/>
      <c r="R111" s="401"/>
      <c r="S111" s="401"/>
      <c r="T111" s="401"/>
      <c r="U111" s="401"/>
      <c r="V111" s="402"/>
      <c r="W111" s="37" t="s">
        <v>70</v>
      </c>
      <c r="X111" s="388">
        <f>IFERROR(X108/H108,"0")+IFERROR(X109/H109,"0")+IFERROR(X110/H110,"0")</f>
        <v>1.6666666666666665</v>
      </c>
      <c r="Y111" s="388">
        <f>IFERROR(Y108/H108,"0")+IFERROR(Y109/H109,"0")+IFERROR(Y110/H110,"0")</f>
        <v>2</v>
      </c>
      <c r="Z111" s="388">
        <f>IFERROR(IF(Z108="",0,Z108),"0")+IFERROR(IF(Z109="",0,Z109),"0")+IFERROR(IF(Z110="",0,Z110),"0")</f>
        <v>4.3499999999999997E-2</v>
      </c>
      <c r="AA111" s="389"/>
      <c r="AB111" s="389"/>
      <c r="AC111" s="389"/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69</v>
      </c>
      <c r="Q112" s="401"/>
      <c r="R112" s="401"/>
      <c r="S112" s="401"/>
      <c r="T112" s="401"/>
      <c r="U112" s="401"/>
      <c r="V112" s="402"/>
      <c r="W112" s="37" t="s">
        <v>68</v>
      </c>
      <c r="X112" s="388">
        <f>IFERROR(SUM(X108:X110),"0")</f>
        <v>18</v>
      </c>
      <c r="Y112" s="388">
        <f>IFERROR(SUM(Y108:Y110),"0")</f>
        <v>21.6</v>
      </c>
      <c r="Z112" s="37"/>
      <c r="AA112" s="389"/>
      <c r="AB112" s="389"/>
      <c r="AC112" s="389"/>
    </row>
    <row r="113" spans="1:68" ht="14.25" hidden="1" customHeight="1" x14ac:dyDescent="0.25">
      <c r="A113" s="398" t="s">
        <v>71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193</v>
      </c>
      <c r="B115" s="54" t="s">
        <v>195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7</v>
      </c>
      <c r="Y116" s="387">
        <f>IFERROR(IF(X116="",0,CEILING((X116/$H116),1)*$H116),"")</f>
        <v>8.1000000000000014</v>
      </c>
      <c r="Z116" s="36">
        <f>IFERROR(IF(Y116=0,"",ROUNDUP(Y116/H116,0)*0.00753),"")</f>
        <v>2.2589999999999999E-2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7.7051851851851838</v>
      </c>
      <c r="BN116" s="64">
        <f>IFERROR(Y116*I116/H116,"0")</f>
        <v>8.9160000000000004</v>
      </c>
      <c r="BO116" s="64">
        <f>IFERROR(1/J116*(X116/H116),"0")</f>
        <v>1.6619183285849951E-2</v>
      </c>
      <c r="BP116" s="64">
        <f>IFERROR(1/J116*(Y116/H116),"0")</f>
        <v>1.9230769230769232E-2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69</v>
      </c>
      <c r="Q119" s="401"/>
      <c r="R119" s="401"/>
      <c r="S119" s="401"/>
      <c r="T119" s="401"/>
      <c r="U119" s="401"/>
      <c r="V119" s="402"/>
      <c r="W119" s="37" t="s">
        <v>70</v>
      </c>
      <c r="X119" s="388">
        <f>IFERROR(X114/H114,"0")+IFERROR(X115/H115,"0")+IFERROR(X116/H116,"0")+IFERROR(X117/H117,"0")+IFERROR(X118/H118,"0")</f>
        <v>2.5925925925925926</v>
      </c>
      <c r="Y119" s="388">
        <f>IFERROR(Y114/H114,"0")+IFERROR(Y115/H115,"0")+IFERROR(Y116/H116,"0")+IFERROR(Y117/H117,"0")+IFERROR(Y118/H118,"0")</f>
        <v>3.0000000000000004</v>
      </c>
      <c r="Z119" s="388">
        <f>IFERROR(IF(Z114="",0,Z114),"0")+IFERROR(IF(Z115="",0,Z115),"0")+IFERROR(IF(Z116="",0,Z116),"0")+IFERROR(IF(Z117="",0,Z117),"0")+IFERROR(IF(Z118="",0,Z118),"0")</f>
        <v>2.2589999999999999E-2</v>
      </c>
      <c r="AA119" s="389"/>
      <c r="AB119" s="389"/>
      <c r="AC119" s="389"/>
    </row>
    <row r="120" spans="1:68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69</v>
      </c>
      <c r="Q120" s="401"/>
      <c r="R120" s="401"/>
      <c r="S120" s="401"/>
      <c r="T120" s="401"/>
      <c r="U120" s="401"/>
      <c r="V120" s="402"/>
      <c r="W120" s="37" t="s">
        <v>68</v>
      </c>
      <c r="X120" s="388">
        <f>IFERROR(SUM(X114:X118),"0")</f>
        <v>7</v>
      </c>
      <c r="Y120" s="388">
        <f>IFERROR(SUM(Y114:Y118),"0")</f>
        <v>8.1000000000000014</v>
      </c>
      <c r="Z120" s="37"/>
      <c r="AA120" s="389"/>
      <c r="AB120" s="389"/>
      <c r="AC120" s="389"/>
    </row>
    <row r="121" spans="1:68" ht="16.5" hidden="1" customHeight="1" x14ac:dyDescent="0.25">
      <c r="A121" s="443" t="s">
        <v>202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109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203</v>
      </c>
      <c r="B124" s="54" t="s">
        <v>205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69</v>
      </c>
      <c r="Q128" s="401"/>
      <c r="R128" s="401"/>
      <c r="S128" s="401"/>
      <c r="T128" s="401"/>
      <c r="U128" s="401"/>
      <c r="V128" s="402"/>
      <c r="W128" s="37" t="s">
        <v>70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hidden="1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69</v>
      </c>
      <c r="Q129" s="401"/>
      <c r="R129" s="401"/>
      <c r="S129" s="401"/>
      <c r="T129" s="401"/>
      <c r="U129" s="401"/>
      <c r="V129" s="402"/>
      <c r="W129" s="37" t="s">
        <v>68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21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215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2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8" t="s">
        <v>71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28</v>
      </c>
      <c r="Y140" s="387">
        <f t="shared" si="21"/>
        <v>33.6</v>
      </c>
      <c r="Z140" s="36">
        <f>IFERROR(IF(Y140=0,"",ROUNDUP(Y140/H140,0)*0.02175),"")</f>
        <v>8.6999999999999994E-2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29.86</v>
      </c>
      <c r="BN140" s="64">
        <f t="shared" si="23"/>
        <v>35.832000000000001</v>
      </c>
      <c r="BO140" s="64">
        <f t="shared" si="24"/>
        <v>5.9523809523809514E-2</v>
      </c>
      <c r="BP140" s="64">
        <f t="shared" si="25"/>
        <v>7.1428571428571425E-2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11</v>
      </c>
      <c r="Y143" s="387">
        <f t="shared" si="21"/>
        <v>13.5</v>
      </c>
      <c r="Z143" s="36">
        <f>IFERROR(IF(Y143=0,"",ROUNDUP(Y143/H143,0)*0.00753),"")</f>
        <v>3.7650000000000003E-2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12.108148148148148</v>
      </c>
      <c r="BN143" s="64">
        <f t="shared" si="23"/>
        <v>14.86</v>
      </c>
      <c r="BO143" s="64">
        <f t="shared" si="24"/>
        <v>2.6115859449192778E-2</v>
      </c>
      <c r="BP143" s="64">
        <f t="shared" si="25"/>
        <v>3.2051282051282048E-2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69</v>
      </c>
      <c r="Q146" s="401"/>
      <c r="R146" s="401"/>
      <c r="S146" s="401"/>
      <c r="T146" s="401"/>
      <c r="U146" s="401"/>
      <c r="V146" s="402"/>
      <c r="W146" s="37" t="s">
        <v>70</v>
      </c>
      <c r="X146" s="388">
        <f>IFERROR(X139/H139,"0")+IFERROR(X140/H140,"0")+IFERROR(X141/H141,"0")+IFERROR(X142/H142,"0")+IFERROR(X143/H143,"0")+IFERROR(X144/H144,"0")+IFERROR(X145/H145,"0")</f>
        <v>7.4074074074074066</v>
      </c>
      <c r="Y146" s="388">
        <f>IFERROR(Y139/H139,"0")+IFERROR(Y140/H140,"0")+IFERROR(Y141/H141,"0")+IFERROR(Y142/H142,"0")+IFERROR(Y143/H143,"0")+IFERROR(Y144/H144,"0")+IFERROR(Y145/H145,"0")</f>
        <v>9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0.12465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69</v>
      </c>
      <c r="Q147" s="401"/>
      <c r="R147" s="401"/>
      <c r="S147" s="401"/>
      <c r="T147" s="401"/>
      <c r="U147" s="401"/>
      <c r="V147" s="402"/>
      <c r="W147" s="37" t="s">
        <v>68</v>
      </c>
      <c r="X147" s="388">
        <f>IFERROR(SUM(X139:X145),"0")</f>
        <v>39</v>
      </c>
      <c r="Y147" s="388">
        <f>IFERROR(SUM(Y139:Y145),"0")</f>
        <v>47.1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180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69</v>
      </c>
      <c r="Q151" s="401"/>
      <c r="R151" s="401"/>
      <c r="S151" s="401"/>
      <c r="T151" s="401"/>
      <c r="U151" s="401"/>
      <c r="V151" s="402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69</v>
      </c>
      <c r="Q152" s="401"/>
      <c r="R152" s="401"/>
      <c r="S152" s="401"/>
      <c r="T152" s="401"/>
      <c r="U152" s="401"/>
      <c r="V152" s="402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240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109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63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69</v>
      </c>
      <c r="Q162" s="401"/>
      <c r="R162" s="401"/>
      <c r="S162" s="401"/>
      <c r="T162" s="401"/>
      <c r="U162" s="401"/>
      <c r="V162" s="402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69</v>
      </c>
      <c r="Q163" s="401"/>
      <c r="R163" s="401"/>
      <c r="S163" s="401"/>
      <c r="T163" s="401"/>
      <c r="U163" s="401"/>
      <c r="V163" s="402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71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4301051477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69</v>
      </c>
      <c r="Q167" s="401"/>
      <c r="R167" s="401"/>
      <c r="S167" s="401"/>
      <c r="T167" s="401"/>
      <c r="U167" s="401"/>
      <c r="V167" s="402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69</v>
      </c>
      <c r="Q168" s="401"/>
      <c r="R168" s="401"/>
      <c r="S168" s="401"/>
      <c r="T168" s="401"/>
      <c r="U168" s="401"/>
      <c r="V168" s="402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107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109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69</v>
      </c>
      <c r="Q174" s="401"/>
      <c r="R174" s="401"/>
      <c r="S174" s="401"/>
      <c r="T174" s="401"/>
      <c r="U174" s="401"/>
      <c r="V174" s="402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69</v>
      </c>
      <c r="Q175" s="401"/>
      <c r="R175" s="401"/>
      <c r="S175" s="401"/>
      <c r="T175" s="401"/>
      <c r="U175" s="401"/>
      <c r="V175" s="402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8" t="s">
        <v>63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69</v>
      </c>
      <c r="Q182" s="401"/>
      <c r="R182" s="401"/>
      <c r="S182" s="401"/>
      <c r="T182" s="401"/>
      <c r="U182" s="401"/>
      <c r="V182" s="402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69</v>
      </c>
      <c r="Q183" s="401"/>
      <c r="R183" s="401"/>
      <c r="S183" s="401"/>
      <c r="T183" s="401"/>
      <c r="U183" s="401"/>
      <c r="V183" s="402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71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hidden="1" customHeight="1" x14ac:dyDescent="0.25">
      <c r="A185" s="54" t="s">
        <v>266</v>
      </c>
      <c r="B185" s="54" t="s">
        <v>267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69</v>
      </c>
      <c r="Q188" s="401"/>
      <c r="R188" s="401"/>
      <c r="S188" s="401"/>
      <c r="T188" s="401"/>
      <c r="U188" s="401"/>
      <c r="V188" s="402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69</v>
      </c>
      <c r="Q189" s="401"/>
      <c r="R189" s="401"/>
      <c r="S189" s="401"/>
      <c r="T189" s="401"/>
      <c r="U189" s="401"/>
      <c r="V189" s="402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47" t="s">
        <v>272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273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63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57</v>
      </c>
      <c r="Y193" s="387">
        <f t="shared" ref="Y193:Y200" si="26">IFERROR(IF(X193="",0,CEILING((X193/$H193),1)*$H193),"")</f>
        <v>58.800000000000004</v>
      </c>
      <c r="Z193" s="36">
        <f>IFERROR(IF(Y193=0,"",ROUNDUP(Y193/H193,0)*0.00753),"")</f>
        <v>0.10542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60.528571428571425</v>
      </c>
      <c r="BN193" s="64">
        <f t="shared" ref="BN193:BN200" si="28">IFERROR(Y193*I193/H193,"0")</f>
        <v>62.44</v>
      </c>
      <c r="BO193" s="64">
        <f t="shared" ref="BO193:BO200" si="29">IFERROR(1/J193*(X193/H193),"0")</f>
        <v>8.6996336996336993E-2</v>
      </c>
      <c r="BP193" s="64">
        <f t="shared" ref="BP193:BP200" si="30">IFERROR(1/J193*(Y193/H193),"0")</f>
        <v>8.9743589743589744E-2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23</v>
      </c>
      <c r="Y195" s="387">
        <f t="shared" si="26"/>
        <v>25.200000000000003</v>
      </c>
      <c r="Z195" s="36">
        <f>IFERROR(IF(Y195=0,"",ROUNDUP(Y195/H195,0)*0.00753),"")</f>
        <v>4.5179999999999998E-2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24.095238095238095</v>
      </c>
      <c r="BN195" s="64">
        <f t="shared" si="28"/>
        <v>26.400000000000006</v>
      </c>
      <c r="BO195" s="64">
        <f t="shared" si="29"/>
        <v>3.5103785103785104E-2</v>
      </c>
      <c r="BP195" s="64">
        <f t="shared" si="30"/>
        <v>3.8461538461538464E-2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9</v>
      </c>
      <c r="Y196" s="387">
        <f t="shared" si="26"/>
        <v>10.5</v>
      </c>
      <c r="Z196" s="36">
        <f>IFERROR(IF(Y196=0,"",ROUNDUP(Y196/H196,0)*0.00502),"")</f>
        <v>2.5100000000000001E-2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9.5571428571428569</v>
      </c>
      <c r="BN196" s="64">
        <f t="shared" si="28"/>
        <v>11.149999999999999</v>
      </c>
      <c r="BO196" s="64">
        <f t="shared" si="29"/>
        <v>1.8315018315018316E-2</v>
      </c>
      <c r="BP196" s="64">
        <f t="shared" si="30"/>
        <v>2.1367521367521368E-2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25</v>
      </c>
      <c r="Y198" s="387">
        <f t="shared" si="26"/>
        <v>25.200000000000003</v>
      </c>
      <c r="Z198" s="36">
        <f>IFERROR(IF(Y198=0,"",ROUNDUP(Y198/H198,0)*0.00502),"")</f>
        <v>6.0240000000000002E-2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26.190476190476193</v>
      </c>
      <c r="BN198" s="64">
        <f t="shared" si="28"/>
        <v>26.400000000000006</v>
      </c>
      <c r="BO198" s="64">
        <f t="shared" si="29"/>
        <v>5.0875050875050884E-2</v>
      </c>
      <c r="BP198" s="64">
        <f t="shared" si="30"/>
        <v>5.1282051282051287E-2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69</v>
      </c>
      <c r="Q201" s="401"/>
      <c r="R201" s="401"/>
      <c r="S201" s="401"/>
      <c r="T201" s="401"/>
      <c r="U201" s="401"/>
      <c r="V201" s="402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35.238095238095241</v>
      </c>
      <c r="Y201" s="388">
        <f>IFERROR(Y193/H193,"0")+IFERROR(Y194/H194,"0")+IFERROR(Y195/H195,"0")+IFERROR(Y196/H196,"0")+IFERROR(Y197/H197,"0")+IFERROR(Y198/H198,"0")+IFERROR(Y199/H199,"0")+IFERROR(Y200/H200,"0")</f>
        <v>37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0.23594000000000004</v>
      </c>
      <c r="AA201" s="389"/>
      <c r="AB201" s="389"/>
      <c r="AC201" s="389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69</v>
      </c>
      <c r="Q202" s="401"/>
      <c r="R202" s="401"/>
      <c r="S202" s="401"/>
      <c r="T202" s="401"/>
      <c r="U202" s="401"/>
      <c r="V202" s="402"/>
      <c r="W202" s="37" t="s">
        <v>68</v>
      </c>
      <c r="X202" s="388">
        <f>IFERROR(SUM(X193:X200),"0")</f>
        <v>114</v>
      </c>
      <c r="Y202" s="388">
        <f>IFERROR(SUM(Y193:Y200),"0")</f>
        <v>119.7</v>
      </c>
      <c r="Z202" s="37"/>
      <c r="AA202" s="389"/>
      <c r="AB202" s="389"/>
      <c r="AC202" s="389"/>
    </row>
    <row r="203" spans="1:68" ht="16.5" hidden="1" customHeight="1" x14ac:dyDescent="0.25">
      <c r="A203" s="443" t="s">
        <v>290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109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69</v>
      </c>
      <c r="Q207" s="401"/>
      <c r="R207" s="401"/>
      <c r="S207" s="401"/>
      <c r="T207" s="401"/>
      <c r="U207" s="401"/>
      <c r="V207" s="402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69</v>
      </c>
      <c r="Q208" s="401"/>
      <c r="R208" s="401"/>
      <c r="S208" s="401"/>
      <c r="T208" s="401"/>
      <c r="U208" s="401"/>
      <c r="V208" s="402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69</v>
      </c>
      <c r="Q212" s="401"/>
      <c r="R212" s="401"/>
      <c r="S212" s="401"/>
      <c r="T212" s="401"/>
      <c r="U212" s="401"/>
      <c r="V212" s="402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69</v>
      </c>
      <c r="Q213" s="401"/>
      <c r="R213" s="401"/>
      <c r="S213" s="401"/>
      <c r="T213" s="401"/>
      <c r="U213" s="401"/>
      <c r="V213" s="402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63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hidden="1" customHeight="1" x14ac:dyDescent="0.25">
      <c r="A215" s="54" t="s">
        <v>299</v>
      </c>
      <c r="B215" s="54" t="s">
        <v>300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44</v>
      </c>
      <c r="Y216" s="387">
        <f t="shared" si="31"/>
        <v>48.6</v>
      </c>
      <c r="Z216" s="36">
        <f>IFERROR(IF(Y216=0,"",ROUNDUP(Y216/H216,0)*0.00937),"")</f>
        <v>8.4330000000000002E-2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45.711111111111109</v>
      </c>
      <c r="BN216" s="64">
        <f t="shared" si="33"/>
        <v>50.49</v>
      </c>
      <c r="BO216" s="64">
        <f t="shared" si="34"/>
        <v>6.7901234567901231E-2</v>
      </c>
      <c r="BP216" s="64">
        <f t="shared" si="35"/>
        <v>7.4999999999999997E-2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64</v>
      </c>
      <c r="Y218" s="387">
        <f t="shared" si="31"/>
        <v>64.800000000000011</v>
      </c>
      <c r="Z218" s="36">
        <f>IFERROR(IF(Y218=0,"",ROUNDUP(Y218/H218,0)*0.00937),"")</f>
        <v>0.11244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66.488888888888894</v>
      </c>
      <c r="BN218" s="64">
        <f t="shared" si="33"/>
        <v>67.320000000000007</v>
      </c>
      <c r="BO218" s="64">
        <f t="shared" si="34"/>
        <v>9.8765432098765427E-2</v>
      </c>
      <c r="BP218" s="64">
        <f t="shared" si="35"/>
        <v>0.10000000000000002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69</v>
      </c>
      <c r="Q223" s="401"/>
      <c r="R223" s="401"/>
      <c r="S223" s="401"/>
      <c r="T223" s="401"/>
      <c r="U223" s="401"/>
      <c r="V223" s="402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20</v>
      </c>
      <c r="Y223" s="388">
        <f>IFERROR(Y215/H215,"0")+IFERROR(Y216/H216,"0")+IFERROR(Y217/H217,"0")+IFERROR(Y218/H218,"0")+IFERROR(Y219/H219,"0")+IFERROR(Y220/H220,"0")+IFERROR(Y221/H221,"0")+IFERROR(Y222/H222,"0")</f>
        <v>21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0.19677</v>
      </c>
      <c r="AA223" s="389"/>
      <c r="AB223" s="389"/>
      <c r="AC223" s="389"/>
    </row>
    <row r="224" spans="1:68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69</v>
      </c>
      <c r="Q224" s="401"/>
      <c r="R224" s="401"/>
      <c r="S224" s="401"/>
      <c r="T224" s="401"/>
      <c r="U224" s="401"/>
      <c r="V224" s="402"/>
      <c r="W224" s="37" t="s">
        <v>68</v>
      </c>
      <c r="X224" s="388">
        <f>IFERROR(SUM(X215:X222),"0")</f>
        <v>108</v>
      </c>
      <c r="Y224" s="388">
        <f>IFERROR(SUM(Y215:Y222),"0")</f>
        <v>113.4</v>
      </c>
      <c r="Z224" s="37"/>
      <c r="AA224" s="389"/>
      <c r="AB224" s="389"/>
      <c r="AC224" s="389"/>
    </row>
    <row r="225" spans="1:68" ht="14.25" hidden="1" customHeight="1" x14ac:dyDescent="0.25">
      <c r="A225" s="398" t="s">
        <v>71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44</v>
      </c>
      <c r="Y227" s="387">
        <f t="shared" si="36"/>
        <v>46.8</v>
      </c>
      <c r="Z227" s="36">
        <f>IFERROR(IF(Y227=0,"",ROUNDUP(Y227/H227,0)*0.02175),"")</f>
        <v>0.1305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47.181538461538466</v>
      </c>
      <c r="BN227" s="64">
        <f t="shared" si="38"/>
        <v>50.184000000000005</v>
      </c>
      <c r="BO227" s="64">
        <f t="shared" si="39"/>
        <v>0.10073260073260074</v>
      </c>
      <c r="BP227" s="64">
        <f t="shared" si="40"/>
        <v>0.10714285714285714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28</v>
      </c>
      <c r="Y229" s="387">
        <f t="shared" si="36"/>
        <v>34.799999999999997</v>
      </c>
      <c r="Z229" s="36">
        <f>IFERROR(IF(Y229=0,"",ROUNDUP(Y229/H229,0)*0.02175),"")</f>
        <v>8.6999999999999994E-2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29.815172413793107</v>
      </c>
      <c r="BN229" s="64">
        <f t="shared" si="38"/>
        <v>37.055999999999997</v>
      </c>
      <c r="BO229" s="64">
        <f t="shared" si="39"/>
        <v>5.7471264367816091E-2</v>
      </c>
      <c r="BP229" s="64">
        <f t="shared" si="40"/>
        <v>7.1428571428571425E-2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52</v>
      </c>
      <c r="Y230" s="387">
        <f t="shared" si="36"/>
        <v>52.8</v>
      </c>
      <c r="Z230" s="36">
        <f t="shared" ref="Z230:Z236" si="41">IFERROR(IF(Y230=0,"",ROUNDUP(Y230/H230,0)*0.00753),"")</f>
        <v>0.16566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58.283333333333331</v>
      </c>
      <c r="BN230" s="64">
        <f t="shared" si="38"/>
        <v>59.179999999999993</v>
      </c>
      <c r="BO230" s="64">
        <f t="shared" si="39"/>
        <v>0.1388888888888889</v>
      </c>
      <c r="BP230" s="64">
        <f t="shared" si="40"/>
        <v>0.14102564102564102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72</v>
      </c>
      <c r="Y232" s="387">
        <f t="shared" si="36"/>
        <v>72</v>
      </c>
      <c r="Z232" s="36">
        <f t="shared" si="41"/>
        <v>0.22590000000000002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80.160000000000011</v>
      </c>
      <c r="BN232" s="64">
        <f t="shared" si="38"/>
        <v>80.160000000000011</v>
      </c>
      <c r="BO232" s="64">
        <f t="shared" si="39"/>
        <v>0.19230769230769229</v>
      </c>
      <c r="BP232" s="64">
        <f t="shared" si="40"/>
        <v>0.19230769230769229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44</v>
      </c>
      <c r="Y233" s="387">
        <f t="shared" si="36"/>
        <v>45.6</v>
      </c>
      <c r="Z233" s="36">
        <f t="shared" si="41"/>
        <v>0.14307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48.986666666666672</v>
      </c>
      <c r="BN233" s="64">
        <f t="shared" si="38"/>
        <v>50.768000000000008</v>
      </c>
      <c r="BO233" s="64">
        <f t="shared" si="39"/>
        <v>0.11752136752136753</v>
      </c>
      <c r="BP233" s="64">
        <f t="shared" si="40"/>
        <v>0.12179487179487179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50</v>
      </c>
      <c r="Y235" s="387">
        <f t="shared" si="36"/>
        <v>50.4</v>
      </c>
      <c r="Z235" s="36">
        <f t="shared" si="41"/>
        <v>0.15812999999999999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55.666666666666664</v>
      </c>
      <c r="BN235" s="64">
        <f t="shared" si="38"/>
        <v>56.112000000000002</v>
      </c>
      <c r="BO235" s="64">
        <f t="shared" si="39"/>
        <v>0.13354700854700854</v>
      </c>
      <c r="BP235" s="64">
        <f t="shared" si="40"/>
        <v>0.13461538461538461</v>
      </c>
    </row>
    <row r="236" spans="1:68" ht="27" hidden="1" customHeight="1" x14ac:dyDescent="0.25">
      <c r="A236" s="54" t="s">
        <v>335</v>
      </c>
      <c r="B236" s="54" t="s">
        <v>336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69</v>
      </c>
      <c r="Q237" s="401"/>
      <c r="R237" s="401"/>
      <c r="S237" s="401"/>
      <c r="T237" s="401"/>
      <c r="U237" s="401"/>
      <c r="V237" s="402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99.692749778956681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102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0.91026000000000007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69</v>
      </c>
      <c r="Q238" s="401"/>
      <c r="R238" s="401"/>
      <c r="S238" s="401"/>
      <c r="T238" s="401"/>
      <c r="U238" s="401"/>
      <c r="V238" s="402"/>
      <c r="W238" s="37" t="s">
        <v>68</v>
      </c>
      <c r="X238" s="388">
        <f>IFERROR(SUM(X226:X236),"0")</f>
        <v>290</v>
      </c>
      <c r="Y238" s="388">
        <f>IFERROR(SUM(Y226:Y236),"0")</f>
        <v>302.39999999999998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180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342</v>
      </c>
      <c r="B243" s="54" t="s">
        <v>343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344</v>
      </c>
      <c r="B244" s="54" t="s">
        <v>345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69</v>
      </c>
      <c r="Q245" s="401"/>
      <c r="R245" s="401"/>
      <c r="S245" s="401"/>
      <c r="T245" s="401"/>
      <c r="U245" s="401"/>
      <c r="V245" s="402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hidden="1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69</v>
      </c>
      <c r="Q246" s="401"/>
      <c r="R246" s="401"/>
      <c r="S246" s="401"/>
      <c r="T246" s="401"/>
      <c r="U246" s="401"/>
      <c r="V246" s="402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hidden="1" customHeight="1" x14ac:dyDescent="0.25">
      <c r="A247" s="443" t="s">
        <v>346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109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10</v>
      </c>
      <c r="Y253" s="387">
        <f t="shared" si="42"/>
        <v>11.6</v>
      </c>
      <c r="Z253" s="36">
        <f>IFERROR(IF(Y253=0,"",ROUNDUP(Y253/H253,0)*0.02175),"")</f>
        <v>2.1749999999999999E-2</v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10.413793103448276</v>
      </c>
      <c r="BN253" s="64">
        <f t="shared" si="44"/>
        <v>12.079999999999998</v>
      </c>
      <c r="BO253" s="64">
        <f t="shared" si="45"/>
        <v>1.5394088669950739E-2</v>
      </c>
      <c r="BP253" s="64">
        <f t="shared" si="46"/>
        <v>1.7857142857142856E-2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69</v>
      </c>
      <c r="Q257" s="401"/>
      <c r="R257" s="401"/>
      <c r="S257" s="401"/>
      <c r="T257" s="401"/>
      <c r="U257" s="401"/>
      <c r="V257" s="402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0.86206896551724144</v>
      </c>
      <c r="Y257" s="388">
        <f>IFERROR(Y249/H249,"0")+IFERROR(Y250/H250,"0")+IFERROR(Y251/H251,"0")+IFERROR(Y252/H252,"0")+IFERROR(Y253/H253,"0")+IFERROR(Y254/H254,"0")+IFERROR(Y255/H255,"0")+IFERROR(Y256/H256,"0")</f>
        <v>1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2.1749999999999999E-2</v>
      </c>
      <c r="AA257" s="389"/>
      <c r="AB257" s="389"/>
      <c r="AC257" s="389"/>
    </row>
    <row r="258" spans="1:68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69</v>
      </c>
      <c r="Q258" s="401"/>
      <c r="R258" s="401"/>
      <c r="S258" s="401"/>
      <c r="T258" s="401"/>
      <c r="U258" s="401"/>
      <c r="V258" s="402"/>
      <c r="W258" s="37" t="s">
        <v>68</v>
      </c>
      <c r="X258" s="388">
        <f>IFERROR(SUM(X249:X256),"0")</f>
        <v>10</v>
      </c>
      <c r="Y258" s="388">
        <f>IFERROR(SUM(Y249:Y256),"0")</f>
        <v>11.6</v>
      </c>
      <c r="Z258" s="37"/>
      <c r="AA258" s="389"/>
      <c r="AB258" s="389"/>
      <c r="AC258" s="389"/>
    </row>
    <row r="259" spans="1:68" ht="16.5" hidden="1" customHeight="1" x14ac:dyDescent="0.25">
      <c r="A259" s="443" t="s">
        <v>361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109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69</v>
      </c>
      <c r="Q269" s="401"/>
      <c r="R269" s="401"/>
      <c r="S269" s="401"/>
      <c r="T269" s="401"/>
      <c r="U269" s="401"/>
      <c r="V269" s="402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69</v>
      </c>
      <c r="Q270" s="401"/>
      <c r="R270" s="401"/>
      <c r="S270" s="401"/>
      <c r="T270" s="401"/>
      <c r="U270" s="401"/>
      <c r="V270" s="402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377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109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7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69</v>
      </c>
      <c r="Q279" s="401"/>
      <c r="R279" s="401"/>
      <c r="S279" s="401"/>
      <c r="T279" s="401"/>
      <c r="U279" s="401"/>
      <c r="V279" s="402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69</v>
      </c>
      <c r="Q280" s="401"/>
      <c r="R280" s="401"/>
      <c r="S280" s="401"/>
      <c r="T280" s="401"/>
      <c r="U280" s="401"/>
      <c r="V280" s="402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109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69</v>
      </c>
      <c r="Q284" s="401"/>
      <c r="R284" s="401"/>
      <c r="S284" s="401"/>
      <c r="T284" s="401"/>
      <c r="U284" s="401"/>
      <c r="V284" s="402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69</v>
      </c>
      <c r="Q285" s="401"/>
      <c r="R285" s="401"/>
      <c r="S285" s="401"/>
      <c r="T285" s="401"/>
      <c r="U285" s="401"/>
      <c r="V285" s="402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393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109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69</v>
      </c>
      <c r="Q291" s="401"/>
      <c r="R291" s="401"/>
      <c r="S291" s="401"/>
      <c r="T291" s="401"/>
      <c r="U291" s="401"/>
      <c r="V291" s="402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69</v>
      </c>
      <c r="Q292" s="401"/>
      <c r="R292" s="401"/>
      <c r="S292" s="401"/>
      <c r="T292" s="401"/>
      <c r="U292" s="401"/>
      <c r="V292" s="402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400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17</v>
      </c>
      <c r="Y297" s="387">
        <f>IFERROR(IF(X297="",0,CEILING((X297/$H297),1)*$H297),"")</f>
        <v>19.2</v>
      </c>
      <c r="Z297" s="36">
        <f>IFERROR(IF(Y297=0,"",ROUNDUP(Y297/H297,0)*0.00753),"")</f>
        <v>6.0240000000000002E-2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18.926666666666666</v>
      </c>
      <c r="BN297" s="64">
        <f>IFERROR(Y297*I297/H297,"0")</f>
        <v>21.376000000000001</v>
      </c>
      <c r="BO297" s="64">
        <f>IFERROR(1/J297*(X297/H297),"0")</f>
        <v>4.5405982905982911E-2</v>
      </c>
      <c r="BP297" s="64">
        <f>IFERROR(1/J297*(Y297/H297),"0")</f>
        <v>5.128205128205128E-2</v>
      </c>
    </row>
    <row r="298" spans="1:68" ht="27" hidden="1" customHeight="1" x14ac:dyDescent="0.25">
      <c r="A298" s="54" t="s">
        <v>407</v>
      </c>
      <c r="B298" s="54" t="s">
        <v>408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69</v>
      </c>
      <c r="Q300" s="401"/>
      <c r="R300" s="401"/>
      <c r="S300" s="401"/>
      <c r="T300" s="401"/>
      <c r="U300" s="401"/>
      <c r="V300" s="402"/>
      <c r="W300" s="37" t="s">
        <v>70</v>
      </c>
      <c r="X300" s="388">
        <f>IFERROR(X295/H295,"0")+IFERROR(X296/H296,"0")+IFERROR(X297/H297,"0")+IFERROR(X298/H298,"0")+IFERROR(X299/H299,"0")</f>
        <v>7.0833333333333339</v>
      </c>
      <c r="Y300" s="388">
        <f>IFERROR(Y295/H295,"0")+IFERROR(Y296/H296,"0")+IFERROR(Y297/H297,"0")+IFERROR(Y298/H298,"0")+IFERROR(Y299/H299,"0")</f>
        <v>8</v>
      </c>
      <c r="Z300" s="388">
        <f>IFERROR(IF(Z295="",0,Z295),"0")+IFERROR(IF(Z296="",0,Z296),"0")+IFERROR(IF(Z297="",0,Z297),"0")+IFERROR(IF(Z298="",0,Z298),"0")+IFERROR(IF(Z299="",0,Z299),"0")</f>
        <v>6.0240000000000002E-2</v>
      </c>
      <c r="AA300" s="389"/>
      <c r="AB300" s="389"/>
      <c r="AC300" s="389"/>
    </row>
    <row r="301" spans="1:68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69</v>
      </c>
      <c r="Q301" s="401"/>
      <c r="R301" s="401"/>
      <c r="S301" s="401"/>
      <c r="T301" s="401"/>
      <c r="U301" s="401"/>
      <c r="V301" s="402"/>
      <c r="W301" s="37" t="s">
        <v>68</v>
      </c>
      <c r="X301" s="388">
        <f>IFERROR(SUM(X295:X299),"0")</f>
        <v>17</v>
      </c>
      <c r="Y301" s="388">
        <f>IFERROR(SUM(Y295:Y299),"0")</f>
        <v>19.2</v>
      </c>
      <c r="Z301" s="37"/>
      <c r="AA301" s="389"/>
      <c r="AB301" s="389"/>
      <c r="AC301" s="389"/>
    </row>
    <row r="302" spans="1:68" ht="16.5" hidden="1" customHeight="1" x14ac:dyDescent="0.25">
      <c r="A302" s="443" t="s">
        <v>411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69</v>
      </c>
      <c r="Q305" s="401"/>
      <c r="R305" s="401"/>
      <c r="S305" s="401"/>
      <c r="T305" s="401"/>
      <c r="U305" s="401"/>
      <c r="V305" s="402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69</v>
      </c>
      <c r="Q306" s="401"/>
      <c r="R306" s="401"/>
      <c r="S306" s="401"/>
      <c r="T306" s="401"/>
      <c r="U306" s="401"/>
      <c r="V306" s="402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414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109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69</v>
      </c>
      <c r="Q310" s="401"/>
      <c r="R310" s="401"/>
      <c r="S310" s="401"/>
      <c r="T310" s="401"/>
      <c r="U310" s="401"/>
      <c r="V310" s="402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69</v>
      </c>
      <c r="Q311" s="401"/>
      <c r="R311" s="401"/>
      <c r="S311" s="401"/>
      <c r="T311" s="401"/>
      <c r="U311" s="401"/>
      <c r="V311" s="402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63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421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109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84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429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69</v>
      </c>
      <c r="Q327" s="401"/>
      <c r="R327" s="401"/>
      <c r="S327" s="401"/>
      <c r="T327" s="401"/>
      <c r="U327" s="401"/>
      <c r="V327" s="402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69</v>
      </c>
      <c r="Q328" s="401"/>
      <c r="R328" s="401"/>
      <c r="S328" s="401"/>
      <c r="T328" s="401"/>
      <c r="U328" s="401"/>
      <c r="V328" s="402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63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69</v>
      </c>
      <c r="Q334" s="401"/>
      <c r="R334" s="401"/>
      <c r="S334" s="401"/>
      <c r="T334" s="401"/>
      <c r="U334" s="401"/>
      <c r="V334" s="402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69</v>
      </c>
      <c r="Q335" s="401"/>
      <c r="R335" s="401"/>
      <c r="S335" s="401"/>
      <c r="T335" s="401"/>
      <c r="U335" s="401"/>
      <c r="V335" s="402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8" t="s">
        <v>71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69</v>
      </c>
      <c r="Q343" s="401"/>
      <c r="R343" s="401"/>
      <c r="S343" s="401"/>
      <c r="T343" s="401"/>
      <c r="U343" s="401"/>
      <c r="V343" s="402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69</v>
      </c>
      <c r="Q344" s="401"/>
      <c r="R344" s="401"/>
      <c r="S344" s="401"/>
      <c r="T344" s="401"/>
      <c r="U344" s="401"/>
      <c r="V344" s="402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180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hidden="1" customHeight="1" x14ac:dyDescent="0.25">
      <c r="A346" s="54" t="s">
        <v>458</v>
      </c>
      <c r="B346" s="54" t="s">
        <v>459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40</v>
      </c>
      <c r="Y347" s="387">
        <f>IFERROR(IF(X347="",0,CEILING((X347/$H347),1)*$H347),"")</f>
        <v>46.8</v>
      </c>
      <c r="Z347" s="36">
        <f>IFERROR(IF(Y347=0,"",ROUNDUP(Y347/H347,0)*0.02175),"")</f>
        <v>0.1305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42.892307692307703</v>
      </c>
      <c r="BN347" s="64">
        <f>IFERROR(Y347*I347/H347,"0")</f>
        <v>50.184000000000005</v>
      </c>
      <c r="BO347" s="64">
        <f>IFERROR(1/J347*(X347/H347),"0")</f>
        <v>9.1575091575091583E-2</v>
      </c>
      <c r="BP347" s="64">
        <f>IFERROR(1/J347*(Y347/H347),"0")</f>
        <v>0.10714285714285714</v>
      </c>
    </row>
    <row r="348" spans="1:68" ht="16.5" hidden="1" customHeight="1" x14ac:dyDescent="0.25">
      <c r="A348" s="54" t="s">
        <v>462</v>
      </c>
      <c r="B348" s="54" t="s">
        <v>463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69</v>
      </c>
      <c r="Q349" s="401"/>
      <c r="R349" s="401"/>
      <c r="S349" s="401"/>
      <c r="T349" s="401"/>
      <c r="U349" s="401"/>
      <c r="V349" s="402"/>
      <c r="W349" s="37" t="s">
        <v>70</v>
      </c>
      <c r="X349" s="388">
        <f>IFERROR(X346/H346,"0")+IFERROR(X347/H347,"0")+IFERROR(X348/H348,"0")</f>
        <v>5.1282051282051286</v>
      </c>
      <c r="Y349" s="388">
        <f>IFERROR(Y346/H346,"0")+IFERROR(Y347/H347,"0")+IFERROR(Y348/H348,"0")</f>
        <v>6</v>
      </c>
      <c r="Z349" s="388">
        <f>IFERROR(IF(Z346="",0,Z346),"0")+IFERROR(IF(Z347="",0,Z347),"0")+IFERROR(IF(Z348="",0,Z348),"0")</f>
        <v>0.1305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69</v>
      </c>
      <c r="Q350" s="401"/>
      <c r="R350" s="401"/>
      <c r="S350" s="401"/>
      <c r="T350" s="401"/>
      <c r="U350" s="401"/>
      <c r="V350" s="402"/>
      <c r="W350" s="37" t="s">
        <v>68</v>
      </c>
      <c r="X350" s="388">
        <f>IFERROR(SUM(X346:X348),"0")</f>
        <v>40</v>
      </c>
      <c r="Y350" s="388">
        <f>IFERROR(SUM(Y346:Y348),"0")</f>
        <v>46.8</v>
      </c>
      <c r="Z350" s="37"/>
      <c r="AA350" s="389"/>
      <c r="AB350" s="389"/>
      <c r="AC350" s="389"/>
    </row>
    <row r="351" spans="1:68" ht="14.25" hidden="1" customHeight="1" x14ac:dyDescent="0.25">
      <c r="A351" s="398" t="s">
        <v>95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05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69</v>
      </c>
      <c r="Q356" s="401"/>
      <c r="R356" s="401"/>
      <c r="S356" s="401"/>
      <c r="T356" s="401"/>
      <c r="U356" s="401"/>
      <c r="V356" s="402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69</v>
      </c>
      <c r="Q357" s="401"/>
      <c r="R357" s="401"/>
      <c r="S357" s="401"/>
      <c r="T357" s="401"/>
      <c r="U357" s="401"/>
      <c r="V357" s="402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474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69</v>
      </c>
      <c r="Q362" s="401"/>
      <c r="R362" s="401"/>
      <c r="S362" s="401"/>
      <c r="T362" s="401"/>
      <c r="U362" s="401"/>
      <c r="V362" s="402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69</v>
      </c>
      <c r="Q363" s="401"/>
      <c r="R363" s="401"/>
      <c r="S363" s="401"/>
      <c r="T363" s="401"/>
      <c r="U363" s="401"/>
      <c r="V363" s="402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483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63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5</v>
      </c>
      <c r="Y366" s="387">
        <f>IFERROR(IF(X366="",0,CEILING((X366/$H366),1)*$H366),"")</f>
        <v>5.4</v>
      </c>
      <c r="Z366" s="36">
        <f>IFERROR(IF(Y366=0,"",ROUNDUP(Y366/H366,0)*0.00753),"")</f>
        <v>2.2589999999999999E-2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5.6888888888888891</v>
      </c>
      <c r="BN366" s="64">
        <f>IFERROR(Y366*I366/H366,"0")</f>
        <v>6.1440000000000001</v>
      </c>
      <c r="BO366" s="64">
        <f>IFERROR(1/J366*(X366/H366),"0")</f>
        <v>1.7806267806267807E-2</v>
      </c>
      <c r="BP366" s="64">
        <f>IFERROR(1/J366*(Y366/H366),"0")</f>
        <v>1.9230769230769232E-2</v>
      </c>
    </row>
    <row r="367" spans="1:68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69</v>
      </c>
      <c r="Q367" s="401"/>
      <c r="R367" s="401"/>
      <c r="S367" s="401"/>
      <c r="T367" s="401"/>
      <c r="U367" s="401"/>
      <c r="V367" s="402"/>
      <c r="W367" s="37" t="s">
        <v>70</v>
      </c>
      <c r="X367" s="388">
        <f>IFERROR(X366/H366,"0")</f>
        <v>2.7777777777777777</v>
      </c>
      <c r="Y367" s="388">
        <f>IFERROR(Y366/H366,"0")</f>
        <v>3</v>
      </c>
      <c r="Z367" s="388">
        <f>IFERROR(IF(Z366="",0,Z366),"0")</f>
        <v>2.2589999999999999E-2</v>
      </c>
      <c r="AA367" s="389"/>
      <c r="AB367" s="389"/>
      <c r="AC367" s="389"/>
    </row>
    <row r="368" spans="1:68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69</v>
      </c>
      <c r="Q368" s="401"/>
      <c r="R368" s="401"/>
      <c r="S368" s="401"/>
      <c r="T368" s="401"/>
      <c r="U368" s="401"/>
      <c r="V368" s="402"/>
      <c r="W368" s="37" t="s">
        <v>68</v>
      </c>
      <c r="X368" s="388">
        <f>IFERROR(SUM(X366:X366),"0")</f>
        <v>5</v>
      </c>
      <c r="Y368" s="388">
        <f>IFERROR(SUM(Y366:Y366),"0")</f>
        <v>5.4</v>
      </c>
      <c r="Z368" s="37"/>
      <c r="AA368" s="389"/>
      <c r="AB368" s="389"/>
      <c r="AC368" s="389"/>
    </row>
    <row r="369" spans="1:68" ht="14.25" hidden="1" customHeight="1" x14ac:dyDescent="0.25">
      <c r="A369" s="398" t="s">
        <v>71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69</v>
      </c>
      <c r="Q373" s="401"/>
      <c r="R373" s="401"/>
      <c r="S373" s="401"/>
      <c r="T373" s="401"/>
      <c r="U373" s="401"/>
      <c r="V373" s="402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69</v>
      </c>
      <c r="Q374" s="401"/>
      <c r="R374" s="401"/>
      <c r="S374" s="401"/>
      <c r="T374" s="401"/>
      <c r="U374" s="401"/>
      <c r="V374" s="402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47" t="s">
        <v>492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493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109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173</v>
      </c>
      <c r="Y379" s="387">
        <f t="shared" si="67"/>
        <v>180</v>
      </c>
      <c r="Z379" s="36">
        <f>IFERROR(IF(Y379=0,"",ROUNDUP(Y379/H379,0)*0.02175),"")</f>
        <v>0.26100000000000001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178.536</v>
      </c>
      <c r="BN379" s="64">
        <f t="shared" si="69"/>
        <v>185.76000000000002</v>
      </c>
      <c r="BO379" s="64">
        <f t="shared" si="70"/>
        <v>0.24027777777777776</v>
      </c>
      <c r="BP379" s="64">
        <f t="shared" si="71"/>
        <v>0.25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441</v>
      </c>
      <c r="Y381" s="387">
        <f t="shared" si="67"/>
        <v>450</v>
      </c>
      <c r="Z381" s="36">
        <f>IFERROR(IF(Y381=0,"",ROUNDUP(Y381/H381,0)*0.02175),"")</f>
        <v>0.65249999999999997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455.11200000000002</v>
      </c>
      <c r="BN381" s="64">
        <f t="shared" si="69"/>
        <v>464.4</v>
      </c>
      <c r="BO381" s="64">
        <f t="shared" si="70"/>
        <v>0.61249999999999993</v>
      </c>
      <c r="BP381" s="64">
        <f t="shared" si="71"/>
        <v>0.625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97</v>
      </c>
      <c r="Y383" s="387">
        <f t="shared" si="67"/>
        <v>105</v>
      </c>
      <c r="Z383" s="36">
        <f>IFERROR(IF(Y383=0,"",ROUNDUP(Y383/H383,0)*0.02175),"")</f>
        <v>0.15225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100.104</v>
      </c>
      <c r="BN383" s="64">
        <f t="shared" si="69"/>
        <v>108.36</v>
      </c>
      <c r="BO383" s="64">
        <f t="shared" si="70"/>
        <v>0.13472222222222222</v>
      </c>
      <c r="BP383" s="64">
        <f t="shared" si="71"/>
        <v>0.14583333333333331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69</v>
      </c>
      <c r="Q387" s="401"/>
      <c r="R387" s="401"/>
      <c r="S387" s="401"/>
      <c r="T387" s="401"/>
      <c r="U387" s="401"/>
      <c r="V387" s="402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47.4</v>
      </c>
      <c r="Y387" s="388">
        <f>IFERROR(Y378/H378,"0")+IFERROR(Y379/H379,"0")+IFERROR(Y380/H380,"0")+IFERROR(Y381/H381,"0")+IFERROR(Y382/H382,"0")+IFERROR(Y383/H383,"0")+IFERROR(Y384/H384,"0")+IFERROR(Y385/H385,"0")+IFERROR(Y386/H386,"0")</f>
        <v>49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1.06575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69</v>
      </c>
      <c r="Q388" s="401"/>
      <c r="R388" s="401"/>
      <c r="S388" s="401"/>
      <c r="T388" s="401"/>
      <c r="U388" s="401"/>
      <c r="V388" s="402"/>
      <c r="W388" s="37" t="s">
        <v>68</v>
      </c>
      <c r="X388" s="388">
        <f>IFERROR(SUM(X378:X386),"0")</f>
        <v>711</v>
      </c>
      <c r="Y388" s="388">
        <f>IFERROR(SUM(Y378:Y386),"0")</f>
        <v>735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145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hidden="1" customHeight="1" x14ac:dyDescent="0.25">
      <c r="A390" s="54" t="s">
        <v>509</v>
      </c>
      <c r="B390" s="54" t="s">
        <v>510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0</v>
      </c>
      <c r="Y390" s="387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69</v>
      </c>
      <c r="Q392" s="401"/>
      <c r="R392" s="401"/>
      <c r="S392" s="401"/>
      <c r="T392" s="401"/>
      <c r="U392" s="401"/>
      <c r="V392" s="402"/>
      <c r="W392" s="37" t="s">
        <v>70</v>
      </c>
      <c r="X392" s="388">
        <f>IFERROR(X390/H390,"0")+IFERROR(X391/H391,"0")</f>
        <v>0</v>
      </c>
      <c r="Y392" s="388">
        <f>IFERROR(Y390/H390,"0")+IFERROR(Y391/H391,"0")</f>
        <v>0</v>
      </c>
      <c r="Z392" s="388">
        <f>IFERROR(IF(Z390="",0,Z390),"0")+IFERROR(IF(Z391="",0,Z391),"0")</f>
        <v>0</v>
      </c>
      <c r="AA392" s="389"/>
      <c r="AB392" s="389"/>
      <c r="AC392" s="389"/>
    </row>
    <row r="393" spans="1:68" hidden="1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69</v>
      </c>
      <c r="Q393" s="401"/>
      <c r="R393" s="401"/>
      <c r="S393" s="401"/>
      <c r="T393" s="401"/>
      <c r="U393" s="401"/>
      <c r="V393" s="402"/>
      <c r="W393" s="37" t="s">
        <v>68</v>
      </c>
      <c r="X393" s="388">
        <f>IFERROR(SUM(X390:X391),"0")</f>
        <v>0</v>
      </c>
      <c r="Y393" s="388">
        <f>IFERROR(SUM(Y390:Y391),"0")</f>
        <v>0</v>
      </c>
      <c r="Z393" s="37"/>
      <c r="AA393" s="389"/>
      <c r="AB393" s="389"/>
      <c r="AC393" s="389"/>
    </row>
    <row r="394" spans="1:68" ht="14.25" hidden="1" customHeight="1" x14ac:dyDescent="0.25">
      <c r="A394" s="398" t="s">
        <v>71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69</v>
      </c>
      <c r="Q398" s="401"/>
      <c r="R398" s="401"/>
      <c r="S398" s="401"/>
      <c r="T398" s="401"/>
      <c r="U398" s="401"/>
      <c r="V398" s="402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69</v>
      </c>
      <c r="Q399" s="401"/>
      <c r="R399" s="401"/>
      <c r="S399" s="401"/>
      <c r="T399" s="401"/>
      <c r="U399" s="401"/>
      <c r="V399" s="402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180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52</v>
      </c>
      <c r="Y401" s="387">
        <f>IFERROR(IF(X401="",0,CEILING((X401/$H401),1)*$H401),"")</f>
        <v>54.6</v>
      </c>
      <c r="Z401" s="36">
        <f>IFERROR(IF(Y401=0,"",ROUNDUP(Y401/H401,0)*0.02175),"")</f>
        <v>0.15225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55.760000000000005</v>
      </c>
      <c r="BN401" s="64">
        <f>IFERROR(Y401*I401/H401,"0")</f>
        <v>58.548000000000009</v>
      </c>
      <c r="BO401" s="64">
        <f>IFERROR(1/J401*(X401/H401),"0")</f>
        <v>0.11904761904761904</v>
      </c>
      <c r="BP401" s="64">
        <f>IFERROR(1/J401*(Y401/H401),"0")</f>
        <v>0.125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69</v>
      </c>
      <c r="Q403" s="401"/>
      <c r="R403" s="401"/>
      <c r="S403" s="401"/>
      <c r="T403" s="401"/>
      <c r="U403" s="401"/>
      <c r="V403" s="402"/>
      <c r="W403" s="37" t="s">
        <v>70</v>
      </c>
      <c r="X403" s="388">
        <f>IFERROR(X401/H401,"0")+IFERROR(X402/H402,"0")</f>
        <v>6.666666666666667</v>
      </c>
      <c r="Y403" s="388">
        <f>IFERROR(Y401/H401,"0")+IFERROR(Y402/H402,"0")</f>
        <v>7</v>
      </c>
      <c r="Z403" s="388">
        <f>IFERROR(IF(Z401="",0,Z401),"0")+IFERROR(IF(Z402="",0,Z402),"0")</f>
        <v>0.15225</v>
      </c>
      <c r="AA403" s="389"/>
      <c r="AB403" s="389"/>
      <c r="AC403" s="389"/>
    </row>
    <row r="404" spans="1:68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69</v>
      </c>
      <c r="Q404" s="401"/>
      <c r="R404" s="401"/>
      <c r="S404" s="401"/>
      <c r="T404" s="401"/>
      <c r="U404" s="401"/>
      <c r="V404" s="402"/>
      <c r="W404" s="37" t="s">
        <v>68</v>
      </c>
      <c r="X404" s="388">
        <f>IFERROR(SUM(X401:X402),"0")</f>
        <v>52</v>
      </c>
      <c r="Y404" s="388">
        <f>IFERROR(SUM(Y401:Y402),"0")</f>
        <v>54.6</v>
      </c>
      <c r="Z404" s="37"/>
      <c r="AA404" s="389"/>
      <c r="AB404" s="389"/>
      <c r="AC404" s="389"/>
    </row>
    <row r="405" spans="1:68" ht="16.5" hidden="1" customHeight="1" x14ac:dyDescent="0.25">
      <c r="A405" s="443" t="s">
        <v>521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109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06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69</v>
      </c>
      <c r="Q411" s="401"/>
      <c r="R411" s="401"/>
      <c r="S411" s="401"/>
      <c r="T411" s="401"/>
      <c r="U411" s="401"/>
      <c r="V411" s="402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69</v>
      </c>
      <c r="Q412" s="401"/>
      <c r="R412" s="401"/>
      <c r="S412" s="401"/>
      <c r="T412" s="401"/>
      <c r="U412" s="401"/>
      <c r="V412" s="402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69</v>
      </c>
      <c r="Q416" s="401"/>
      <c r="R416" s="401"/>
      <c r="S416" s="401"/>
      <c r="T416" s="401"/>
      <c r="U416" s="401"/>
      <c r="V416" s="402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69</v>
      </c>
      <c r="Q417" s="401"/>
      <c r="R417" s="401"/>
      <c r="S417" s="401"/>
      <c r="T417" s="401"/>
      <c r="U417" s="401"/>
      <c r="V417" s="402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71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hidden="1" customHeight="1" x14ac:dyDescent="0.25">
      <c r="A419" s="54" t="s">
        <v>535</v>
      </c>
      <c r="B419" s="54" t="s">
        <v>536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hidden="1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180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69</v>
      </c>
      <c r="Q428" s="401"/>
      <c r="R428" s="401"/>
      <c r="S428" s="401"/>
      <c r="T428" s="401"/>
      <c r="U428" s="401"/>
      <c r="V428" s="402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69</v>
      </c>
      <c r="Q429" s="401"/>
      <c r="R429" s="401"/>
      <c r="S429" s="401"/>
      <c r="T429" s="401"/>
      <c r="U429" s="401"/>
      <c r="V429" s="402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546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547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109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69</v>
      </c>
      <c r="Q434" s="401"/>
      <c r="R434" s="401"/>
      <c r="S434" s="401"/>
      <c r="T434" s="401"/>
      <c r="U434" s="401"/>
      <c r="V434" s="402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69</v>
      </c>
      <c r="Q435" s="401"/>
      <c r="R435" s="401"/>
      <c r="S435" s="401"/>
      <c r="T435" s="401"/>
      <c r="U435" s="401"/>
      <c r="V435" s="402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63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550</v>
      </c>
      <c r="B438" s="54" t="s">
        <v>552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68</v>
      </c>
      <c r="Y440" s="387">
        <f t="shared" si="72"/>
        <v>71.400000000000006</v>
      </c>
      <c r="Z440" s="36">
        <f>IFERROR(IF(Y440=0,"",ROUNDUP(Y440/H440,0)*0.00753),"")</f>
        <v>0.12801000000000001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71.723809523809521</v>
      </c>
      <c r="BN440" s="64">
        <f t="shared" si="74"/>
        <v>75.31</v>
      </c>
      <c r="BO440" s="64">
        <f t="shared" si="75"/>
        <v>0.10378510378510378</v>
      </c>
      <c r="BP440" s="64">
        <f t="shared" si="76"/>
        <v>0.10897435897435898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4</v>
      </c>
      <c r="Y448" s="387">
        <f t="shared" si="72"/>
        <v>4.2</v>
      </c>
      <c r="Z448" s="36">
        <f t="shared" si="77"/>
        <v>1.004E-2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4.2476190476190476</v>
      </c>
      <c r="BN448" s="64">
        <f t="shared" si="74"/>
        <v>4.46</v>
      </c>
      <c r="BO448" s="64">
        <f t="shared" si="75"/>
        <v>8.1400081400081412E-3</v>
      </c>
      <c r="BP448" s="64">
        <f t="shared" si="76"/>
        <v>8.5470085470085479E-3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4</v>
      </c>
      <c r="Y453" s="387">
        <f t="shared" si="72"/>
        <v>4.2</v>
      </c>
      <c r="Z453" s="36">
        <f t="shared" si="77"/>
        <v>1.004E-2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4.2476190476190476</v>
      </c>
      <c r="BN453" s="64">
        <f t="shared" si="74"/>
        <v>4.46</v>
      </c>
      <c r="BO453" s="64">
        <f t="shared" si="75"/>
        <v>8.1400081400081412E-3</v>
      </c>
      <c r="BP453" s="64">
        <f t="shared" si="76"/>
        <v>8.5470085470085479E-3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69</v>
      </c>
      <c r="Q458" s="401"/>
      <c r="R458" s="401"/>
      <c r="S458" s="401"/>
      <c r="T458" s="401"/>
      <c r="U458" s="401"/>
      <c r="V458" s="402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20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21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0.14809</v>
      </c>
      <c r="AA458" s="389"/>
      <c r="AB458" s="389"/>
      <c r="AC458" s="389"/>
    </row>
    <row r="459" spans="1:68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69</v>
      </c>
      <c r="Q459" s="401"/>
      <c r="R459" s="401"/>
      <c r="S459" s="401"/>
      <c r="T459" s="401"/>
      <c r="U459" s="401"/>
      <c r="V459" s="402"/>
      <c r="W459" s="37" t="s">
        <v>68</v>
      </c>
      <c r="X459" s="388">
        <f>IFERROR(SUM(X437:X457),"0")</f>
        <v>76</v>
      </c>
      <c r="Y459" s="388">
        <f>IFERROR(SUM(Y437:Y457),"0")</f>
        <v>79.800000000000011</v>
      </c>
      <c r="Z459" s="37"/>
      <c r="AA459" s="389"/>
      <c r="AB459" s="389"/>
      <c r="AC459" s="389"/>
    </row>
    <row r="460" spans="1:68" ht="14.25" hidden="1" customHeight="1" x14ac:dyDescent="0.25">
      <c r="A460" s="398" t="s">
        <v>71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69</v>
      </c>
      <c r="Q463" s="401"/>
      <c r="R463" s="401"/>
      <c r="S463" s="401"/>
      <c r="T463" s="401"/>
      <c r="U463" s="401"/>
      <c r="V463" s="402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69</v>
      </c>
      <c r="Q464" s="401"/>
      <c r="R464" s="401"/>
      <c r="S464" s="401"/>
      <c r="T464" s="401"/>
      <c r="U464" s="401"/>
      <c r="V464" s="402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592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69</v>
      </c>
      <c r="Q472" s="401"/>
      <c r="R472" s="401"/>
      <c r="S472" s="401"/>
      <c r="T472" s="401"/>
      <c r="U472" s="401"/>
      <c r="V472" s="402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69</v>
      </c>
      <c r="Q473" s="401"/>
      <c r="R473" s="401"/>
      <c r="S473" s="401"/>
      <c r="T473" s="401"/>
      <c r="U473" s="401"/>
      <c r="V473" s="402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63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84</v>
      </c>
      <c r="Y475" s="387">
        <f t="shared" ref="Y475:Y480" si="78">IFERROR(IF(X475="",0,CEILING((X475/$H475),1)*$H475),"")</f>
        <v>84</v>
      </c>
      <c r="Z475" s="36">
        <f>IFERROR(IF(Y475=0,"",ROUNDUP(Y475/H475,0)*0.00753),"")</f>
        <v>0.15060000000000001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88.6</v>
      </c>
      <c r="BN475" s="64">
        <f t="shared" ref="BN475:BN480" si="80">IFERROR(Y475*I475/H475,"0")</f>
        <v>88.6</v>
      </c>
      <c r="BO475" s="64">
        <f t="shared" ref="BO475:BO480" si="81">IFERROR(1/J475*(X475/H475),"0")</f>
        <v>0.12820512820512819</v>
      </c>
      <c r="BP475" s="64">
        <f t="shared" ref="BP475:BP480" si="82">IFERROR(1/J475*(Y475/H475),"0")</f>
        <v>0.12820512820512819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69</v>
      </c>
      <c r="Q481" s="401"/>
      <c r="R481" s="401"/>
      <c r="S481" s="401"/>
      <c r="T481" s="401"/>
      <c r="U481" s="401"/>
      <c r="V481" s="402"/>
      <c r="W481" s="37" t="s">
        <v>70</v>
      </c>
      <c r="X481" s="388">
        <f>IFERROR(X475/H475,"0")+IFERROR(X476/H476,"0")+IFERROR(X477/H477,"0")+IFERROR(X478/H478,"0")+IFERROR(X479/H479,"0")+IFERROR(X480/H480,"0")</f>
        <v>20</v>
      </c>
      <c r="Y481" s="388">
        <f>IFERROR(Y475/H475,"0")+IFERROR(Y476/H476,"0")+IFERROR(Y477/H477,"0")+IFERROR(Y478/H478,"0")+IFERROR(Y479/H479,"0")+IFERROR(Y480/H480,"0")</f>
        <v>20</v>
      </c>
      <c r="Z481" s="388">
        <f>IFERROR(IF(Z475="",0,Z475),"0")+IFERROR(IF(Z476="",0,Z476),"0")+IFERROR(IF(Z477="",0,Z477),"0")+IFERROR(IF(Z478="",0,Z478),"0")+IFERROR(IF(Z479="",0,Z479),"0")+IFERROR(IF(Z480="",0,Z480),"0")</f>
        <v>0.15060000000000001</v>
      </c>
      <c r="AA481" s="389"/>
      <c r="AB481" s="389"/>
      <c r="AC481" s="389"/>
    </row>
    <row r="482" spans="1:68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69</v>
      </c>
      <c r="Q482" s="401"/>
      <c r="R482" s="401"/>
      <c r="S482" s="401"/>
      <c r="T482" s="401"/>
      <c r="U482" s="401"/>
      <c r="V482" s="402"/>
      <c r="W482" s="37" t="s">
        <v>68</v>
      </c>
      <c r="X482" s="388">
        <f>IFERROR(SUM(X475:X480),"0")</f>
        <v>84</v>
      </c>
      <c r="Y482" s="388">
        <f>IFERROR(SUM(Y475:Y480),"0")</f>
        <v>84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104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69</v>
      </c>
      <c r="Q485" s="401"/>
      <c r="R485" s="401"/>
      <c r="S485" s="401"/>
      <c r="T485" s="401"/>
      <c r="U485" s="401"/>
      <c r="V485" s="402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69</v>
      </c>
      <c r="Q486" s="401"/>
      <c r="R486" s="401"/>
      <c r="S486" s="401"/>
      <c r="T486" s="401"/>
      <c r="U486" s="401"/>
      <c r="V486" s="402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63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69</v>
      </c>
      <c r="Q492" s="401"/>
      <c r="R492" s="401"/>
      <c r="S492" s="401"/>
      <c r="T492" s="401"/>
      <c r="U492" s="401"/>
      <c r="V492" s="402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69</v>
      </c>
      <c r="Q493" s="401"/>
      <c r="R493" s="401"/>
      <c r="S493" s="401"/>
      <c r="T493" s="401"/>
      <c r="U493" s="401"/>
      <c r="V493" s="402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614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63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617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617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109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624</v>
      </c>
      <c r="B505" s="54" t="s">
        <v>625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628</v>
      </c>
      <c r="B507" s="54" t="s">
        <v>629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hidden="1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69</v>
      </c>
      <c r="Q510" s="401"/>
      <c r="R510" s="401"/>
      <c r="S510" s="401"/>
      <c r="T510" s="401"/>
      <c r="U510" s="401"/>
      <c r="V510" s="402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hidden="1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69</v>
      </c>
      <c r="Q511" s="401"/>
      <c r="R511" s="401"/>
      <c r="S511" s="401"/>
      <c r="T511" s="401"/>
      <c r="U511" s="401"/>
      <c r="V511" s="402"/>
      <c r="W511" s="37" t="s">
        <v>68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145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hidden="1" customHeight="1" x14ac:dyDescent="0.25">
      <c r="A513" s="54" t="s">
        <v>634</v>
      </c>
      <c r="B513" s="54" t="s">
        <v>635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69</v>
      </c>
      <c r="Q515" s="401"/>
      <c r="R515" s="401"/>
      <c r="S515" s="401"/>
      <c r="T515" s="401"/>
      <c r="U515" s="401"/>
      <c r="V515" s="402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69</v>
      </c>
      <c r="Q516" s="401"/>
      <c r="R516" s="401"/>
      <c r="S516" s="401"/>
      <c r="T516" s="401"/>
      <c r="U516" s="401"/>
      <c r="V516" s="402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398" t="s">
        <v>63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hidden="1" customHeight="1" x14ac:dyDescent="0.25">
      <c r="A518" s="54" t="s">
        <v>638</v>
      </c>
      <c r="B518" s="54" t="s">
        <v>639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hidden="1" customHeight="1" x14ac:dyDescent="0.25">
      <c r="A519" s="54" t="s">
        <v>640</v>
      </c>
      <c r="B519" s="54" t="s">
        <v>641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642</v>
      </c>
      <c r="B520" s="54" t="s">
        <v>643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hidden="1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69</v>
      </c>
      <c r="Q524" s="401"/>
      <c r="R524" s="401"/>
      <c r="S524" s="401"/>
      <c r="T524" s="401"/>
      <c r="U524" s="401"/>
      <c r="V524" s="402"/>
      <c r="W524" s="37" t="s">
        <v>70</v>
      </c>
      <c r="X524" s="388">
        <f>IFERROR(X518/H518,"0")+IFERROR(X519/H519,"0")+IFERROR(X520/H520,"0")+IFERROR(X521/H521,"0")+IFERROR(X522/H522,"0")+IFERROR(X523/H523,"0")</f>
        <v>0</v>
      </c>
      <c r="Y524" s="388">
        <f>IFERROR(Y518/H518,"0")+IFERROR(Y519/H519,"0")+IFERROR(Y520/H520,"0")+IFERROR(Y521/H521,"0")+IFERROR(Y522/H522,"0")+IFERROR(Y523/H523,"0")</f>
        <v>0</v>
      </c>
      <c r="Z524" s="388">
        <f>IFERROR(IF(Z518="",0,Z518),"0")+IFERROR(IF(Z519="",0,Z519),"0")+IFERROR(IF(Z520="",0,Z520),"0")+IFERROR(IF(Z521="",0,Z521),"0")+IFERROR(IF(Z522="",0,Z522),"0")+IFERROR(IF(Z523="",0,Z523),"0")</f>
        <v>0</v>
      </c>
      <c r="AA524" s="389"/>
      <c r="AB524" s="389"/>
      <c r="AC524" s="389"/>
    </row>
    <row r="525" spans="1:68" hidden="1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69</v>
      </c>
      <c r="Q525" s="401"/>
      <c r="R525" s="401"/>
      <c r="S525" s="401"/>
      <c r="T525" s="401"/>
      <c r="U525" s="401"/>
      <c r="V525" s="402"/>
      <c r="W525" s="37" t="s">
        <v>68</v>
      </c>
      <c r="X525" s="388">
        <f>IFERROR(SUM(X518:X523),"0")</f>
        <v>0</v>
      </c>
      <c r="Y525" s="388">
        <f>IFERROR(SUM(Y518:Y523),"0")</f>
        <v>0</v>
      </c>
      <c r="Z525" s="37"/>
      <c r="AA525" s="389"/>
      <c r="AB525" s="389"/>
      <c r="AC525" s="389"/>
    </row>
    <row r="526" spans="1:68" ht="14.25" hidden="1" customHeight="1" x14ac:dyDescent="0.25">
      <c r="A526" s="398" t="s">
        <v>71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69</v>
      </c>
      <c r="Q530" s="401"/>
      <c r="R530" s="401"/>
      <c r="S530" s="401"/>
      <c r="T530" s="401"/>
      <c r="U530" s="401"/>
      <c r="V530" s="402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69</v>
      </c>
      <c r="Q531" s="401"/>
      <c r="R531" s="401"/>
      <c r="S531" s="401"/>
      <c r="T531" s="401"/>
      <c r="U531" s="401"/>
      <c r="V531" s="402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180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661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661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109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3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8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5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5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68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0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69</v>
      </c>
      <c r="Q547" s="401"/>
      <c r="R547" s="401"/>
      <c r="S547" s="401"/>
      <c r="T547" s="401"/>
      <c r="U547" s="401"/>
      <c r="V547" s="402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69</v>
      </c>
      <c r="Q548" s="401"/>
      <c r="R548" s="401"/>
      <c r="S548" s="401"/>
      <c r="T548" s="401"/>
      <c r="U548" s="401"/>
      <c r="V548" s="402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145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702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08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0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69</v>
      </c>
      <c r="Q554" s="401"/>
      <c r="R554" s="401"/>
      <c r="S554" s="401"/>
      <c r="T554" s="401"/>
      <c r="U554" s="401"/>
      <c r="V554" s="402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69</v>
      </c>
      <c r="Q555" s="401"/>
      <c r="R555" s="401"/>
      <c r="S555" s="401"/>
      <c r="T555" s="401"/>
      <c r="U555" s="401"/>
      <c r="V555" s="402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63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9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6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4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71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hidden="1" customHeight="1" x14ac:dyDescent="0.25">
      <c r="A567" s="54" t="s">
        <v>716</v>
      </c>
      <c r="B567" s="54" t="s">
        <v>717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59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69</v>
      </c>
      <c r="Q571" s="401"/>
      <c r="R571" s="401"/>
      <c r="S571" s="401"/>
      <c r="T571" s="401"/>
      <c r="U571" s="401"/>
      <c r="V571" s="402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hidden="1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69</v>
      </c>
      <c r="Q572" s="401"/>
      <c r="R572" s="401"/>
      <c r="S572" s="401"/>
      <c r="T572" s="401"/>
      <c r="U572" s="401"/>
      <c r="V572" s="402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180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9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8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3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96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738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109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7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69</v>
      </c>
      <c r="Q584" s="401"/>
      <c r="R584" s="401"/>
      <c r="S584" s="401"/>
      <c r="T584" s="401"/>
      <c r="U584" s="401"/>
      <c r="V584" s="402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69</v>
      </c>
      <c r="Q585" s="401"/>
      <c r="R585" s="401"/>
      <c r="S585" s="401"/>
      <c r="T585" s="401"/>
      <c r="U585" s="401"/>
      <c r="V585" s="402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145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03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69</v>
      </c>
      <c r="Q588" s="401"/>
      <c r="R588" s="401"/>
      <c r="S588" s="401"/>
      <c r="T588" s="401"/>
      <c r="U588" s="401"/>
      <c r="V588" s="402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69</v>
      </c>
      <c r="Q589" s="401"/>
      <c r="R589" s="401"/>
      <c r="S589" s="401"/>
      <c r="T589" s="401"/>
      <c r="U589" s="401"/>
      <c r="V589" s="402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63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69</v>
      </c>
      <c r="Q592" s="401"/>
      <c r="R592" s="401"/>
      <c r="S592" s="401"/>
      <c r="T592" s="401"/>
      <c r="U592" s="401"/>
      <c r="V592" s="402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69</v>
      </c>
      <c r="Q593" s="401"/>
      <c r="R593" s="401"/>
      <c r="S593" s="401"/>
      <c r="T593" s="401"/>
      <c r="U593" s="401"/>
      <c r="V593" s="402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71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2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69</v>
      </c>
      <c r="Q596" s="401"/>
      <c r="R596" s="401"/>
      <c r="S596" s="401"/>
      <c r="T596" s="401"/>
      <c r="U596" s="401"/>
      <c r="V596" s="402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69</v>
      </c>
      <c r="Q597" s="401"/>
      <c r="R597" s="401"/>
      <c r="S597" s="401"/>
      <c r="T597" s="401"/>
      <c r="U597" s="401"/>
      <c r="V597" s="402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754</v>
      </c>
      <c r="Q598" s="507"/>
      <c r="R598" s="507"/>
      <c r="S598" s="507"/>
      <c r="T598" s="507"/>
      <c r="U598" s="507"/>
      <c r="V598" s="508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1626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1721.4999999999998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755</v>
      </c>
      <c r="Q599" s="507"/>
      <c r="R599" s="507"/>
      <c r="S599" s="507"/>
      <c r="T599" s="507"/>
      <c r="U599" s="507"/>
      <c r="V599" s="508"/>
      <c r="W599" s="37" t="s">
        <v>68</v>
      </c>
      <c r="X599" s="388">
        <f>IFERROR(SUM(BM22:BM595),"0")</f>
        <v>1714.8755656393414</v>
      </c>
      <c r="Y599" s="388">
        <f>IFERROR(SUM(BN22:BN595),"0")</f>
        <v>1815.6099999999997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756</v>
      </c>
      <c r="Q600" s="507"/>
      <c r="R600" s="507"/>
      <c r="S600" s="507"/>
      <c r="T600" s="507"/>
      <c r="U600" s="507"/>
      <c r="V600" s="508"/>
      <c r="W600" s="37" t="s">
        <v>757</v>
      </c>
      <c r="X600" s="38">
        <f>ROUNDUP(SUM(BO22:BO595),0)</f>
        <v>3</v>
      </c>
      <c r="Y600" s="38">
        <f>ROUNDUP(SUM(BP22:BP595),0)</f>
        <v>4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758</v>
      </c>
      <c r="Q601" s="507"/>
      <c r="R601" s="507"/>
      <c r="S601" s="507"/>
      <c r="T601" s="507"/>
      <c r="U601" s="507"/>
      <c r="V601" s="508"/>
      <c r="W601" s="37" t="s">
        <v>68</v>
      </c>
      <c r="X601" s="388">
        <f>GrossWeightTotal+PalletQtyTotal*25</f>
        <v>1789.8755656393414</v>
      </c>
      <c r="Y601" s="388">
        <f>GrossWeightTotalR+PalletQtyTotalR*25</f>
        <v>1915.6099999999997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759</v>
      </c>
      <c r="Q602" s="507"/>
      <c r="R602" s="507"/>
      <c r="S602" s="507"/>
      <c r="T602" s="507"/>
      <c r="U602" s="507"/>
      <c r="V602" s="508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282.39519318484838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297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760</v>
      </c>
      <c r="Q603" s="507"/>
      <c r="R603" s="507"/>
      <c r="S603" s="507"/>
      <c r="T603" s="507"/>
      <c r="U603" s="507"/>
      <c r="V603" s="508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3.4347199999999996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6" t="s">
        <v>107</v>
      </c>
      <c r="D605" s="701"/>
      <c r="E605" s="701"/>
      <c r="F605" s="701"/>
      <c r="G605" s="701"/>
      <c r="H605" s="417"/>
      <c r="I605" s="416" t="s">
        <v>272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492</v>
      </c>
      <c r="X605" s="417"/>
      <c r="Y605" s="416" t="s">
        <v>546</v>
      </c>
      <c r="Z605" s="701"/>
      <c r="AA605" s="701"/>
      <c r="AB605" s="417"/>
      <c r="AC605" s="383" t="s">
        <v>617</v>
      </c>
      <c r="AD605" s="416" t="s">
        <v>661</v>
      </c>
      <c r="AE605" s="417"/>
      <c r="AF605" s="384"/>
    </row>
    <row r="606" spans="1:68" ht="14.25" customHeight="1" thickTop="1" x14ac:dyDescent="0.2">
      <c r="A606" s="473" t="s">
        <v>763</v>
      </c>
      <c r="B606" s="416" t="s">
        <v>62</v>
      </c>
      <c r="C606" s="416" t="s">
        <v>108</v>
      </c>
      <c r="D606" s="416" t="s">
        <v>128</v>
      </c>
      <c r="E606" s="416" t="s">
        <v>186</v>
      </c>
      <c r="F606" s="416" t="s">
        <v>202</v>
      </c>
      <c r="G606" s="416" t="s">
        <v>240</v>
      </c>
      <c r="H606" s="416" t="s">
        <v>107</v>
      </c>
      <c r="I606" s="416" t="s">
        <v>273</v>
      </c>
      <c r="J606" s="416" t="s">
        <v>290</v>
      </c>
      <c r="K606" s="416" t="s">
        <v>346</v>
      </c>
      <c r="L606" s="384"/>
      <c r="M606" s="416" t="s">
        <v>361</v>
      </c>
      <c r="N606" s="384"/>
      <c r="O606" s="416" t="s">
        <v>377</v>
      </c>
      <c r="P606" s="416" t="s">
        <v>390</v>
      </c>
      <c r="Q606" s="416" t="s">
        <v>393</v>
      </c>
      <c r="R606" s="416" t="s">
        <v>400</v>
      </c>
      <c r="S606" s="416" t="s">
        <v>411</v>
      </c>
      <c r="T606" s="416" t="s">
        <v>414</v>
      </c>
      <c r="U606" s="416" t="s">
        <v>421</v>
      </c>
      <c r="V606" s="416" t="s">
        <v>483</v>
      </c>
      <c r="W606" s="416" t="s">
        <v>493</v>
      </c>
      <c r="X606" s="416" t="s">
        <v>521</v>
      </c>
      <c r="Y606" s="416" t="s">
        <v>547</v>
      </c>
      <c r="Z606" s="416" t="s">
        <v>592</v>
      </c>
      <c r="AA606" s="416" t="s">
        <v>607</v>
      </c>
      <c r="AB606" s="416" t="s">
        <v>614</v>
      </c>
      <c r="AC606" s="416" t="s">
        <v>617</v>
      </c>
      <c r="AD606" s="416" t="s">
        <v>661</v>
      </c>
      <c r="AE606" s="416" t="s">
        <v>738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32.400000000000006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40.400000000000006</v>
      </c>
      <c r="E608" s="46">
        <f>IFERROR(Y108*1,"0")+IFERROR(Y109*1,"0")+IFERROR(Y110*1,"0")+IFERROR(Y114*1,"0")+IFERROR(Y115*1,"0")+IFERROR(Y116*1,"0")+IFERROR(Y117*1,"0")+IFERROR(Y118*1,"0")</f>
        <v>29.700000000000003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47.1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119.7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415.8</v>
      </c>
      <c r="K608" s="46">
        <f>IFERROR(Y249*1,"0")+IFERROR(Y250*1,"0")+IFERROR(Y251*1,"0")+IFERROR(Y252*1,"0")+IFERROR(Y253*1,"0")+IFERROR(Y254*1,"0")+IFERROR(Y255*1,"0")+IFERROR(Y256*1,"0")</f>
        <v>11.6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19.2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46.8</v>
      </c>
      <c r="V608" s="46">
        <f>IFERROR(Y366*1,"0")+IFERROR(Y370*1,"0")+IFERROR(Y371*1,"0")+IFERROR(Y372*1,"0")</f>
        <v>5.4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789.6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79.800000000000011</v>
      </c>
      <c r="Z608" s="46">
        <f>IFERROR(Y471*1,"0")+IFERROR(Y475*1,"0")+IFERROR(Y476*1,"0")+IFERROR(Y477*1,"0")+IFERROR(Y478*1,"0")+IFERROR(Y479*1,"0")+IFERROR(Y480*1,"0")+IFERROR(Y484*1,"0")</f>
        <v>84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0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86"/>
        <filter val="1 626,00"/>
        <filter val="1 714,88"/>
        <filter val="1 789,88"/>
        <filter val="1,25"/>
        <filter val="1,67"/>
        <filter val="10,00"/>
        <filter val="108,00"/>
        <filter val="11,00"/>
        <filter val="114,00"/>
        <filter val="17,00"/>
        <filter val="173,00"/>
        <filter val="18,00"/>
        <filter val="2,13"/>
        <filter val="2,50"/>
        <filter val="2,59"/>
        <filter val="2,78"/>
        <filter val="20,00"/>
        <filter val="23,00"/>
        <filter val="25,00"/>
        <filter val="27,00"/>
        <filter val="28,00"/>
        <filter val="282,40"/>
        <filter val="290,00"/>
        <filter val="3"/>
        <filter val="35,24"/>
        <filter val="39,00"/>
        <filter val="4,00"/>
        <filter val="40,00"/>
        <filter val="44,00"/>
        <filter val="441,00"/>
        <filter val="47,40"/>
        <filter val="5,00"/>
        <filter val="5,13"/>
        <filter val="50,00"/>
        <filter val="52,00"/>
        <filter val="57,00"/>
        <filter val="6,67"/>
        <filter val="64,00"/>
        <filter val="68,00"/>
        <filter val="7,00"/>
        <filter val="7,08"/>
        <filter val="7,41"/>
        <filter val="711,00"/>
        <filter val="72,00"/>
        <filter val="76,00"/>
        <filter val="84,00"/>
        <filter val="9,00"/>
        <filter val="97,00"/>
        <filter val="99,69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2024-10-04T10:53:25Z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