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584170-BC08-415F-AA4D-A46996A612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BP534" i="1" s="1"/>
  <c r="P534" i="1"/>
  <c r="BO533" i="1"/>
  <c r="BM533" i="1"/>
  <c r="Y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Y530" i="1" s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N383" i="1"/>
  <c r="BM383" i="1"/>
  <c r="Z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Y374" i="1" s="1"/>
  <c r="P370" i="1"/>
  <c r="X368" i="1"/>
  <c r="X367" i="1"/>
  <c r="BO366" i="1"/>
  <c r="BM366" i="1"/>
  <c r="Y366" i="1"/>
  <c r="V608" i="1" s="1"/>
  <c r="P366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BP355" i="1" s="1"/>
  <c r="P355" i="1"/>
  <c r="BO354" i="1"/>
  <c r="BM354" i="1"/>
  <c r="Y354" i="1"/>
  <c r="BP354" i="1" s="1"/>
  <c r="P354" i="1"/>
  <c r="BO353" i="1"/>
  <c r="BM353" i="1"/>
  <c r="Y353" i="1"/>
  <c r="BP353" i="1" s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Y335" i="1" s="1"/>
  <c r="P331" i="1"/>
  <c r="BP330" i="1"/>
  <c r="BO330" i="1"/>
  <c r="BN330" i="1"/>
  <c r="BM330" i="1"/>
  <c r="Z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P320" i="1" s="1"/>
  <c r="P320" i="1"/>
  <c r="BO319" i="1"/>
  <c r="BM319" i="1"/>
  <c r="Y319" i="1"/>
  <c r="BP319" i="1" s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BP275" i="1" s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X258" i="1"/>
  <c r="X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Z150" i="1" s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Y99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2" i="1" s="1"/>
  <c r="BO22" i="1"/>
  <c r="BM22" i="1"/>
  <c r="Y22" i="1"/>
  <c r="P22" i="1"/>
  <c r="H10" i="1"/>
  <c r="A9" i="1"/>
  <c r="F10" i="1" s="1"/>
  <c r="D7" i="1"/>
  <c r="Q6" i="1"/>
  <c r="P2" i="1"/>
  <c r="BP273" i="1" l="1"/>
  <c r="BN273" i="1"/>
  <c r="BP274" i="1"/>
  <c r="BN274" i="1"/>
  <c r="Z274" i="1"/>
  <c r="S608" i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8" i="1"/>
  <c r="BN338" i="1"/>
  <c r="Z338" i="1"/>
  <c r="BP379" i="1"/>
  <c r="BN379" i="1"/>
  <c r="Z379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Z28" i="1"/>
  <c r="BN28" i="1"/>
  <c r="Z56" i="1"/>
  <c r="BN56" i="1"/>
  <c r="Z71" i="1"/>
  <c r="BN71" i="1"/>
  <c r="Z72" i="1"/>
  <c r="BN72" i="1"/>
  <c r="Z87" i="1"/>
  <c r="BN87" i="1"/>
  <c r="Z102" i="1"/>
  <c r="BN102" i="1"/>
  <c r="E608" i="1"/>
  <c r="Z124" i="1"/>
  <c r="BN124" i="1"/>
  <c r="Z145" i="1"/>
  <c r="BN145" i="1"/>
  <c r="Z166" i="1"/>
  <c r="BN166" i="1"/>
  <c r="Z179" i="1"/>
  <c r="BN179" i="1"/>
  <c r="Z193" i="1"/>
  <c r="BN193" i="1"/>
  <c r="Z206" i="1"/>
  <c r="BN206" i="1"/>
  <c r="Z220" i="1"/>
  <c r="BN220" i="1"/>
  <c r="Z230" i="1"/>
  <c r="BN230" i="1"/>
  <c r="Z249" i="1"/>
  <c r="BN249" i="1"/>
  <c r="Z262" i="1"/>
  <c r="BN262" i="1"/>
  <c r="Z273" i="1"/>
  <c r="BP290" i="1"/>
  <c r="BN290" i="1"/>
  <c r="Z290" i="1"/>
  <c r="BP324" i="1"/>
  <c r="BN324" i="1"/>
  <c r="Z324" i="1"/>
  <c r="BP348" i="1"/>
  <c r="BN348" i="1"/>
  <c r="Z348" i="1"/>
  <c r="BP396" i="1"/>
  <c r="BN396" i="1"/>
  <c r="Z396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Y316" i="1"/>
  <c r="X599" i="1"/>
  <c r="Y37" i="1"/>
  <c r="BP26" i="1"/>
  <c r="BN26" i="1"/>
  <c r="Z26" i="1"/>
  <c r="C608" i="1"/>
  <c r="BP54" i="1"/>
  <c r="BN54" i="1"/>
  <c r="Z54" i="1"/>
  <c r="D608" i="1"/>
  <c r="BP69" i="1"/>
  <c r="BN69" i="1"/>
  <c r="Z69" i="1"/>
  <c r="Y90" i="1"/>
  <c r="BP85" i="1"/>
  <c r="BN85" i="1"/>
  <c r="Z85" i="1"/>
  <c r="BP96" i="1"/>
  <c r="BN96" i="1"/>
  <c r="Z96" i="1"/>
  <c r="BP117" i="1"/>
  <c r="BN117" i="1"/>
  <c r="Z117" i="1"/>
  <c r="Y136" i="1"/>
  <c r="BP131" i="1"/>
  <c r="BN131" i="1"/>
  <c r="Z131" i="1"/>
  <c r="BP143" i="1"/>
  <c r="BN143" i="1"/>
  <c r="Z143" i="1"/>
  <c r="Y163" i="1"/>
  <c r="BP160" i="1"/>
  <c r="BN160" i="1"/>
  <c r="Z160" i="1"/>
  <c r="Y182" i="1"/>
  <c r="BP177" i="1"/>
  <c r="BN177" i="1"/>
  <c r="Z177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44" i="1"/>
  <c r="BN244" i="1"/>
  <c r="Z244" i="1"/>
  <c r="BP255" i="1"/>
  <c r="BN255" i="1"/>
  <c r="Z255" i="1"/>
  <c r="BP268" i="1"/>
  <c r="BN268" i="1"/>
  <c r="Z268" i="1"/>
  <c r="P608" i="1"/>
  <c r="Y284" i="1"/>
  <c r="BP283" i="1"/>
  <c r="BN283" i="1"/>
  <c r="Z283" i="1"/>
  <c r="Z284" i="1" s="1"/>
  <c r="BP288" i="1"/>
  <c r="BN288" i="1"/>
  <c r="Z288" i="1"/>
  <c r="BP30" i="1"/>
  <c r="BN30" i="1"/>
  <c r="Z30" i="1"/>
  <c r="BP58" i="1"/>
  <c r="BN58" i="1"/>
  <c r="Z58" i="1"/>
  <c r="BP74" i="1"/>
  <c r="BN74" i="1"/>
  <c r="Z74" i="1"/>
  <c r="BP89" i="1"/>
  <c r="BN89" i="1"/>
  <c r="Z89" i="1"/>
  <c r="BP109" i="1"/>
  <c r="BN109" i="1"/>
  <c r="Z109" i="1"/>
  <c r="BP126" i="1"/>
  <c r="BN126" i="1"/>
  <c r="Z126" i="1"/>
  <c r="BP134" i="1"/>
  <c r="BN134" i="1"/>
  <c r="Z134" i="1"/>
  <c r="BP149" i="1"/>
  <c r="BN149" i="1"/>
  <c r="Z149" i="1"/>
  <c r="Z151" i="1" s="1"/>
  <c r="BP171" i="1"/>
  <c r="BN171" i="1"/>
  <c r="Z171" i="1"/>
  <c r="BP181" i="1"/>
  <c r="BN181" i="1"/>
  <c r="Z181" i="1"/>
  <c r="BP195" i="1"/>
  <c r="BN195" i="1"/>
  <c r="Z195" i="1"/>
  <c r="Y212" i="1"/>
  <c r="BP210" i="1"/>
  <c r="BN210" i="1"/>
  <c r="Z210" i="1"/>
  <c r="BP222" i="1"/>
  <c r="BN222" i="1"/>
  <c r="Z222" i="1"/>
  <c r="Y245" i="1"/>
  <c r="BP240" i="1"/>
  <c r="BN240" i="1"/>
  <c r="Z240" i="1"/>
  <c r="BP251" i="1"/>
  <c r="BN251" i="1"/>
  <c r="Z251" i="1"/>
  <c r="BP264" i="1"/>
  <c r="BN264" i="1"/>
  <c r="Z264" i="1"/>
  <c r="BP276" i="1"/>
  <c r="BN276" i="1"/>
  <c r="Z276" i="1"/>
  <c r="BP295" i="1"/>
  <c r="BN295" i="1"/>
  <c r="Z295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B608" i="1"/>
  <c r="X600" i="1"/>
  <c r="X598" i="1"/>
  <c r="Y64" i="1"/>
  <c r="Y81" i="1"/>
  <c r="Y105" i="1"/>
  <c r="Y120" i="1"/>
  <c r="F608" i="1"/>
  <c r="Y137" i="1"/>
  <c r="Y146" i="1"/>
  <c r="Y188" i="1"/>
  <c r="J608" i="1"/>
  <c r="Y213" i="1"/>
  <c r="Y223" i="1"/>
  <c r="Y237" i="1"/>
  <c r="M608" i="1"/>
  <c r="Y291" i="1"/>
  <c r="Z299" i="1"/>
  <c r="BN299" i="1"/>
  <c r="Y315" i="1"/>
  <c r="Z320" i="1"/>
  <c r="BN320" i="1"/>
  <c r="Z321" i="1"/>
  <c r="BN321" i="1"/>
  <c r="Z322" i="1"/>
  <c r="BN322" i="1"/>
  <c r="Z326" i="1"/>
  <c r="BN326" i="1"/>
  <c r="Z332" i="1"/>
  <c r="BN332" i="1"/>
  <c r="Z340" i="1"/>
  <c r="BN340" i="1"/>
  <c r="Z346" i="1"/>
  <c r="BN346" i="1"/>
  <c r="BP346" i="1"/>
  <c r="Y349" i="1"/>
  <c r="Y357" i="1"/>
  <c r="Z354" i="1"/>
  <c r="BN354" i="1"/>
  <c r="Y363" i="1"/>
  <c r="Z371" i="1"/>
  <c r="BN371" i="1"/>
  <c r="Y387" i="1"/>
  <c r="Z381" i="1"/>
  <c r="BN381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Z584" i="1" s="1"/>
  <c r="Y399" i="1"/>
  <c r="Y524" i="1"/>
  <c r="H9" i="1"/>
  <c r="A10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BP132" i="1"/>
  <c r="Z133" i="1"/>
  <c r="BN133" i="1"/>
  <c r="Z135" i="1"/>
  <c r="BN135" i="1"/>
  <c r="Z139" i="1"/>
  <c r="BN139" i="1"/>
  <c r="BP139" i="1"/>
  <c r="Z142" i="1"/>
  <c r="BN142" i="1"/>
  <c r="Z144" i="1"/>
  <c r="BN144" i="1"/>
  <c r="Y147" i="1"/>
  <c r="Y151" i="1"/>
  <c r="Y152" i="1"/>
  <c r="G608" i="1"/>
  <c r="Y157" i="1"/>
  <c r="Y158" i="1"/>
  <c r="BP155" i="1"/>
  <c r="BN155" i="1"/>
  <c r="Z155" i="1"/>
  <c r="Z157" i="1" s="1"/>
  <c r="Y24" i="1"/>
  <c r="Y59" i="1"/>
  <c r="Y75" i="1"/>
  <c r="Y112" i="1"/>
  <c r="Y129" i="1"/>
  <c r="BP150" i="1"/>
  <c r="BN150" i="1"/>
  <c r="Z161" i="1"/>
  <c r="Z162" i="1" s="1"/>
  <c r="BN161" i="1"/>
  <c r="Y162" i="1"/>
  <c r="Z165" i="1"/>
  <c r="Z167" i="1" s="1"/>
  <c r="BN165" i="1"/>
  <c r="BP165" i="1"/>
  <c r="Y168" i="1"/>
  <c r="H608" i="1"/>
  <c r="Z172" i="1"/>
  <c r="Z174" i="1" s="1"/>
  <c r="BN172" i="1"/>
  <c r="Y175" i="1"/>
  <c r="Z178" i="1"/>
  <c r="BN178" i="1"/>
  <c r="Z180" i="1"/>
  <c r="BN180" i="1"/>
  <c r="Y183" i="1"/>
  <c r="Z186" i="1"/>
  <c r="Z188" i="1" s="1"/>
  <c r="BN186" i="1"/>
  <c r="Y189" i="1"/>
  <c r="I608" i="1"/>
  <c r="Z194" i="1"/>
  <c r="BN194" i="1"/>
  <c r="Z196" i="1"/>
  <c r="BN196" i="1"/>
  <c r="Z198" i="1"/>
  <c r="BN198" i="1"/>
  <c r="Z200" i="1"/>
  <c r="BN200" i="1"/>
  <c r="Y201" i="1"/>
  <c r="Z205" i="1"/>
  <c r="Z207" i="1" s="1"/>
  <c r="BN205" i="1"/>
  <c r="BP205" i="1"/>
  <c r="Y208" i="1"/>
  <c r="Z211" i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Z243" i="1"/>
  <c r="BN243" i="1"/>
  <c r="Y246" i="1"/>
  <c r="K608" i="1"/>
  <c r="Z250" i="1"/>
  <c r="BN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O608" i="1"/>
  <c r="Z275" i="1"/>
  <c r="BN275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25" i="1"/>
  <c r="BN325" i="1"/>
  <c r="Z325" i="1"/>
  <c r="Y334" i="1"/>
  <c r="BP333" i="1"/>
  <c r="BN333" i="1"/>
  <c r="Z333" i="1"/>
  <c r="Y343" i="1"/>
  <c r="Y344" i="1"/>
  <c r="BP337" i="1"/>
  <c r="BN337" i="1"/>
  <c r="Z337" i="1"/>
  <c r="BP341" i="1"/>
  <c r="BN341" i="1"/>
  <c r="Z341" i="1"/>
  <c r="Y174" i="1"/>
  <c r="Y202" i="1"/>
  <c r="Y207" i="1"/>
  <c r="Z232" i="1"/>
  <c r="BN232" i="1"/>
  <c r="Z234" i="1"/>
  <c r="BN234" i="1"/>
  <c r="Z236" i="1"/>
  <c r="BN236" i="1"/>
  <c r="Y258" i="1"/>
  <c r="Y269" i="1"/>
  <c r="Y279" i="1"/>
  <c r="Y300" i="1"/>
  <c r="U608" i="1"/>
  <c r="Y328" i="1"/>
  <c r="BP323" i="1"/>
  <c r="BN323" i="1"/>
  <c r="Z323" i="1"/>
  <c r="Y327" i="1"/>
  <c r="BP331" i="1"/>
  <c r="BN331" i="1"/>
  <c r="Z331" i="1"/>
  <c r="Z334" i="1" s="1"/>
  <c r="BP339" i="1"/>
  <c r="BN339" i="1"/>
  <c r="Z339" i="1"/>
  <c r="Z347" i="1"/>
  <c r="Z349" i="1" s="1"/>
  <c r="BN347" i="1"/>
  <c r="BP347" i="1"/>
  <c r="Z352" i="1"/>
  <c r="BN352" i="1"/>
  <c r="BP352" i="1"/>
  <c r="Z353" i="1"/>
  <c r="BN353" i="1"/>
  <c r="Z355" i="1"/>
  <c r="BN355" i="1"/>
  <c r="Y356" i="1"/>
  <c r="Z359" i="1"/>
  <c r="BN359" i="1"/>
  <c r="BP359" i="1"/>
  <c r="Z361" i="1"/>
  <c r="BN361" i="1"/>
  <c r="Y362" i="1"/>
  <c r="Z366" i="1"/>
  <c r="Z367" i="1" s="1"/>
  <c r="BN366" i="1"/>
  <c r="BP366" i="1"/>
  <c r="Y367" i="1"/>
  <c r="Z370" i="1"/>
  <c r="BN370" i="1"/>
  <c r="BP370" i="1"/>
  <c r="Z372" i="1"/>
  <c r="BN372" i="1"/>
  <c r="Y373" i="1"/>
  <c r="Z378" i="1"/>
  <c r="BN378" i="1"/>
  <c r="BP378" i="1"/>
  <c r="Z380" i="1"/>
  <c r="BN380" i="1"/>
  <c r="Z382" i="1"/>
  <c r="BN382" i="1"/>
  <c r="Z384" i="1"/>
  <c r="BN384" i="1"/>
  <c r="Z386" i="1"/>
  <c r="BN386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X608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Y481" i="1"/>
  <c r="Y492" i="1"/>
  <c r="Y511" i="1"/>
  <c r="Y515" i="1"/>
  <c r="Y525" i="1"/>
  <c r="Y531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AB608" i="1"/>
  <c r="Z477" i="1"/>
  <c r="BN477" i="1"/>
  <c r="Z479" i="1"/>
  <c r="BN479" i="1"/>
  <c r="AA608" i="1"/>
  <c r="Z490" i="1"/>
  <c r="Z492" i="1" s="1"/>
  <c r="BN490" i="1"/>
  <c r="Y493" i="1"/>
  <c r="AC608" i="1"/>
  <c r="Z503" i="1"/>
  <c r="BN503" i="1"/>
  <c r="Z505" i="1"/>
  <c r="BN505" i="1"/>
  <c r="Z507" i="1"/>
  <c r="BN507" i="1"/>
  <c r="Z509" i="1"/>
  <c r="BN509" i="1"/>
  <c r="Y510" i="1"/>
  <c r="Z513" i="1"/>
  <c r="Z515" i="1" s="1"/>
  <c r="BN513" i="1"/>
  <c r="BP513" i="1"/>
  <c r="Z519" i="1"/>
  <c r="BN519" i="1"/>
  <c r="Z521" i="1"/>
  <c r="BN521" i="1"/>
  <c r="Z523" i="1"/>
  <c r="BN523" i="1"/>
  <c r="Z527" i="1"/>
  <c r="BN527" i="1"/>
  <c r="BP527" i="1"/>
  <c r="Z529" i="1"/>
  <c r="BN529" i="1"/>
  <c r="Z534" i="1"/>
  <c r="BN534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54" i="1" l="1"/>
  <c r="Z535" i="1"/>
  <c r="Z411" i="1"/>
  <c r="Z387" i="1"/>
  <c r="Z373" i="1"/>
  <c r="Z362" i="1"/>
  <c r="Z356" i="1"/>
  <c r="Z212" i="1"/>
  <c r="Z146" i="1"/>
  <c r="Z578" i="1"/>
  <c r="Z530" i="1"/>
  <c r="Z524" i="1"/>
  <c r="Z510" i="1"/>
  <c r="Z547" i="1"/>
  <c r="Z237" i="1"/>
  <c r="Z201" i="1"/>
  <c r="Z136" i="1"/>
  <c r="Z300" i="1"/>
  <c r="Z279" i="1"/>
  <c r="Z257" i="1"/>
  <c r="Z245" i="1"/>
  <c r="Z182" i="1"/>
  <c r="Z36" i="1"/>
  <c r="X601" i="1"/>
  <c r="Z424" i="1"/>
  <c r="Z398" i="1"/>
  <c r="Z327" i="1"/>
  <c r="Z269" i="1"/>
  <c r="Z223" i="1"/>
  <c r="Y598" i="1"/>
  <c r="Z128" i="1"/>
  <c r="Z119" i="1"/>
  <c r="Z111" i="1"/>
  <c r="Z104" i="1"/>
  <c r="Z98" i="1"/>
  <c r="Z90" i="1"/>
  <c r="Z59" i="1"/>
  <c r="Y602" i="1"/>
  <c r="Y599" i="1"/>
  <c r="Z564" i="1"/>
  <c r="Z481" i="1"/>
  <c r="Z458" i="1"/>
  <c r="Z343" i="1"/>
  <c r="Z75" i="1"/>
  <c r="Y600" i="1"/>
  <c r="Z603" i="1"/>
  <c r="Y601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<sst xmlns="http://schemas.openxmlformats.org/spreadsheetml/2006/main" count="2494" uniqueCount="798">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</sst>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B53" sqref="AB53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797</v>
      </c>
      <c r="I5" s="677"/>
      <c r="J5" s="677"/>
      <c r="K5" s="677"/>
      <c r="L5" s="677"/>
      <c r="M5" s="479"/>
      <c r="N5" s="58"/>
      <c r="P5" s="24" t="s">
        <v>10</v>
      </c>
      <c r="Q5" s="757">
        <v>45572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Понедельник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/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19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20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21</v>
      </c>
      <c r="Q10" s="593"/>
      <c r="R10" s="594"/>
      <c r="U10" s="24" t="s">
        <v>22</v>
      </c>
      <c r="V10" s="407" t="s">
        <v>23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7"/>
      <c r="R11" s="538"/>
      <c r="U11" s="24" t="s">
        <v>26</v>
      </c>
      <c r="V11" s="632" t="s">
        <v>27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28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29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30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31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32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33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34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35</v>
      </c>
      <c r="B17" s="411" t="s">
        <v>36</v>
      </c>
      <c r="C17" s="551" t="s">
        <v>37</v>
      </c>
      <c r="D17" s="411" t="s">
        <v>38</v>
      </c>
      <c r="E17" s="513"/>
      <c r="F17" s="411" t="s">
        <v>39</v>
      </c>
      <c r="G17" s="411" t="s">
        <v>40</v>
      </c>
      <c r="H17" s="411" t="s">
        <v>41</v>
      </c>
      <c r="I17" s="411" t="s">
        <v>42</v>
      </c>
      <c r="J17" s="411" t="s">
        <v>43</v>
      </c>
      <c r="K17" s="411" t="s">
        <v>44</v>
      </c>
      <c r="L17" s="411" t="s">
        <v>45</v>
      </c>
      <c r="M17" s="411" t="s">
        <v>46</v>
      </c>
      <c r="N17" s="411" t="s">
        <v>47</v>
      </c>
      <c r="O17" s="411" t="s">
        <v>48</v>
      </c>
      <c r="P17" s="411" t="s">
        <v>49</v>
      </c>
      <c r="Q17" s="512"/>
      <c r="R17" s="512"/>
      <c r="S17" s="512"/>
      <c r="T17" s="513"/>
      <c r="U17" s="773" t="s">
        <v>50</v>
      </c>
      <c r="V17" s="508"/>
      <c r="W17" s="411" t="s">
        <v>51</v>
      </c>
      <c r="X17" s="411" t="s">
        <v>52</v>
      </c>
      <c r="Y17" s="774" t="s">
        <v>53</v>
      </c>
      <c r="Z17" s="411" t="s">
        <v>54</v>
      </c>
      <c r="AA17" s="659" t="s">
        <v>55</v>
      </c>
      <c r="AB17" s="659" t="s">
        <v>56</v>
      </c>
      <c r="AC17" s="659" t="s">
        <v>57</v>
      </c>
      <c r="AD17" s="659" t="s">
        <v>58</v>
      </c>
      <c r="AE17" s="732"/>
      <c r="AF17" s="733"/>
      <c r="AG17" s="523"/>
      <c r="BD17" s="647" t="s">
        <v>59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60</v>
      </c>
      <c r="V18" s="380" t="s">
        <v>61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62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74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90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107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6">
        <v>23</v>
      </c>
      <c r="Y53" s="387">
        <f t="shared" ref="Y53:Y58" si="6">IFERROR(IF(X53="",0,CEILING((X53/$H53),1)*$H53),"")</f>
        <v>32.400000000000006</v>
      </c>
      <c r="Z53" s="36">
        <f>IFERROR(IF(Y53=0,"",ROUNDUP(Y53/H53,0)*0.02175),"")</f>
        <v>6.5250000000000002E-2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24.022222222222222</v>
      </c>
      <c r="BN53" s="64">
        <f t="shared" ref="BN53:BN58" si="8">IFERROR(Y53*I53/H53,"0")</f>
        <v>33.840000000000003</v>
      </c>
      <c r="BO53" s="64">
        <f t="shared" ref="BO53:BO58" si="9">IFERROR(1/J53*(X53/H53),"0")</f>
        <v>3.8029100529100524E-2</v>
      </c>
      <c r="BP53" s="64">
        <f t="shared" ref="BP53:BP58" si="10">IFERROR(1/J53*(Y53/H53),"0")</f>
        <v>5.3571428571428575E-2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8">
        <f>IFERROR(X53/H53,"0")+IFERROR(X54/H54,"0")+IFERROR(X55/H55,"0")+IFERROR(X56/H56,"0")+IFERROR(X57/H57,"0")+IFERROR(X58/H58,"0")</f>
        <v>2.1296296296296293</v>
      </c>
      <c r="Y59" s="388">
        <f>IFERROR(Y53/H53,"0")+IFERROR(Y54/H54,"0")+IFERROR(Y55/H55,"0")+IFERROR(Y56/H56,"0")+IFERROR(Y57/H57,"0")+IFERROR(Y58/H58,"0")</f>
        <v>3.0000000000000004</v>
      </c>
      <c r="Z59" s="388">
        <f>IFERROR(IF(Z53="",0,Z53),"0")+IFERROR(IF(Z54="",0,Z54),"0")+IFERROR(IF(Z55="",0,Z55),"0")+IFERROR(IF(Z56="",0,Z56),"0")+IFERROR(IF(Z57="",0,Z57),"0")+IFERROR(IF(Z58="",0,Z58),"0")</f>
        <v>6.5250000000000002E-2</v>
      </c>
      <c r="AA59" s="389"/>
      <c r="AB59" s="389"/>
      <c r="AC59" s="389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8">
        <f>IFERROR(SUM(X53:X58),"0")</f>
        <v>23</v>
      </c>
      <c r="Y60" s="388">
        <f>IFERROR(SUM(Y53:Y58),"0")</f>
        <v>32.400000000000006</v>
      </c>
      <c r="Z60" s="37"/>
      <c r="AA60" s="389"/>
      <c r="AB60" s="389"/>
      <c r="AC60" s="389"/>
    </row>
    <row r="61" spans="1:68" ht="14.25" hidden="1" customHeight="1" x14ac:dyDescent="0.25">
      <c r="A61" s="398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52" t="s">
        <v>140</v>
      </c>
      <c r="Q72" s="391"/>
      <c r="R72" s="391"/>
      <c r="S72" s="391"/>
      <c r="T72" s="392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69</v>
      </c>
      <c r="Q75" s="401"/>
      <c r="R75" s="401"/>
      <c r="S75" s="401"/>
      <c r="T75" s="401"/>
      <c r="U75" s="401"/>
      <c r="V75" s="402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69</v>
      </c>
      <c r="Q76" s="401"/>
      <c r="R76" s="401"/>
      <c r="S76" s="401"/>
      <c r="T76" s="401"/>
      <c r="U76" s="401"/>
      <c r="V76" s="402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145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68</v>
      </c>
      <c r="X78" s="386">
        <v>75</v>
      </c>
      <c r="Y78" s="387">
        <f>IFERROR(IF(X78="",0,CEILING((X78/$H78),1)*$H78),"")</f>
        <v>75.600000000000009</v>
      </c>
      <c r="Z78" s="36">
        <f>IFERROR(IF(Y78=0,"",ROUNDUP(Y78/H78,0)*0.02175),"")</f>
        <v>0.15225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78.333333333333329</v>
      </c>
      <c r="BN78" s="64">
        <f>IFERROR(Y78*I78/H78,"0")</f>
        <v>78.959999999999994</v>
      </c>
      <c r="BO78" s="64">
        <f>IFERROR(1/J78*(X78/H78),"0")</f>
        <v>0.12400793650793648</v>
      </c>
      <c r="BP78" s="64">
        <f>IFERROR(1/J78*(Y78/H78),"0")</f>
        <v>0.125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428" t="s">
        <v>150</v>
      </c>
      <c r="Q79" s="391"/>
      <c r="R79" s="391"/>
      <c r="S79" s="391"/>
      <c r="T79" s="392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8">
        <f>IFERROR(X78/H78,"0")+IFERROR(X79/H79,"0")+IFERROR(X80/H80,"0")</f>
        <v>6.9444444444444438</v>
      </c>
      <c r="Y81" s="388">
        <f>IFERROR(Y78/H78,"0")+IFERROR(Y79/H79,"0")+IFERROR(Y80/H80,"0")</f>
        <v>7</v>
      </c>
      <c r="Z81" s="388">
        <f>IFERROR(IF(Z78="",0,Z78),"0")+IFERROR(IF(Z79="",0,Z79),"0")+IFERROR(IF(Z80="",0,Z80),"0")</f>
        <v>0.15225</v>
      </c>
      <c r="AA81" s="389"/>
      <c r="AB81" s="389"/>
      <c r="AC81" s="389"/>
    </row>
    <row r="82" spans="1:68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8">
        <f>IFERROR(SUM(X78:X80),"0")</f>
        <v>75</v>
      </c>
      <c r="Y82" s="388">
        <f>IFERROR(SUM(Y78:Y80),"0")</f>
        <v>75.600000000000009</v>
      </c>
      <c r="Z82" s="37"/>
      <c r="AA82" s="389"/>
      <c r="AB82" s="389"/>
      <c r="AC82" s="389"/>
    </row>
    <row r="83" spans="1:68" ht="14.25" hidden="1" customHeight="1" x14ac:dyDescent="0.25">
      <c r="A83" s="398" t="s">
        <v>63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71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693" t="s">
        <v>167</v>
      </c>
      <c r="Q93" s="391"/>
      <c r="R93" s="391"/>
      <c r="S93" s="391"/>
      <c r="T93" s="392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465" t="s">
        <v>172</v>
      </c>
      <c r="Q94" s="391"/>
      <c r="R94" s="391"/>
      <c r="S94" s="391"/>
      <c r="T94" s="392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451" t="s">
        <v>175</v>
      </c>
      <c r="Q95" s="391"/>
      <c r="R95" s="391"/>
      <c r="S95" s="391"/>
      <c r="T95" s="392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69</v>
      </c>
      <c r="Q98" s="401"/>
      <c r="R98" s="401"/>
      <c r="S98" s="401"/>
      <c r="T98" s="401"/>
      <c r="U98" s="401"/>
      <c r="V98" s="402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69</v>
      </c>
      <c r="Q99" s="401"/>
      <c r="R99" s="401"/>
      <c r="S99" s="401"/>
      <c r="T99" s="401"/>
      <c r="U99" s="401"/>
      <c r="V99" s="402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180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181</v>
      </c>
      <c r="B102" s="54" t="s">
        <v>183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68</v>
      </c>
      <c r="X102" s="386">
        <v>20</v>
      </c>
      <c r="Y102" s="387">
        <f>IFERROR(IF(X102="",0,CEILING((X102/$H102),1)*$H102),"")</f>
        <v>25.200000000000003</v>
      </c>
      <c r="Z102" s="36">
        <f>IFERROR(IF(Y102=0,"",ROUNDUP(Y102/H102,0)*0.02175),"")</f>
        <v>6.5250000000000002E-2</v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21.342857142857142</v>
      </c>
      <c r="BN102" s="64">
        <f>IFERROR(Y102*I102/H102,"0")</f>
        <v>26.892000000000003</v>
      </c>
      <c r="BO102" s="64">
        <f>IFERROR(1/J102*(X102/H102),"0")</f>
        <v>4.2517006802721087E-2</v>
      </c>
      <c r="BP102" s="64">
        <f>IFERROR(1/J102*(Y102/H102),"0")</f>
        <v>5.3571428571428568E-2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8">
        <f>IFERROR(X101/H101,"0")+IFERROR(X102/H102,"0")+IFERROR(X103/H103,"0")</f>
        <v>2.3809523809523809</v>
      </c>
      <c r="Y104" s="388">
        <f>IFERROR(Y101/H101,"0")+IFERROR(Y102/H102,"0")+IFERROR(Y103/H103,"0")</f>
        <v>3</v>
      </c>
      <c r="Z104" s="388">
        <f>IFERROR(IF(Z101="",0,Z101),"0")+IFERROR(IF(Z102="",0,Z102),"0")+IFERROR(IF(Z103="",0,Z103),"0")</f>
        <v>6.5250000000000002E-2</v>
      </c>
      <c r="AA104" s="389"/>
      <c r="AB104" s="389"/>
      <c r="AC104" s="389"/>
    </row>
    <row r="105" spans="1:68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8">
        <f>IFERROR(SUM(X101:X103),"0")</f>
        <v>20</v>
      </c>
      <c r="Y105" s="388">
        <f>IFERROR(SUM(Y101:Y103),"0")</f>
        <v>25.200000000000003</v>
      </c>
      <c r="Z105" s="37"/>
      <c r="AA105" s="389"/>
      <c r="AB105" s="389"/>
      <c r="AC105" s="389"/>
    </row>
    <row r="106" spans="1:68" ht="16.5" hidden="1" customHeight="1" x14ac:dyDescent="0.25">
      <c r="A106" s="443" t="s">
        <v>186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109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187</v>
      </c>
      <c r="B108" s="54" t="s">
        <v>188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6">
        <v>56</v>
      </c>
      <c r="Y108" s="387">
        <f>IFERROR(IF(X108="",0,CEILING((X108/$H108),1)*$H108),"")</f>
        <v>64.800000000000011</v>
      </c>
      <c r="Z108" s="36">
        <f>IFERROR(IF(Y108=0,"",ROUNDUP(Y108/H108,0)*0.02175),"")</f>
        <v>0.1305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58.48888888888888</v>
      </c>
      <c r="BN108" s="64">
        <f>IFERROR(Y108*I108/H108,"0")</f>
        <v>67.680000000000007</v>
      </c>
      <c r="BO108" s="64">
        <f>IFERROR(1/J108*(X108/H108),"0")</f>
        <v>9.2592592592592587E-2</v>
      </c>
      <c r="BP108" s="64">
        <f>IFERROR(1/J108*(Y108/H108),"0")</f>
        <v>0.10714285714285715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69</v>
      </c>
      <c r="Q111" s="401"/>
      <c r="R111" s="401"/>
      <c r="S111" s="401"/>
      <c r="T111" s="401"/>
      <c r="U111" s="401"/>
      <c r="V111" s="402"/>
      <c r="W111" s="37" t="s">
        <v>70</v>
      </c>
      <c r="X111" s="388">
        <f>IFERROR(X108/H108,"0")+IFERROR(X109/H109,"0")+IFERROR(X110/H110,"0")</f>
        <v>5.1851851851851851</v>
      </c>
      <c r="Y111" s="388">
        <f>IFERROR(Y108/H108,"0")+IFERROR(Y109/H109,"0")+IFERROR(Y110/H110,"0")</f>
        <v>6.0000000000000009</v>
      </c>
      <c r="Z111" s="388">
        <f>IFERROR(IF(Z108="",0,Z108),"0")+IFERROR(IF(Z109="",0,Z109),"0")+IFERROR(IF(Z110="",0,Z110),"0")</f>
        <v>0.1305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69</v>
      </c>
      <c r="Q112" s="401"/>
      <c r="R112" s="401"/>
      <c r="S112" s="401"/>
      <c r="T112" s="401"/>
      <c r="U112" s="401"/>
      <c r="V112" s="402"/>
      <c r="W112" s="37" t="s">
        <v>68</v>
      </c>
      <c r="X112" s="388">
        <f>IFERROR(SUM(X108:X110),"0")</f>
        <v>56</v>
      </c>
      <c r="Y112" s="388">
        <f>IFERROR(SUM(Y108:Y110),"0")</f>
        <v>64.800000000000011</v>
      </c>
      <c r="Z112" s="37"/>
      <c r="AA112" s="389"/>
      <c r="AB112" s="389"/>
      <c r="AC112" s="389"/>
    </row>
    <row r="113" spans="1:68" ht="14.25" hidden="1" customHeight="1" x14ac:dyDescent="0.25">
      <c r="A113" s="398" t="s">
        <v>71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69</v>
      </c>
      <c r="Q119" s="401"/>
      <c r="R119" s="401"/>
      <c r="S119" s="401"/>
      <c r="T119" s="401"/>
      <c r="U119" s="401"/>
      <c r="V119" s="402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69</v>
      </c>
      <c r="Q120" s="401"/>
      <c r="R120" s="401"/>
      <c r="S120" s="401"/>
      <c r="T120" s="401"/>
      <c r="U120" s="401"/>
      <c r="V120" s="402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109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69</v>
      </c>
      <c r="Q128" s="401"/>
      <c r="R128" s="401"/>
      <c r="S128" s="401"/>
      <c r="T128" s="401"/>
      <c r="U128" s="401"/>
      <c r="V128" s="402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69</v>
      </c>
      <c r="Q129" s="401"/>
      <c r="R129" s="401"/>
      <c r="S129" s="401"/>
      <c r="T129" s="401"/>
      <c r="U129" s="401"/>
      <c r="V129" s="402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145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21" t="s">
        <v>214</v>
      </c>
      <c r="Q131" s="391"/>
      <c r="R131" s="391"/>
      <c r="S131" s="391"/>
      <c r="T131" s="392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722" t="s">
        <v>218</v>
      </c>
      <c r="Q133" s="391"/>
      <c r="R133" s="391"/>
      <c r="S133" s="391"/>
      <c r="T133" s="392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71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222</v>
      </c>
      <c r="B140" s="54" t="s">
        <v>224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68</v>
      </c>
      <c r="X140" s="386">
        <v>471</v>
      </c>
      <c r="Y140" s="387">
        <f t="shared" si="21"/>
        <v>478.8</v>
      </c>
      <c r="Z140" s="36">
        <f>IFERROR(IF(Y140=0,"",ROUNDUP(Y140/H140,0)*0.02175),"")</f>
        <v>1.2397499999999999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502.28785714285709</v>
      </c>
      <c r="BN140" s="64">
        <f t="shared" si="23"/>
        <v>510.60599999999999</v>
      </c>
      <c r="BO140" s="64">
        <f t="shared" si="24"/>
        <v>1.0012755102040816</v>
      </c>
      <c r="BP140" s="64">
        <f t="shared" si="25"/>
        <v>1.0178571428571428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619" t="s">
        <v>227</v>
      </c>
      <c r="Q141" s="391"/>
      <c r="R141" s="391"/>
      <c r="S141" s="391"/>
      <c r="T141" s="392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69</v>
      </c>
      <c r="Q146" s="401"/>
      <c r="R146" s="401"/>
      <c r="S146" s="401"/>
      <c r="T146" s="401"/>
      <c r="U146" s="401"/>
      <c r="V146" s="402"/>
      <c r="W146" s="37" t="s">
        <v>70</v>
      </c>
      <c r="X146" s="388">
        <f>IFERROR(X139/H139,"0")+IFERROR(X140/H140,"0")+IFERROR(X141/H141,"0")+IFERROR(X142/H142,"0")+IFERROR(X143/H143,"0")+IFERROR(X144/H144,"0")+IFERROR(X145/H145,"0")</f>
        <v>56.071428571428569</v>
      </c>
      <c r="Y146" s="388">
        <f>IFERROR(Y139/H139,"0")+IFERROR(Y140/H140,"0")+IFERROR(Y141/H141,"0")+IFERROR(Y142/H142,"0")+IFERROR(Y143/H143,"0")+IFERROR(Y144/H144,"0")+IFERROR(Y145/H145,"0")</f>
        <v>57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1.2397499999999999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69</v>
      </c>
      <c r="Q147" s="401"/>
      <c r="R147" s="401"/>
      <c r="S147" s="401"/>
      <c r="T147" s="401"/>
      <c r="U147" s="401"/>
      <c r="V147" s="402"/>
      <c r="W147" s="37" t="s">
        <v>68</v>
      </c>
      <c r="X147" s="388">
        <f>IFERROR(SUM(X139:X145),"0")</f>
        <v>471</v>
      </c>
      <c r="Y147" s="388">
        <f>IFERROR(SUM(Y139:Y145),"0")</f>
        <v>478.8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180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69</v>
      </c>
      <c r="Q151" s="401"/>
      <c r="R151" s="401"/>
      <c r="S151" s="401"/>
      <c r="T151" s="401"/>
      <c r="U151" s="401"/>
      <c r="V151" s="402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69</v>
      </c>
      <c r="Q152" s="401"/>
      <c r="R152" s="401"/>
      <c r="S152" s="401"/>
      <c r="T152" s="401"/>
      <c r="U152" s="401"/>
      <c r="V152" s="402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240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109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63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69</v>
      </c>
      <c r="Q162" s="401"/>
      <c r="R162" s="401"/>
      <c r="S162" s="401"/>
      <c r="T162" s="401"/>
      <c r="U162" s="401"/>
      <c r="V162" s="402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69</v>
      </c>
      <c r="Q163" s="401"/>
      <c r="R163" s="401"/>
      <c r="S163" s="401"/>
      <c r="T163" s="401"/>
      <c r="U163" s="401"/>
      <c r="V163" s="402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71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4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1"/>
      <c r="R165" s="391"/>
      <c r="S165" s="391"/>
      <c r="T165" s="392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41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1"/>
      <c r="R166" s="391"/>
      <c r="S166" s="391"/>
      <c r="T166" s="392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69</v>
      </c>
      <c r="Q167" s="401"/>
      <c r="R167" s="401"/>
      <c r="S167" s="401"/>
      <c r="T167" s="401"/>
      <c r="U167" s="401"/>
      <c r="V167" s="402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69</v>
      </c>
      <c r="Q168" s="401"/>
      <c r="R168" s="401"/>
      <c r="S168" s="401"/>
      <c r="T168" s="401"/>
      <c r="U168" s="401"/>
      <c r="V168" s="402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107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109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69</v>
      </c>
      <c r="Q174" s="401"/>
      <c r="R174" s="401"/>
      <c r="S174" s="401"/>
      <c r="T174" s="401"/>
      <c r="U174" s="401"/>
      <c r="V174" s="402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69</v>
      </c>
      <c r="Q175" s="401"/>
      <c r="R175" s="401"/>
      <c r="S175" s="401"/>
      <c r="T175" s="401"/>
      <c r="U175" s="401"/>
      <c r="V175" s="402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63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69</v>
      </c>
      <c r="Q182" s="401"/>
      <c r="R182" s="401"/>
      <c r="S182" s="401"/>
      <c r="T182" s="401"/>
      <c r="U182" s="401"/>
      <c r="V182" s="402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69</v>
      </c>
      <c r="Q183" s="401"/>
      <c r="R183" s="401"/>
      <c r="S183" s="401"/>
      <c r="T183" s="401"/>
      <c r="U183" s="401"/>
      <c r="V183" s="402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71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69</v>
      </c>
      <c r="Q188" s="401"/>
      <c r="R188" s="401"/>
      <c r="S188" s="401"/>
      <c r="T188" s="401"/>
      <c r="U188" s="401"/>
      <c r="V188" s="402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69</v>
      </c>
      <c r="Q189" s="401"/>
      <c r="R189" s="401"/>
      <c r="S189" s="401"/>
      <c r="T189" s="401"/>
      <c r="U189" s="401"/>
      <c r="V189" s="402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272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273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63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customHeight="1" x14ac:dyDescent="0.25">
      <c r="A193" s="54" t="s">
        <v>274</v>
      </c>
      <c r="B193" s="54" t="s">
        <v>275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68</v>
      </c>
      <c r="X193" s="386">
        <v>51</v>
      </c>
      <c r="Y193" s="387">
        <f t="shared" ref="Y193:Y200" si="26">IFERROR(IF(X193="",0,CEILING((X193/$H193),1)*$H193),"")</f>
        <v>54.6</v>
      </c>
      <c r="Z193" s="36">
        <f>IFERROR(IF(Y193=0,"",ROUNDUP(Y193/H193,0)*0.00753),"")</f>
        <v>9.7890000000000005E-2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54.157142857142858</v>
      </c>
      <c r="BN193" s="64">
        <f t="shared" ref="BN193:BN200" si="28">IFERROR(Y193*I193/H193,"0")</f>
        <v>57.98</v>
      </c>
      <c r="BO193" s="64">
        <f t="shared" ref="BO193:BO200" si="29">IFERROR(1/J193*(X193/H193),"0")</f>
        <v>7.7838827838827826E-2</v>
      </c>
      <c r="BP193" s="64">
        <f t="shared" ref="BP193:BP200" si="30">IFERROR(1/J193*(Y193/H193),"0")</f>
        <v>8.3333333333333329E-2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69</v>
      </c>
      <c r="Q201" s="401"/>
      <c r="R201" s="401"/>
      <c r="S201" s="401"/>
      <c r="T201" s="401"/>
      <c r="U201" s="401"/>
      <c r="V201" s="402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12.142857142857142</v>
      </c>
      <c r="Y201" s="388">
        <f>IFERROR(Y193/H193,"0")+IFERROR(Y194/H194,"0")+IFERROR(Y195/H195,"0")+IFERROR(Y196/H196,"0")+IFERROR(Y197/H197,"0")+IFERROR(Y198/H198,"0")+IFERROR(Y199/H199,"0")+IFERROR(Y200/H200,"0")</f>
        <v>13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9.7890000000000005E-2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69</v>
      </c>
      <c r="Q202" s="401"/>
      <c r="R202" s="401"/>
      <c r="S202" s="401"/>
      <c r="T202" s="401"/>
      <c r="U202" s="401"/>
      <c r="V202" s="402"/>
      <c r="W202" s="37" t="s">
        <v>68</v>
      </c>
      <c r="X202" s="388">
        <f>IFERROR(SUM(X193:X200),"0")</f>
        <v>51</v>
      </c>
      <c r="Y202" s="388">
        <f>IFERROR(SUM(Y193:Y200),"0")</f>
        <v>54.6</v>
      </c>
      <c r="Z202" s="37"/>
      <c r="AA202" s="389"/>
      <c r="AB202" s="389"/>
      <c r="AC202" s="389"/>
    </row>
    <row r="203" spans="1:68" ht="16.5" hidden="1" customHeight="1" x14ac:dyDescent="0.25">
      <c r="A203" s="443" t="s">
        <v>290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109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69</v>
      </c>
      <c r="Q207" s="401"/>
      <c r="R207" s="401"/>
      <c r="S207" s="401"/>
      <c r="T207" s="401"/>
      <c r="U207" s="401"/>
      <c r="V207" s="402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69</v>
      </c>
      <c r="Q208" s="401"/>
      <c r="R208" s="401"/>
      <c r="S208" s="401"/>
      <c r="T208" s="401"/>
      <c r="U208" s="401"/>
      <c r="V208" s="402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69</v>
      </c>
      <c r="Q212" s="401"/>
      <c r="R212" s="401"/>
      <c r="S212" s="401"/>
      <c r="T212" s="401"/>
      <c r="U212" s="401"/>
      <c r="V212" s="402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69</v>
      </c>
      <c r="Q213" s="401"/>
      <c r="R213" s="401"/>
      <c r="S213" s="401"/>
      <c r="T213" s="401"/>
      <c r="U213" s="401"/>
      <c r="V213" s="402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63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299</v>
      </c>
      <c r="B215" s="54" t="s">
        <v>300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6">
        <v>257</v>
      </c>
      <c r="Y215" s="387">
        <f t="shared" ref="Y215:Y222" si="31">IFERROR(IF(X215="",0,CEILING((X215/$H215),1)*$H215),"")</f>
        <v>259.20000000000005</v>
      </c>
      <c r="Z215" s="36">
        <f>IFERROR(IF(Y215=0,"",ROUNDUP(Y215/H215,0)*0.00937),"")</f>
        <v>0.44975999999999999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266.99444444444441</v>
      </c>
      <c r="BN215" s="64">
        <f t="shared" ref="BN215:BN222" si="33">IFERROR(Y215*I215/H215,"0")</f>
        <v>269.28000000000003</v>
      </c>
      <c r="BO215" s="64">
        <f t="shared" ref="BO215:BO222" si="34">IFERROR(1/J215*(X215/H215),"0")</f>
        <v>0.39660493827160492</v>
      </c>
      <c r="BP215" s="64">
        <f t="shared" ref="BP215:BP222" si="35">IFERROR(1/J215*(Y215/H215),"0")</f>
        <v>0.40000000000000008</v>
      </c>
    </row>
    <row r="216" spans="1:68" ht="27" customHeight="1" x14ac:dyDescent="0.25">
      <c r="A216" s="54" t="s">
        <v>301</v>
      </c>
      <c r="B216" s="54" t="s">
        <v>302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6">
        <v>325</v>
      </c>
      <c r="Y216" s="387">
        <f t="shared" si="31"/>
        <v>329.40000000000003</v>
      </c>
      <c r="Z216" s="36">
        <f>IFERROR(IF(Y216=0,"",ROUNDUP(Y216/H216,0)*0.00937),"")</f>
        <v>0.57157000000000002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337.63888888888886</v>
      </c>
      <c r="BN216" s="64">
        <f t="shared" si="33"/>
        <v>342.21000000000004</v>
      </c>
      <c r="BO216" s="64">
        <f t="shared" si="34"/>
        <v>0.50154320987654322</v>
      </c>
      <c r="BP216" s="64">
        <f t="shared" si="35"/>
        <v>0.5083333333333333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69</v>
      </c>
      <c r="Q223" s="401"/>
      <c r="R223" s="401"/>
      <c r="S223" s="401"/>
      <c r="T223" s="401"/>
      <c r="U223" s="401"/>
      <c r="V223" s="402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107.77777777777777</v>
      </c>
      <c r="Y223" s="388">
        <f>IFERROR(Y215/H215,"0")+IFERROR(Y216/H216,"0")+IFERROR(Y217/H217,"0")+IFERROR(Y218/H218,"0")+IFERROR(Y219/H219,"0")+IFERROR(Y220/H220,"0")+IFERROR(Y221/H221,"0")+IFERROR(Y222/H222,"0")</f>
        <v>109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1.0213300000000001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69</v>
      </c>
      <c r="Q224" s="401"/>
      <c r="R224" s="401"/>
      <c r="S224" s="401"/>
      <c r="T224" s="401"/>
      <c r="U224" s="401"/>
      <c r="V224" s="402"/>
      <c r="W224" s="37" t="s">
        <v>68</v>
      </c>
      <c r="X224" s="388">
        <f>IFERROR(SUM(X215:X222),"0")</f>
        <v>582</v>
      </c>
      <c r="Y224" s="388">
        <f>IFERROR(SUM(Y215:Y222),"0")</f>
        <v>588.60000000000014</v>
      </c>
      <c r="Z224" s="37"/>
      <c r="AA224" s="389"/>
      <c r="AB224" s="389"/>
      <c r="AC224" s="389"/>
    </row>
    <row r="225" spans="1:68" ht="14.25" hidden="1" customHeight="1" x14ac:dyDescent="0.25">
      <c r="A225" s="398" t="s">
        <v>71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317</v>
      </c>
      <c r="B227" s="54" t="s">
        <v>318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68</v>
      </c>
      <c r="X227" s="386">
        <v>98</v>
      </c>
      <c r="Y227" s="387">
        <f t="shared" si="36"/>
        <v>101.39999999999999</v>
      </c>
      <c r="Z227" s="36">
        <f>IFERROR(IF(Y227=0,"",ROUNDUP(Y227/H227,0)*0.02175),"")</f>
        <v>0.28275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105.08615384615385</v>
      </c>
      <c r="BN227" s="64">
        <f t="shared" si="38"/>
        <v>108.732</v>
      </c>
      <c r="BO227" s="64">
        <f t="shared" si="39"/>
        <v>0.22435897435897434</v>
      </c>
      <c r="BP227" s="64">
        <f t="shared" si="40"/>
        <v>0.23214285714285712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323</v>
      </c>
      <c r="B230" s="54" t="s">
        <v>324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6">
        <v>175</v>
      </c>
      <c r="Y230" s="387">
        <f t="shared" si="36"/>
        <v>175.2</v>
      </c>
      <c r="Z230" s="36">
        <f t="shared" ref="Z230:Z236" si="41">IFERROR(IF(Y230=0,"",ROUNDUP(Y230/H230,0)*0.00753),"")</f>
        <v>0.54969000000000001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196.14583333333334</v>
      </c>
      <c r="BN230" s="64">
        <f t="shared" si="38"/>
        <v>196.36999999999998</v>
      </c>
      <c r="BO230" s="64">
        <f t="shared" si="39"/>
        <v>0.46741452991452992</v>
      </c>
      <c r="BP230" s="64">
        <f t="shared" si="40"/>
        <v>0.46794871794871795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329</v>
      </c>
      <c r="B233" s="54" t="s">
        <v>330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86">
        <v>119</v>
      </c>
      <c r="Y233" s="387">
        <f t="shared" si="36"/>
        <v>120</v>
      </c>
      <c r="Z233" s="36">
        <f t="shared" si="41"/>
        <v>0.3765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132.48666666666668</v>
      </c>
      <c r="BN233" s="64">
        <f t="shared" si="38"/>
        <v>133.60000000000002</v>
      </c>
      <c r="BO233" s="64">
        <f t="shared" si="39"/>
        <v>0.31784188034188032</v>
      </c>
      <c r="BP233" s="64">
        <f t="shared" si="40"/>
        <v>0.32051282051282048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333</v>
      </c>
      <c r="B235" s="54" t="s">
        <v>334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68</v>
      </c>
      <c r="X235" s="386">
        <v>158</v>
      </c>
      <c r="Y235" s="387">
        <f t="shared" si="36"/>
        <v>158.4</v>
      </c>
      <c r="Z235" s="36">
        <f t="shared" si="41"/>
        <v>0.49698000000000003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175.90666666666669</v>
      </c>
      <c r="BN235" s="64">
        <f t="shared" si="38"/>
        <v>176.35200000000003</v>
      </c>
      <c r="BO235" s="64">
        <f t="shared" si="39"/>
        <v>0.42200854700854706</v>
      </c>
      <c r="BP235" s="64">
        <f t="shared" si="40"/>
        <v>0.42307692307692307</v>
      </c>
    </row>
    <row r="236" spans="1:68" ht="27" customHeight="1" x14ac:dyDescent="0.25">
      <c r="A236" s="54" t="s">
        <v>335</v>
      </c>
      <c r="B236" s="54" t="s">
        <v>336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86">
        <v>53</v>
      </c>
      <c r="Y236" s="387">
        <f t="shared" si="36"/>
        <v>55.199999999999996</v>
      </c>
      <c r="Z236" s="36">
        <f t="shared" si="41"/>
        <v>0.17319000000000001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59.139166666666668</v>
      </c>
      <c r="BN236" s="64">
        <f t="shared" si="38"/>
        <v>61.593999999999994</v>
      </c>
      <c r="BO236" s="64">
        <f t="shared" si="39"/>
        <v>0.14155982905982906</v>
      </c>
      <c r="BP236" s="64">
        <f t="shared" si="40"/>
        <v>0.14743589743589744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69</v>
      </c>
      <c r="Q237" s="401"/>
      <c r="R237" s="401"/>
      <c r="S237" s="401"/>
      <c r="T237" s="401"/>
      <c r="U237" s="401"/>
      <c r="V237" s="402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222.98076923076925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225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1.8791100000000001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69</v>
      </c>
      <c r="Q238" s="401"/>
      <c r="R238" s="401"/>
      <c r="S238" s="401"/>
      <c r="T238" s="401"/>
      <c r="U238" s="401"/>
      <c r="V238" s="402"/>
      <c r="W238" s="37" t="s">
        <v>68</v>
      </c>
      <c r="X238" s="388">
        <f>IFERROR(SUM(X226:X236),"0")</f>
        <v>603</v>
      </c>
      <c r="Y238" s="388">
        <f>IFERROR(SUM(Y226:Y236),"0")</f>
        <v>610.20000000000005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180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344</v>
      </c>
      <c r="B244" s="54" t="s">
        <v>345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86">
        <v>54</v>
      </c>
      <c r="Y244" s="387">
        <f>IFERROR(IF(X244="",0,CEILING((X244/$H244),1)*$H244),"")</f>
        <v>55.199999999999996</v>
      </c>
      <c r="Z244" s="36">
        <f>IFERROR(IF(Y244=0,"",ROUNDUP(Y244/H244,0)*0.00753),"")</f>
        <v>0.17319000000000001</v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60.120000000000005</v>
      </c>
      <c r="BN244" s="64">
        <f>IFERROR(Y244*I244/H244,"0")</f>
        <v>61.455999999999996</v>
      </c>
      <c r="BO244" s="64">
        <f>IFERROR(1/J244*(X244/H244),"0")</f>
        <v>0.14423076923076922</v>
      </c>
      <c r="BP244" s="64">
        <f>IFERROR(1/J244*(Y244/H244),"0")</f>
        <v>0.14743589743589744</v>
      </c>
    </row>
    <row r="245" spans="1:68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69</v>
      </c>
      <c r="Q245" s="401"/>
      <c r="R245" s="401"/>
      <c r="S245" s="401"/>
      <c r="T245" s="401"/>
      <c r="U245" s="401"/>
      <c r="V245" s="402"/>
      <c r="W245" s="37" t="s">
        <v>70</v>
      </c>
      <c r="X245" s="388">
        <f>IFERROR(X240/H240,"0")+IFERROR(X241/H241,"0")+IFERROR(X242/H242,"0")+IFERROR(X243/H243,"0")+IFERROR(X244/H244,"0")</f>
        <v>22.5</v>
      </c>
      <c r="Y245" s="388">
        <f>IFERROR(Y240/H240,"0")+IFERROR(Y241/H241,"0")+IFERROR(Y242/H242,"0")+IFERROR(Y243/H243,"0")+IFERROR(Y244/H244,"0")</f>
        <v>23</v>
      </c>
      <c r="Z245" s="388">
        <f>IFERROR(IF(Z240="",0,Z240),"0")+IFERROR(IF(Z241="",0,Z241),"0")+IFERROR(IF(Z242="",0,Z242),"0")+IFERROR(IF(Z243="",0,Z243),"0")+IFERROR(IF(Z244="",0,Z244),"0")</f>
        <v>0.17319000000000001</v>
      </c>
      <c r="AA245" s="389"/>
      <c r="AB245" s="389"/>
      <c r="AC245" s="389"/>
    </row>
    <row r="246" spans="1:68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69</v>
      </c>
      <c r="Q246" s="401"/>
      <c r="R246" s="401"/>
      <c r="S246" s="401"/>
      <c r="T246" s="401"/>
      <c r="U246" s="401"/>
      <c r="V246" s="402"/>
      <c r="W246" s="37" t="s">
        <v>68</v>
      </c>
      <c r="X246" s="388">
        <f>IFERROR(SUM(X240:X244),"0")</f>
        <v>54</v>
      </c>
      <c r="Y246" s="388">
        <f>IFERROR(SUM(Y240:Y244),"0")</f>
        <v>55.199999999999996</v>
      </c>
      <c r="Z246" s="37"/>
      <c r="AA246" s="389"/>
      <c r="AB246" s="389"/>
      <c r="AC246" s="389"/>
    </row>
    <row r="247" spans="1:68" ht="16.5" hidden="1" customHeight="1" x14ac:dyDescent="0.25">
      <c r="A247" s="443" t="s">
        <v>346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109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359</v>
      </c>
      <c r="B256" s="54" t="s">
        <v>360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68</v>
      </c>
      <c r="X256" s="386">
        <v>5</v>
      </c>
      <c r="Y256" s="387">
        <f t="shared" si="42"/>
        <v>8</v>
      </c>
      <c r="Z256" s="36">
        <f>IFERROR(IF(Y256=0,"",ROUNDUP(Y256/H256,0)*0.00937),"")</f>
        <v>1.874E-2</v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5.3000000000000007</v>
      </c>
      <c r="BN256" s="64">
        <f t="shared" si="44"/>
        <v>8.48</v>
      </c>
      <c r="BO256" s="64">
        <f t="shared" si="45"/>
        <v>1.0416666666666666E-2</v>
      </c>
      <c r="BP256" s="64">
        <f t="shared" si="46"/>
        <v>1.6666666666666666E-2</v>
      </c>
    </row>
    <row r="257" spans="1:68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69</v>
      </c>
      <c r="Q257" s="401"/>
      <c r="R257" s="401"/>
      <c r="S257" s="401"/>
      <c r="T257" s="401"/>
      <c r="U257" s="401"/>
      <c r="V257" s="402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1.25</v>
      </c>
      <c r="Y257" s="388">
        <f>IFERROR(Y249/H249,"0")+IFERROR(Y250/H250,"0")+IFERROR(Y251/H251,"0")+IFERROR(Y252/H252,"0")+IFERROR(Y253/H253,"0")+IFERROR(Y254/H254,"0")+IFERROR(Y255/H255,"0")+IFERROR(Y256/H256,"0")</f>
        <v>2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1.874E-2</v>
      </c>
      <c r="AA257" s="389"/>
      <c r="AB257" s="389"/>
      <c r="AC257" s="389"/>
    </row>
    <row r="258" spans="1:68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69</v>
      </c>
      <c r="Q258" s="401"/>
      <c r="R258" s="401"/>
      <c r="S258" s="401"/>
      <c r="T258" s="401"/>
      <c r="U258" s="401"/>
      <c r="V258" s="402"/>
      <c r="W258" s="37" t="s">
        <v>68</v>
      </c>
      <c r="X258" s="388">
        <f>IFERROR(SUM(X249:X256),"0")</f>
        <v>5</v>
      </c>
      <c r="Y258" s="388">
        <f>IFERROR(SUM(Y249:Y256),"0")</f>
        <v>8</v>
      </c>
      <c r="Z258" s="37"/>
      <c r="AA258" s="389"/>
      <c r="AB258" s="389"/>
      <c r="AC258" s="389"/>
    </row>
    <row r="259" spans="1:68" ht="16.5" hidden="1" customHeight="1" x14ac:dyDescent="0.25">
      <c r="A259" s="443" t="s">
        <v>361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109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369</v>
      </c>
      <c r="B265" s="54" t="s">
        <v>370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6">
        <v>4</v>
      </c>
      <c r="Y265" s="387">
        <f t="shared" si="47"/>
        <v>4</v>
      </c>
      <c r="Z265" s="36">
        <f>IFERROR(IF(Y265=0,"",ROUNDUP(Y265/H265,0)*0.00937),"")</f>
        <v>9.3699999999999999E-3</v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4.24</v>
      </c>
      <c r="BN265" s="64">
        <f t="shared" si="49"/>
        <v>4.24</v>
      </c>
      <c r="BO265" s="64">
        <f t="shared" si="50"/>
        <v>8.3333333333333332E-3</v>
      </c>
      <c r="BP265" s="64">
        <f t="shared" si="51"/>
        <v>8.3333333333333332E-3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69</v>
      </c>
      <c r="Q269" s="401"/>
      <c r="R269" s="401"/>
      <c r="S269" s="401"/>
      <c r="T269" s="401"/>
      <c r="U269" s="401"/>
      <c r="V269" s="402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1</v>
      </c>
      <c r="Y269" s="388">
        <f>IFERROR(Y261/H261,"0")+IFERROR(Y262/H262,"0")+IFERROR(Y263/H263,"0")+IFERROR(Y264/H264,"0")+IFERROR(Y265/H265,"0")+IFERROR(Y266/H266,"0")+IFERROR(Y267/H267,"0")+IFERROR(Y268/H268,"0")</f>
        <v>1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9.3699999999999999E-3</v>
      </c>
      <c r="AA269" s="389"/>
      <c r="AB269" s="389"/>
      <c r="AC269" s="389"/>
    </row>
    <row r="270" spans="1:68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69</v>
      </c>
      <c r="Q270" s="401"/>
      <c r="R270" s="401"/>
      <c r="S270" s="401"/>
      <c r="T270" s="401"/>
      <c r="U270" s="401"/>
      <c r="V270" s="402"/>
      <c r="W270" s="37" t="s">
        <v>68</v>
      </c>
      <c r="X270" s="388">
        <f>IFERROR(SUM(X261:X268),"0")</f>
        <v>4</v>
      </c>
      <c r="Y270" s="388">
        <f>IFERROR(SUM(Y261:Y268),"0")</f>
        <v>4</v>
      </c>
      <c r="Z270" s="37"/>
      <c r="AA270" s="389"/>
      <c r="AB270" s="389"/>
      <c r="AC270" s="389"/>
    </row>
    <row r="271" spans="1:68" ht="16.5" hidden="1" customHeight="1" x14ac:dyDescent="0.25">
      <c r="A271" s="443" t="s">
        <v>377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109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667" t="s">
        <v>382</v>
      </c>
      <c r="Q274" s="391"/>
      <c r="R274" s="391"/>
      <c r="S274" s="391"/>
      <c r="T274" s="392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69</v>
      </c>
      <c r="Q279" s="401"/>
      <c r="R279" s="401"/>
      <c r="S279" s="401"/>
      <c r="T279" s="401"/>
      <c r="U279" s="401"/>
      <c r="V279" s="402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69</v>
      </c>
      <c r="Q280" s="401"/>
      <c r="R280" s="401"/>
      <c r="S280" s="401"/>
      <c r="T280" s="401"/>
      <c r="U280" s="401"/>
      <c r="V280" s="402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390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109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69</v>
      </c>
      <c r="Q284" s="401"/>
      <c r="R284" s="401"/>
      <c r="S284" s="401"/>
      <c r="T284" s="401"/>
      <c r="U284" s="401"/>
      <c r="V284" s="402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69</v>
      </c>
      <c r="Q285" s="401"/>
      <c r="R285" s="401"/>
      <c r="S285" s="401"/>
      <c r="T285" s="401"/>
      <c r="U285" s="401"/>
      <c r="V285" s="402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393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109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69</v>
      </c>
      <c r="Q291" s="401"/>
      <c r="R291" s="401"/>
      <c r="S291" s="401"/>
      <c r="T291" s="401"/>
      <c r="U291" s="401"/>
      <c r="V291" s="402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69</v>
      </c>
      <c r="Q292" s="401"/>
      <c r="R292" s="401"/>
      <c r="S292" s="401"/>
      <c r="T292" s="401"/>
      <c r="U292" s="401"/>
      <c r="V292" s="402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400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405</v>
      </c>
      <c r="B297" s="54" t="s">
        <v>406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68</v>
      </c>
      <c r="X297" s="386">
        <v>56</v>
      </c>
      <c r="Y297" s="387">
        <f>IFERROR(IF(X297="",0,CEILING((X297/$H297),1)*$H297),"")</f>
        <v>57.599999999999994</v>
      </c>
      <c r="Z297" s="36">
        <f>IFERROR(IF(Y297=0,"",ROUNDUP(Y297/H297,0)*0.00753),"")</f>
        <v>0.18071999999999999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62.346666666666671</v>
      </c>
      <c r="BN297" s="64">
        <f>IFERROR(Y297*I297/H297,"0")</f>
        <v>64.128</v>
      </c>
      <c r="BO297" s="64">
        <f>IFERROR(1/J297*(X297/H297),"0")</f>
        <v>0.1495726495726496</v>
      </c>
      <c r="BP297" s="64">
        <f>IFERROR(1/J297*(Y297/H297),"0")</f>
        <v>0.15384615384615385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69</v>
      </c>
      <c r="Q300" s="401"/>
      <c r="R300" s="401"/>
      <c r="S300" s="401"/>
      <c r="T300" s="401"/>
      <c r="U300" s="401"/>
      <c r="V300" s="402"/>
      <c r="W300" s="37" t="s">
        <v>70</v>
      </c>
      <c r="X300" s="388">
        <f>IFERROR(X295/H295,"0")+IFERROR(X296/H296,"0")+IFERROR(X297/H297,"0")+IFERROR(X298/H298,"0")+IFERROR(X299/H299,"0")</f>
        <v>23.333333333333336</v>
      </c>
      <c r="Y300" s="388">
        <f>IFERROR(Y295/H295,"0")+IFERROR(Y296/H296,"0")+IFERROR(Y297/H297,"0")+IFERROR(Y298/H298,"0")+IFERROR(Y299/H299,"0")</f>
        <v>24</v>
      </c>
      <c r="Z300" s="388">
        <f>IFERROR(IF(Z295="",0,Z295),"0")+IFERROR(IF(Z296="",0,Z296),"0")+IFERROR(IF(Z297="",0,Z297),"0")+IFERROR(IF(Z298="",0,Z298),"0")+IFERROR(IF(Z299="",0,Z299),"0")</f>
        <v>0.18071999999999999</v>
      </c>
      <c r="AA300" s="389"/>
      <c r="AB300" s="389"/>
      <c r="AC300" s="389"/>
    </row>
    <row r="301" spans="1:68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69</v>
      </c>
      <c r="Q301" s="401"/>
      <c r="R301" s="401"/>
      <c r="S301" s="401"/>
      <c r="T301" s="401"/>
      <c r="U301" s="401"/>
      <c r="V301" s="402"/>
      <c r="W301" s="37" t="s">
        <v>68</v>
      </c>
      <c r="X301" s="388">
        <f>IFERROR(SUM(X295:X299),"0")</f>
        <v>56</v>
      </c>
      <c r="Y301" s="388">
        <f>IFERROR(SUM(Y295:Y299),"0")</f>
        <v>57.599999999999994</v>
      </c>
      <c r="Z301" s="37"/>
      <c r="AA301" s="389"/>
      <c r="AB301" s="389"/>
      <c r="AC301" s="389"/>
    </row>
    <row r="302" spans="1:68" ht="16.5" hidden="1" customHeight="1" x14ac:dyDescent="0.25">
      <c r="A302" s="443" t="s">
        <v>411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69</v>
      </c>
      <c r="Q305" s="401"/>
      <c r="R305" s="401"/>
      <c r="S305" s="401"/>
      <c r="T305" s="401"/>
      <c r="U305" s="401"/>
      <c r="V305" s="402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69</v>
      </c>
      <c r="Q306" s="401"/>
      <c r="R306" s="401"/>
      <c r="S306" s="401"/>
      <c r="T306" s="401"/>
      <c r="U306" s="401"/>
      <c r="V306" s="402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414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109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69</v>
      </c>
      <c r="Q310" s="401"/>
      <c r="R310" s="401"/>
      <c r="S310" s="401"/>
      <c r="T310" s="401"/>
      <c r="U310" s="401"/>
      <c r="V310" s="402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69</v>
      </c>
      <c r="Q311" s="401"/>
      <c r="R311" s="401"/>
      <c r="S311" s="401"/>
      <c r="T311" s="401"/>
      <c r="U311" s="401"/>
      <c r="V311" s="402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63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421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109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684" t="s">
        <v>428</v>
      </c>
      <c r="Q321" s="391"/>
      <c r="R321" s="391"/>
      <c r="S321" s="391"/>
      <c r="T321" s="392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69</v>
      </c>
      <c r="Q327" s="401"/>
      <c r="R327" s="401"/>
      <c r="S327" s="401"/>
      <c r="T327" s="401"/>
      <c r="U327" s="401"/>
      <c r="V327" s="402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69</v>
      </c>
      <c r="Q328" s="401"/>
      <c r="R328" s="401"/>
      <c r="S328" s="401"/>
      <c r="T328" s="401"/>
      <c r="U328" s="401"/>
      <c r="V328" s="402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63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69</v>
      </c>
      <c r="Q334" s="401"/>
      <c r="R334" s="401"/>
      <c r="S334" s="401"/>
      <c r="T334" s="401"/>
      <c r="U334" s="401"/>
      <c r="V334" s="402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69</v>
      </c>
      <c r="Q335" s="401"/>
      <c r="R335" s="401"/>
      <c r="S335" s="401"/>
      <c r="T335" s="401"/>
      <c r="U335" s="401"/>
      <c r="V335" s="402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71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69</v>
      </c>
      <c r="Q343" s="401"/>
      <c r="R343" s="401"/>
      <c r="S343" s="401"/>
      <c r="T343" s="401"/>
      <c r="U343" s="401"/>
      <c r="V343" s="402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69</v>
      </c>
      <c r="Q344" s="401"/>
      <c r="R344" s="401"/>
      <c r="S344" s="401"/>
      <c r="T344" s="401"/>
      <c r="U344" s="401"/>
      <c r="V344" s="402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180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458</v>
      </c>
      <c r="B346" s="54" t="s">
        <v>459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68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460</v>
      </c>
      <c r="B347" s="54" t="s">
        <v>461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68</v>
      </c>
      <c r="X347" s="386">
        <v>210</v>
      </c>
      <c r="Y347" s="387">
        <f>IFERROR(IF(X347="",0,CEILING((X347/$H347),1)*$H347),"")</f>
        <v>210.6</v>
      </c>
      <c r="Z347" s="36">
        <f>IFERROR(IF(Y347=0,"",ROUNDUP(Y347/H347,0)*0.02175),"")</f>
        <v>0.58724999999999994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225.1846153846154</v>
      </c>
      <c r="BN347" s="64">
        <f>IFERROR(Y347*I347/H347,"0")</f>
        <v>225.82800000000003</v>
      </c>
      <c r="BO347" s="64">
        <f>IFERROR(1/J347*(X347/H347),"0")</f>
        <v>0.48076923076923073</v>
      </c>
      <c r="BP347" s="64">
        <f>IFERROR(1/J347*(Y347/H347),"0")</f>
        <v>0.4821428571428571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69</v>
      </c>
      <c r="Q349" s="401"/>
      <c r="R349" s="401"/>
      <c r="S349" s="401"/>
      <c r="T349" s="401"/>
      <c r="U349" s="401"/>
      <c r="V349" s="402"/>
      <c r="W349" s="37" t="s">
        <v>70</v>
      </c>
      <c r="X349" s="388">
        <f>IFERROR(X346/H346,"0")+IFERROR(X347/H347,"0")+IFERROR(X348/H348,"0")</f>
        <v>26.923076923076923</v>
      </c>
      <c r="Y349" s="388">
        <f>IFERROR(Y346/H346,"0")+IFERROR(Y347/H347,"0")+IFERROR(Y348/H348,"0")</f>
        <v>27</v>
      </c>
      <c r="Z349" s="388">
        <f>IFERROR(IF(Z346="",0,Z346),"0")+IFERROR(IF(Z347="",0,Z347),"0")+IFERROR(IF(Z348="",0,Z348),"0")</f>
        <v>0.58724999999999994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69</v>
      </c>
      <c r="Q350" s="401"/>
      <c r="R350" s="401"/>
      <c r="S350" s="401"/>
      <c r="T350" s="401"/>
      <c r="U350" s="401"/>
      <c r="V350" s="402"/>
      <c r="W350" s="37" t="s">
        <v>68</v>
      </c>
      <c r="X350" s="388">
        <f>IFERROR(SUM(X346:X348),"0")</f>
        <v>210</v>
      </c>
      <c r="Y350" s="388">
        <f>IFERROR(SUM(Y346:Y348),"0")</f>
        <v>210.6</v>
      </c>
      <c r="Z350" s="37"/>
      <c r="AA350" s="389"/>
      <c r="AB350" s="389"/>
      <c r="AC350" s="389"/>
    </row>
    <row r="351" spans="1:68" ht="14.25" hidden="1" customHeight="1" x14ac:dyDescent="0.25">
      <c r="A351" s="398" t="s">
        <v>95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">
        <v>466</v>
      </c>
      <c r="Q352" s="391"/>
      <c r="R352" s="391"/>
      <c r="S352" s="391"/>
      <c r="T352" s="392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05" t="s">
        <v>469</v>
      </c>
      <c r="Q353" s="391"/>
      <c r="R353" s="391"/>
      <c r="S353" s="391"/>
      <c r="T353" s="392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69</v>
      </c>
      <c r="Q356" s="401"/>
      <c r="R356" s="401"/>
      <c r="S356" s="401"/>
      <c r="T356" s="401"/>
      <c r="U356" s="401"/>
      <c r="V356" s="402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69</v>
      </c>
      <c r="Q357" s="401"/>
      <c r="R357" s="401"/>
      <c r="S357" s="401"/>
      <c r="T357" s="401"/>
      <c r="U357" s="401"/>
      <c r="V357" s="402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474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69</v>
      </c>
      <c r="Q362" s="401"/>
      <c r="R362" s="401"/>
      <c r="S362" s="401"/>
      <c r="T362" s="401"/>
      <c r="U362" s="401"/>
      <c r="V362" s="402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69</v>
      </c>
      <c r="Q363" s="401"/>
      <c r="R363" s="401"/>
      <c r="S363" s="401"/>
      <c r="T363" s="401"/>
      <c r="U363" s="401"/>
      <c r="V363" s="402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483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63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69</v>
      </c>
      <c r="Q367" s="401"/>
      <c r="R367" s="401"/>
      <c r="S367" s="401"/>
      <c r="T367" s="401"/>
      <c r="U367" s="401"/>
      <c r="V367" s="402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69</v>
      </c>
      <c r="Q368" s="401"/>
      <c r="R368" s="401"/>
      <c r="S368" s="401"/>
      <c r="T368" s="401"/>
      <c r="U368" s="401"/>
      <c r="V368" s="402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69</v>
      </c>
      <c r="Q373" s="401"/>
      <c r="R373" s="401"/>
      <c r="S373" s="401"/>
      <c r="T373" s="401"/>
      <c r="U373" s="401"/>
      <c r="V373" s="402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69</v>
      </c>
      <c r="Q374" s="401"/>
      <c r="R374" s="401"/>
      <c r="S374" s="401"/>
      <c r="T374" s="401"/>
      <c r="U374" s="401"/>
      <c r="V374" s="402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492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493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109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6">
        <v>1700</v>
      </c>
      <c r="Y379" s="387">
        <f t="shared" si="67"/>
        <v>1710</v>
      </c>
      <c r="Z379" s="36">
        <f>IFERROR(IF(Y379=0,"",ROUNDUP(Y379/H379,0)*0.02175),"")</f>
        <v>2.4794999999999998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1754.4</v>
      </c>
      <c r="BN379" s="64">
        <f t="shared" si="69"/>
        <v>1764.72</v>
      </c>
      <c r="BO379" s="64">
        <f t="shared" si="70"/>
        <v>2.3611111111111107</v>
      </c>
      <c r="BP379" s="64">
        <f t="shared" si="71"/>
        <v>2.375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6">
        <v>575</v>
      </c>
      <c r="Y381" s="387">
        <f t="shared" si="67"/>
        <v>585</v>
      </c>
      <c r="Z381" s="36">
        <f>IFERROR(IF(Y381=0,"",ROUNDUP(Y381/H381,0)*0.02175),"")</f>
        <v>0.84824999999999995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593.4</v>
      </c>
      <c r="BN381" s="64">
        <f t="shared" si="69"/>
        <v>603.72</v>
      </c>
      <c r="BO381" s="64">
        <f t="shared" si="70"/>
        <v>0.79861111111111116</v>
      </c>
      <c r="BP381" s="64">
        <f t="shared" si="71"/>
        <v>0.8125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68</v>
      </c>
      <c r="X383" s="386">
        <v>1366</v>
      </c>
      <c r="Y383" s="387">
        <f t="shared" si="67"/>
        <v>1380</v>
      </c>
      <c r="Z383" s="36">
        <f>IFERROR(IF(Y383=0,"",ROUNDUP(Y383/H383,0)*0.02175),"")</f>
        <v>2.0009999999999999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1409.712</v>
      </c>
      <c r="BN383" s="64">
        <f t="shared" si="69"/>
        <v>1424.16</v>
      </c>
      <c r="BO383" s="64">
        <f t="shared" si="70"/>
        <v>1.8972222222222221</v>
      </c>
      <c r="BP383" s="64">
        <f t="shared" si="71"/>
        <v>1.9166666666666665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69</v>
      </c>
      <c r="Q387" s="401"/>
      <c r="R387" s="401"/>
      <c r="S387" s="401"/>
      <c r="T387" s="401"/>
      <c r="U387" s="401"/>
      <c r="V387" s="402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242.73333333333332</v>
      </c>
      <c r="Y387" s="388">
        <f>IFERROR(Y378/H378,"0")+IFERROR(Y379/H379,"0")+IFERROR(Y380/H380,"0")+IFERROR(Y381/H381,"0")+IFERROR(Y382/H382,"0")+IFERROR(Y383/H383,"0")+IFERROR(Y384/H384,"0")+IFERROR(Y385/H385,"0")+IFERROR(Y386/H386,"0")</f>
        <v>245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5.3287499999999994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69</v>
      </c>
      <c r="Q388" s="401"/>
      <c r="R388" s="401"/>
      <c r="S388" s="401"/>
      <c r="T388" s="401"/>
      <c r="U388" s="401"/>
      <c r="V388" s="402"/>
      <c r="W388" s="37" t="s">
        <v>68</v>
      </c>
      <c r="X388" s="388">
        <f>IFERROR(SUM(X378:X386),"0")</f>
        <v>3641</v>
      </c>
      <c r="Y388" s="388">
        <f>IFERROR(SUM(Y378:Y386),"0")</f>
        <v>3675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145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86">
        <v>1221</v>
      </c>
      <c r="Y390" s="387">
        <f>IFERROR(IF(X390="",0,CEILING((X390/$H390),1)*$H390),"")</f>
        <v>1230</v>
      </c>
      <c r="Z390" s="36">
        <f>IFERROR(IF(Y390=0,"",ROUNDUP(Y390/H390,0)*0.02175),"")</f>
        <v>1.7834999999999999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1260.0720000000001</v>
      </c>
      <c r="BN390" s="64">
        <f>IFERROR(Y390*I390/H390,"0")</f>
        <v>1269.3600000000001</v>
      </c>
      <c r="BO390" s="64">
        <f>IFERROR(1/J390*(X390/H390),"0")</f>
        <v>1.6958333333333333</v>
      </c>
      <c r="BP390" s="64">
        <f>IFERROR(1/J390*(Y390/H390),"0")</f>
        <v>1.7083333333333333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69</v>
      </c>
      <c r="Q392" s="401"/>
      <c r="R392" s="401"/>
      <c r="S392" s="401"/>
      <c r="T392" s="401"/>
      <c r="U392" s="401"/>
      <c r="V392" s="402"/>
      <c r="W392" s="37" t="s">
        <v>70</v>
      </c>
      <c r="X392" s="388">
        <f>IFERROR(X390/H390,"0")+IFERROR(X391/H391,"0")</f>
        <v>81.400000000000006</v>
      </c>
      <c r="Y392" s="388">
        <f>IFERROR(Y390/H390,"0")+IFERROR(Y391/H391,"0")</f>
        <v>82</v>
      </c>
      <c r="Z392" s="388">
        <f>IFERROR(IF(Z390="",0,Z390),"0")+IFERROR(IF(Z391="",0,Z391),"0")</f>
        <v>1.7834999999999999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69</v>
      </c>
      <c r="Q393" s="401"/>
      <c r="R393" s="401"/>
      <c r="S393" s="401"/>
      <c r="T393" s="401"/>
      <c r="U393" s="401"/>
      <c r="V393" s="402"/>
      <c r="W393" s="37" t="s">
        <v>68</v>
      </c>
      <c r="X393" s="388">
        <f>IFERROR(SUM(X390:X391),"0")</f>
        <v>1221</v>
      </c>
      <c r="Y393" s="388">
        <f>IFERROR(SUM(Y390:Y391),"0")</f>
        <v>1230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71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516</v>
      </c>
      <c r="B397" s="54" t="s">
        <v>517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68</v>
      </c>
      <c r="X397" s="386">
        <v>26</v>
      </c>
      <c r="Y397" s="387">
        <f>IFERROR(IF(X397="",0,CEILING((X397/$H397),1)*$H397),"")</f>
        <v>31.2</v>
      </c>
      <c r="Z397" s="36">
        <f>IFERROR(IF(Y397=0,"",ROUNDUP(Y397/H397,0)*0.02175),"")</f>
        <v>8.6999999999999994E-2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27.880000000000003</v>
      </c>
      <c r="BN397" s="64">
        <f>IFERROR(Y397*I397/H397,"0")</f>
        <v>33.456000000000003</v>
      </c>
      <c r="BO397" s="64">
        <f>IFERROR(1/J397*(X397/H397),"0")</f>
        <v>5.9523809523809521E-2</v>
      </c>
      <c r="BP397" s="64">
        <f>IFERROR(1/J397*(Y397/H397),"0")</f>
        <v>7.1428571428571425E-2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69</v>
      </c>
      <c r="Q398" s="401"/>
      <c r="R398" s="401"/>
      <c r="S398" s="401"/>
      <c r="T398" s="401"/>
      <c r="U398" s="401"/>
      <c r="V398" s="402"/>
      <c r="W398" s="37" t="s">
        <v>70</v>
      </c>
      <c r="X398" s="388">
        <f>IFERROR(X395/H395,"0")+IFERROR(X396/H396,"0")+IFERROR(X397/H397,"0")</f>
        <v>3.3333333333333335</v>
      </c>
      <c r="Y398" s="388">
        <f>IFERROR(Y395/H395,"0")+IFERROR(Y396/H396,"0")+IFERROR(Y397/H397,"0")</f>
        <v>4</v>
      </c>
      <c r="Z398" s="388">
        <f>IFERROR(IF(Z395="",0,Z395),"0")+IFERROR(IF(Z396="",0,Z396),"0")+IFERROR(IF(Z397="",0,Z397),"0")</f>
        <v>8.6999999999999994E-2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69</v>
      </c>
      <c r="Q399" s="401"/>
      <c r="R399" s="401"/>
      <c r="S399" s="401"/>
      <c r="T399" s="401"/>
      <c r="U399" s="401"/>
      <c r="V399" s="402"/>
      <c r="W399" s="37" t="s">
        <v>68</v>
      </c>
      <c r="X399" s="388">
        <f>IFERROR(SUM(X395:X397),"0")</f>
        <v>26</v>
      </c>
      <c r="Y399" s="388">
        <f>IFERROR(SUM(Y395:Y397),"0")</f>
        <v>31.2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180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68</v>
      </c>
      <c r="X401" s="386">
        <v>63</v>
      </c>
      <c r="Y401" s="387">
        <f>IFERROR(IF(X401="",0,CEILING((X401/$H401),1)*$H401),"")</f>
        <v>70.2</v>
      </c>
      <c r="Z401" s="36">
        <f>IFERROR(IF(Y401=0,"",ROUNDUP(Y401/H401,0)*0.02175),"")</f>
        <v>0.19574999999999998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67.555384615384625</v>
      </c>
      <c r="BN401" s="64">
        <f>IFERROR(Y401*I401/H401,"0")</f>
        <v>75.27600000000001</v>
      </c>
      <c r="BO401" s="64">
        <f>IFERROR(1/J401*(X401/H401),"0")</f>
        <v>0.14423076923076922</v>
      </c>
      <c r="BP401" s="64">
        <f>IFERROR(1/J401*(Y401/H401),"0")</f>
        <v>0.1607142857142857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69</v>
      </c>
      <c r="Q403" s="401"/>
      <c r="R403" s="401"/>
      <c r="S403" s="401"/>
      <c r="T403" s="401"/>
      <c r="U403" s="401"/>
      <c r="V403" s="402"/>
      <c r="W403" s="37" t="s">
        <v>70</v>
      </c>
      <c r="X403" s="388">
        <f>IFERROR(X401/H401,"0")+IFERROR(X402/H402,"0")</f>
        <v>8.0769230769230766</v>
      </c>
      <c r="Y403" s="388">
        <f>IFERROR(Y401/H401,"0")+IFERROR(Y402/H402,"0")</f>
        <v>9</v>
      </c>
      <c r="Z403" s="388">
        <f>IFERROR(IF(Z401="",0,Z401),"0")+IFERROR(IF(Z402="",0,Z402),"0")</f>
        <v>0.19574999999999998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69</v>
      </c>
      <c r="Q404" s="401"/>
      <c r="R404" s="401"/>
      <c r="S404" s="401"/>
      <c r="T404" s="401"/>
      <c r="U404" s="401"/>
      <c r="V404" s="402"/>
      <c r="W404" s="37" t="s">
        <v>68</v>
      </c>
      <c r="X404" s="388">
        <f>IFERROR(SUM(X401:X402),"0")</f>
        <v>63</v>
      </c>
      <c r="Y404" s="388">
        <f>IFERROR(SUM(Y401:Y402),"0")</f>
        <v>70.2</v>
      </c>
      <c r="Z404" s="37"/>
      <c r="AA404" s="389"/>
      <c r="AB404" s="389"/>
      <c r="AC404" s="389"/>
    </row>
    <row r="405" spans="1:68" ht="16.5" hidden="1" customHeight="1" x14ac:dyDescent="0.25">
      <c r="A405" s="443" t="s">
        <v>521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109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06" t="s">
        <v>524</v>
      </c>
      <c r="Q407" s="391"/>
      <c r="R407" s="391"/>
      <c r="S407" s="391"/>
      <c r="T407" s="392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69</v>
      </c>
      <c r="Q411" s="401"/>
      <c r="R411" s="401"/>
      <c r="S411" s="401"/>
      <c r="T411" s="401"/>
      <c r="U411" s="401"/>
      <c r="V411" s="402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69</v>
      </c>
      <c r="Q412" s="401"/>
      <c r="R412" s="401"/>
      <c r="S412" s="401"/>
      <c r="T412" s="401"/>
      <c r="U412" s="401"/>
      <c r="V412" s="402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63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531</v>
      </c>
      <c r="B414" s="54" t="s">
        <v>532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68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69</v>
      </c>
      <c r="Q416" s="401"/>
      <c r="R416" s="401"/>
      <c r="S416" s="401"/>
      <c r="T416" s="401"/>
      <c r="U416" s="401"/>
      <c r="V416" s="402"/>
      <c r="W416" s="37" t="s">
        <v>70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69</v>
      </c>
      <c r="Q417" s="401"/>
      <c r="R417" s="401"/>
      <c r="S417" s="401"/>
      <c r="T417" s="401"/>
      <c r="U417" s="401"/>
      <c r="V417" s="402"/>
      <c r="W417" s="37" t="s">
        <v>68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71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180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69</v>
      </c>
      <c r="Q428" s="401"/>
      <c r="R428" s="401"/>
      <c r="S428" s="401"/>
      <c r="T428" s="401"/>
      <c r="U428" s="401"/>
      <c r="V428" s="402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69</v>
      </c>
      <c r="Q429" s="401"/>
      <c r="R429" s="401"/>
      <c r="S429" s="401"/>
      <c r="T429" s="401"/>
      <c r="U429" s="401"/>
      <c r="V429" s="402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546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547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109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69</v>
      </c>
      <c r="Q434" s="401"/>
      <c r="R434" s="401"/>
      <c r="S434" s="401"/>
      <c r="T434" s="401"/>
      <c r="U434" s="401"/>
      <c r="V434" s="402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69</v>
      </c>
      <c r="Q435" s="401"/>
      <c r="R435" s="401"/>
      <c r="S435" s="401"/>
      <c r="T435" s="401"/>
      <c r="U435" s="401"/>
      <c r="V435" s="402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63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555</v>
      </c>
      <c r="B440" s="54" t="s">
        <v>556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68</v>
      </c>
      <c r="X440" s="386">
        <v>93</v>
      </c>
      <c r="Y440" s="387">
        <f t="shared" si="72"/>
        <v>96.600000000000009</v>
      </c>
      <c r="Z440" s="36">
        <f>IFERROR(IF(Y440=0,"",ROUNDUP(Y440/H440,0)*0.00753),"")</f>
        <v>0.17319000000000001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98.092857142857127</v>
      </c>
      <c r="BN440" s="64">
        <f t="shared" si="74"/>
        <v>101.88999999999999</v>
      </c>
      <c r="BO440" s="64">
        <f t="shared" si="75"/>
        <v>0.14194139194139194</v>
      </c>
      <c r="BP440" s="64">
        <f t="shared" si="76"/>
        <v>0.14743589743589744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1" t="s">
        <v>570</v>
      </c>
      <c r="Q449" s="391"/>
      <c r="R449" s="391"/>
      <c r="S449" s="391"/>
      <c r="T449" s="392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574</v>
      </c>
      <c r="B453" s="54" t="s">
        <v>576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6">
        <v>101</v>
      </c>
      <c r="Y453" s="387">
        <f t="shared" si="72"/>
        <v>102.9</v>
      </c>
      <c r="Z453" s="36">
        <f t="shared" si="77"/>
        <v>0.24598</v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107.25238095238095</v>
      </c>
      <c r="BN453" s="64">
        <f t="shared" si="74"/>
        <v>109.27</v>
      </c>
      <c r="BO453" s="64">
        <f t="shared" si="75"/>
        <v>0.20553520553520555</v>
      </c>
      <c r="BP453" s="64">
        <f t="shared" si="76"/>
        <v>0.20940170940170943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69</v>
      </c>
      <c r="Q458" s="401"/>
      <c r="R458" s="401"/>
      <c r="S458" s="401"/>
      <c r="T458" s="401"/>
      <c r="U458" s="401"/>
      <c r="V458" s="402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70.238095238095241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72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0.41917000000000004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69</v>
      </c>
      <c r="Q459" s="401"/>
      <c r="R459" s="401"/>
      <c r="S459" s="401"/>
      <c r="T459" s="401"/>
      <c r="U459" s="401"/>
      <c r="V459" s="402"/>
      <c r="W459" s="37" t="s">
        <v>68</v>
      </c>
      <c r="X459" s="388">
        <f>IFERROR(SUM(X437:X457),"0")</f>
        <v>194</v>
      </c>
      <c r="Y459" s="388">
        <f>IFERROR(SUM(Y437:Y457),"0")</f>
        <v>199.5</v>
      </c>
      <c r="Z459" s="37"/>
      <c r="AA459" s="389"/>
      <c r="AB459" s="389"/>
      <c r="AC459" s="389"/>
    </row>
    <row r="460" spans="1:68" ht="14.25" hidden="1" customHeight="1" x14ac:dyDescent="0.25">
      <c r="A460" s="398" t="s">
        <v>71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69</v>
      </c>
      <c r="Q463" s="401"/>
      <c r="R463" s="401"/>
      <c r="S463" s="401"/>
      <c r="T463" s="401"/>
      <c r="U463" s="401"/>
      <c r="V463" s="402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69</v>
      </c>
      <c r="Q464" s="401"/>
      <c r="R464" s="401"/>
      <c r="S464" s="401"/>
      <c r="T464" s="401"/>
      <c r="U464" s="401"/>
      <c r="V464" s="402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95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592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69</v>
      </c>
      <c r="Q472" s="401"/>
      <c r="R472" s="401"/>
      <c r="S472" s="401"/>
      <c r="T472" s="401"/>
      <c r="U472" s="401"/>
      <c r="V472" s="402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69</v>
      </c>
      <c r="Q473" s="401"/>
      <c r="R473" s="401"/>
      <c r="S473" s="401"/>
      <c r="T473" s="401"/>
      <c r="U473" s="401"/>
      <c r="V473" s="402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63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customHeight="1" x14ac:dyDescent="0.25">
      <c r="A475" s="54" t="s">
        <v>595</v>
      </c>
      <c r="B475" s="54" t="s">
        <v>596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6">
        <v>190</v>
      </c>
      <c r="Y475" s="387">
        <f t="shared" ref="Y475:Y480" si="78">IFERROR(IF(X475="",0,CEILING((X475/$H475),1)*$H475),"")</f>
        <v>193.20000000000002</v>
      </c>
      <c r="Z475" s="36">
        <f>IFERROR(IF(Y475=0,"",ROUNDUP(Y475/H475,0)*0.00753),"")</f>
        <v>0.34638000000000002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200.40476190476187</v>
      </c>
      <c r="BN475" s="64">
        <f t="shared" ref="BN475:BN480" si="80">IFERROR(Y475*I475/H475,"0")</f>
        <v>203.77999999999997</v>
      </c>
      <c r="BO475" s="64">
        <f t="shared" ref="BO475:BO480" si="81">IFERROR(1/J475*(X475/H475),"0")</f>
        <v>0.28998778998778996</v>
      </c>
      <c r="BP475" s="64">
        <f t="shared" ref="BP475:BP480" si="82">IFERROR(1/J475*(Y475/H475),"0")</f>
        <v>0.29487179487179488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69</v>
      </c>
      <c r="Q481" s="401"/>
      <c r="R481" s="401"/>
      <c r="S481" s="401"/>
      <c r="T481" s="401"/>
      <c r="U481" s="401"/>
      <c r="V481" s="402"/>
      <c r="W481" s="37" t="s">
        <v>70</v>
      </c>
      <c r="X481" s="388">
        <f>IFERROR(X475/H475,"0")+IFERROR(X476/H476,"0")+IFERROR(X477/H477,"0")+IFERROR(X478/H478,"0")+IFERROR(X479/H479,"0")+IFERROR(X480/H480,"0")</f>
        <v>45.238095238095234</v>
      </c>
      <c r="Y481" s="388">
        <f>IFERROR(Y475/H475,"0")+IFERROR(Y476/H476,"0")+IFERROR(Y477/H477,"0")+IFERROR(Y478/H478,"0")+IFERROR(Y479/H479,"0")+IFERROR(Y480/H480,"0")</f>
        <v>46</v>
      </c>
      <c r="Z481" s="388">
        <f>IFERROR(IF(Z475="",0,Z475),"0")+IFERROR(IF(Z476="",0,Z476),"0")+IFERROR(IF(Z477="",0,Z477),"0")+IFERROR(IF(Z478="",0,Z478),"0")+IFERROR(IF(Z479="",0,Z479),"0")+IFERROR(IF(Z480="",0,Z480),"0")</f>
        <v>0.34638000000000002</v>
      </c>
      <c r="AA481" s="389"/>
      <c r="AB481" s="389"/>
      <c r="AC481" s="389"/>
    </row>
    <row r="482" spans="1:68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69</v>
      </c>
      <c r="Q482" s="401"/>
      <c r="R482" s="401"/>
      <c r="S482" s="401"/>
      <c r="T482" s="401"/>
      <c r="U482" s="401"/>
      <c r="V482" s="402"/>
      <c r="W482" s="37" t="s">
        <v>68</v>
      </c>
      <c r="X482" s="388">
        <f>IFERROR(SUM(X475:X480),"0")</f>
        <v>190</v>
      </c>
      <c r="Y482" s="388">
        <f>IFERROR(SUM(Y475:Y480),"0")</f>
        <v>193.20000000000002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104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69</v>
      </c>
      <c r="Q485" s="401"/>
      <c r="R485" s="401"/>
      <c r="S485" s="401"/>
      <c r="T485" s="401"/>
      <c r="U485" s="401"/>
      <c r="V485" s="402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69</v>
      </c>
      <c r="Q486" s="401"/>
      <c r="R486" s="401"/>
      <c r="S486" s="401"/>
      <c r="T486" s="401"/>
      <c r="U486" s="401"/>
      <c r="V486" s="402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607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63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69</v>
      </c>
      <c r="Q492" s="401"/>
      <c r="R492" s="401"/>
      <c r="S492" s="401"/>
      <c r="T492" s="401"/>
      <c r="U492" s="401"/>
      <c r="V492" s="402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69</v>
      </c>
      <c r="Q493" s="401"/>
      <c r="R493" s="401"/>
      <c r="S493" s="401"/>
      <c r="T493" s="401"/>
      <c r="U493" s="401"/>
      <c r="V493" s="402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614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63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617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617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109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69</v>
      </c>
      <c r="Q510" s="401"/>
      <c r="R510" s="401"/>
      <c r="S510" s="401"/>
      <c r="T510" s="401"/>
      <c r="U510" s="401"/>
      <c r="V510" s="402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69</v>
      </c>
      <c r="Q511" s="401"/>
      <c r="R511" s="401"/>
      <c r="S511" s="401"/>
      <c r="T511" s="401"/>
      <c r="U511" s="401"/>
      <c r="V511" s="402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145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69</v>
      </c>
      <c r="Q515" s="401"/>
      <c r="R515" s="401"/>
      <c r="S515" s="401"/>
      <c r="T515" s="401"/>
      <c r="U515" s="401"/>
      <c r="V515" s="402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69</v>
      </c>
      <c r="Q516" s="401"/>
      <c r="R516" s="401"/>
      <c r="S516" s="401"/>
      <c r="T516" s="401"/>
      <c r="U516" s="401"/>
      <c r="V516" s="402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63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customHeight="1" x14ac:dyDescent="0.25">
      <c r="A519" s="54" t="s">
        <v>640</v>
      </c>
      <c r="B519" s="54" t="s">
        <v>641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6">
        <v>19</v>
      </c>
      <c r="Y519" s="387">
        <f t="shared" si="89"/>
        <v>21.12</v>
      </c>
      <c r="Z519" s="36">
        <f>IFERROR(IF(Y519=0,"",ROUNDUP(Y519/H519,0)*0.01196),"")</f>
        <v>4.7840000000000001E-2</v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20.295454545454543</v>
      </c>
      <c r="BN519" s="64">
        <f t="shared" si="91"/>
        <v>22.56</v>
      </c>
      <c r="BO519" s="64">
        <f t="shared" si="92"/>
        <v>3.4600815850815848E-2</v>
      </c>
      <c r="BP519" s="64">
        <f t="shared" si="93"/>
        <v>3.8461538461538464E-2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69</v>
      </c>
      <c r="Q524" s="401"/>
      <c r="R524" s="401"/>
      <c r="S524" s="401"/>
      <c r="T524" s="401"/>
      <c r="U524" s="401"/>
      <c r="V524" s="402"/>
      <c r="W524" s="37" t="s">
        <v>70</v>
      </c>
      <c r="X524" s="388">
        <f>IFERROR(X518/H518,"0")+IFERROR(X519/H519,"0")+IFERROR(X520/H520,"0")+IFERROR(X521/H521,"0")+IFERROR(X522/H522,"0")+IFERROR(X523/H523,"0")</f>
        <v>3.5984848484848482</v>
      </c>
      <c r="Y524" s="388">
        <f>IFERROR(Y518/H518,"0")+IFERROR(Y519/H519,"0")+IFERROR(Y520/H520,"0")+IFERROR(Y521/H521,"0")+IFERROR(Y522/H522,"0")+IFERROR(Y523/H523,"0")</f>
        <v>4</v>
      </c>
      <c r="Z524" s="388">
        <f>IFERROR(IF(Z518="",0,Z518),"0")+IFERROR(IF(Z519="",0,Z519),"0")+IFERROR(IF(Z520="",0,Z520),"0")+IFERROR(IF(Z521="",0,Z521),"0")+IFERROR(IF(Z522="",0,Z522),"0")+IFERROR(IF(Z523="",0,Z523),"0")</f>
        <v>4.7840000000000001E-2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69</v>
      </c>
      <c r="Q525" s="401"/>
      <c r="R525" s="401"/>
      <c r="S525" s="401"/>
      <c r="T525" s="401"/>
      <c r="U525" s="401"/>
      <c r="V525" s="402"/>
      <c r="W525" s="37" t="s">
        <v>68</v>
      </c>
      <c r="X525" s="388">
        <f>IFERROR(SUM(X518:X523),"0")</f>
        <v>19</v>
      </c>
      <c r="Y525" s="388">
        <f>IFERROR(SUM(Y518:Y523),"0")</f>
        <v>21.12</v>
      </c>
      <c r="Z525" s="37"/>
      <c r="AA525" s="389"/>
      <c r="AB525" s="389"/>
      <c r="AC525" s="389"/>
    </row>
    <row r="526" spans="1:68" ht="14.25" hidden="1" customHeight="1" x14ac:dyDescent="0.25">
      <c r="A526" s="398" t="s">
        <v>71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69</v>
      </c>
      <c r="Q530" s="401"/>
      <c r="R530" s="401"/>
      <c r="S530" s="401"/>
      <c r="T530" s="401"/>
      <c r="U530" s="401"/>
      <c r="V530" s="402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69</v>
      </c>
      <c r="Q531" s="401"/>
      <c r="R531" s="401"/>
      <c r="S531" s="401"/>
      <c r="T531" s="401"/>
      <c r="U531" s="401"/>
      <c r="V531" s="402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180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640" t="s">
        <v>658</v>
      </c>
      <c r="Q533" s="391"/>
      <c r="R533" s="391"/>
      <c r="S533" s="391"/>
      <c r="T533" s="392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661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661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109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673" t="s">
        <v>664</v>
      </c>
      <c r="Q540" s="391"/>
      <c r="R540" s="391"/>
      <c r="S540" s="391"/>
      <c r="T540" s="392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68" t="s">
        <v>667</v>
      </c>
      <c r="Q541" s="391"/>
      <c r="R541" s="391"/>
      <c r="S541" s="391"/>
      <c r="T541" s="392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85" t="s">
        <v>670</v>
      </c>
      <c r="Q542" s="391"/>
      <c r="R542" s="391"/>
      <c r="S542" s="391"/>
      <c r="T542" s="392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595" t="s">
        <v>673</v>
      </c>
      <c r="Q543" s="391"/>
      <c r="R543" s="391"/>
      <c r="S543" s="391"/>
      <c r="T543" s="392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568" t="s">
        <v>676</v>
      </c>
      <c r="Q544" s="391"/>
      <c r="R544" s="391"/>
      <c r="S544" s="391"/>
      <c r="T544" s="392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02" t="s">
        <v>679</v>
      </c>
      <c r="Q545" s="391"/>
      <c r="R545" s="391"/>
      <c r="S545" s="391"/>
      <c r="T545" s="392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502" t="s">
        <v>682</v>
      </c>
      <c r="Q546" s="391"/>
      <c r="R546" s="391"/>
      <c r="S546" s="391"/>
      <c r="T546" s="392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69</v>
      </c>
      <c r="Q547" s="401"/>
      <c r="R547" s="401"/>
      <c r="S547" s="401"/>
      <c r="T547" s="401"/>
      <c r="U547" s="401"/>
      <c r="V547" s="402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69</v>
      </c>
      <c r="Q548" s="401"/>
      <c r="R548" s="401"/>
      <c r="S548" s="401"/>
      <c r="T548" s="401"/>
      <c r="U548" s="401"/>
      <c r="V548" s="402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145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469" t="s">
        <v>685</v>
      </c>
      <c r="Q550" s="391"/>
      <c r="R550" s="391"/>
      <c r="S550" s="391"/>
      <c r="T550" s="392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702" t="s">
        <v>688</v>
      </c>
      <c r="Q551" s="391"/>
      <c r="R551" s="391"/>
      <c r="S551" s="391"/>
      <c r="T551" s="392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08" t="s">
        <v>691</v>
      </c>
      <c r="Q552" s="391"/>
      <c r="R552" s="391"/>
      <c r="S552" s="391"/>
      <c r="T552" s="392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480" t="s">
        <v>694</v>
      </c>
      <c r="Q553" s="391"/>
      <c r="R553" s="391"/>
      <c r="S553" s="391"/>
      <c r="T553" s="392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69</v>
      </c>
      <c r="Q554" s="401"/>
      <c r="R554" s="401"/>
      <c r="S554" s="401"/>
      <c r="T554" s="401"/>
      <c r="U554" s="401"/>
      <c r="V554" s="402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69</v>
      </c>
      <c r="Q555" s="401"/>
      <c r="R555" s="401"/>
      <c r="S555" s="401"/>
      <c r="T555" s="401"/>
      <c r="U555" s="401"/>
      <c r="V555" s="402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63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686" t="s">
        <v>697</v>
      </c>
      <c r="Q557" s="391"/>
      <c r="R557" s="391"/>
      <c r="S557" s="391"/>
      <c r="T557" s="392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698</v>
      </c>
      <c r="B558" s="54" t="s">
        <v>699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00" t="s">
        <v>700</v>
      </c>
      <c r="Q558" s="391"/>
      <c r="R558" s="391"/>
      <c r="S558" s="391"/>
      <c r="T558" s="392"/>
      <c r="U558" s="34"/>
      <c r="V558" s="34"/>
      <c r="W558" s="35" t="s">
        <v>68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653" t="s">
        <v>703</v>
      </c>
      <c r="Q559" s="391"/>
      <c r="R559" s="391"/>
      <c r="S559" s="391"/>
      <c r="T559" s="392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719" t="s">
        <v>706</v>
      </c>
      <c r="Q560" s="391"/>
      <c r="R560" s="391"/>
      <c r="S560" s="391"/>
      <c r="T560" s="392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643" t="s">
        <v>709</v>
      </c>
      <c r="Q561" s="391"/>
      <c r="R561" s="391"/>
      <c r="S561" s="391"/>
      <c r="T561" s="392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456" t="s">
        <v>712</v>
      </c>
      <c r="Q562" s="391"/>
      <c r="R562" s="391"/>
      <c r="S562" s="391"/>
      <c r="T562" s="392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4" t="s">
        <v>715</v>
      </c>
      <c r="Q563" s="391"/>
      <c r="R563" s="391"/>
      <c r="S563" s="391"/>
      <c r="T563" s="392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71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716</v>
      </c>
      <c r="B567" s="54" t="s">
        <v>717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678" t="s">
        <v>718</v>
      </c>
      <c r="Q567" s="391"/>
      <c r="R567" s="391"/>
      <c r="S567" s="391"/>
      <c r="T567" s="392"/>
      <c r="U567" s="34"/>
      <c r="V567" s="34"/>
      <c r="W567" s="35" t="s">
        <v>68</v>
      </c>
      <c r="X567" s="386">
        <v>165</v>
      </c>
      <c r="Y567" s="387">
        <f>IFERROR(IF(X567="",0,CEILING((X567/$H567),1)*$H567),"")</f>
        <v>171.6</v>
      </c>
      <c r="Z567" s="36">
        <f>IFERROR(IF(Y567=0,"",ROUNDUP(Y567/H567,0)*0.02175),"")</f>
        <v>0.47849999999999998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176.93076923076924</v>
      </c>
      <c r="BN567" s="64">
        <f>IFERROR(Y567*I567/H567,"0")</f>
        <v>184.00800000000001</v>
      </c>
      <c r="BO567" s="64">
        <f>IFERROR(1/J567*(X567/H567),"0")</f>
        <v>0.37774725274725274</v>
      </c>
      <c r="BP567" s="64">
        <f>IFERROR(1/J567*(Y567/H567),"0")</f>
        <v>0.39285714285714285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761" t="s">
        <v>721</v>
      </c>
      <c r="Q568" s="391"/>
      <c r="R568" s="391"/>
      <c r="S568" s="391"/>
      <c r="T568" s="392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87" t="s">
        <v>724</v>
      </c>
      <c r="Q569" s="391"/>
      <c r="R569" s="391"/>
      <c r="S569" s="391"/>
      <c r="T569" s="392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459" t="s">
        <v>727</v>
      </c>
      <c r="Q570" s="391"/>
      <c r="R570" s="391"/>
      <c r="S570" s="391"/>
      <c r="T570" s="392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69</v>
      </c>
      <c r="Q571" s="401"/>
      <c r="R571" s="401"/>
      <c r="S571" s="401"/>
      <c r="T571" s="401"/>
      <c r="U571" s="401"/>
      <c r="V571" s="402"/>
      <c r="W571" s="37" t="s">
        <v>70</v>
      </c>
      <c r="X571" s="388">
        <f>IFERROR(X567/H567,"0")+IFERROR(X568/H568,"0")+IFERROR(X569/H569,"0")+IFERROR(X570/H570,"0")</f>
        <v>21.153846153846153</v>
      </c>
      <c r="Y571" s="388">
        <f>IFERROR(Y567/H567,"0")+IFERROR(Y568/H568,"0")+IFERROR(Y569/H569,"0")+IFERROR(Y570/H570,"0")</f>
        <v>22</v>
      </c>
      <c r="Z571" s="388">
        <f>IFERROR(IF(Z567="",0,Z567),"0")+IFERROR(IF(Z568="",0,Z568),"0")+IFERROR(IF(Z569="",0,Z569),"0")+IFERROR(IF(Z570="",0,Z570),"0")</f>
        <v>0.47849999999999998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69</v>
      </c>
      <c r="Q572" s="401"/>
      <c r="R572" s="401"/>
      <c r="S572" s="401"/>
      <c r="T572" s="401"/>
      <c r="U572" s="401"/>
      <c r="V572" s="402"/>
      <c r="W572" s="37" t="s">
        <v>68</v>
      </c>
      <c r="X572" s="388">
        <f>IFERROR(SUM(X567:X570),"0")</f>
        <v>165</v>
      </c>
      <c r="Y572" s="388">
        <f>IFERROR(SUM(Y567:Y570),"0")</f>
        <v>171.6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180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29" t="s">
        <v>730</v>
      </c>
      <c r="Q574" s="391"/>
      <c r="R574" s="391"/>
      <c r="S574" s="391"/>
      <c r="T574" s="392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708" t="s">
        <v>732</v>
      </c>
      <c r="Q575" s="391"/>
      <c r="R575" s="391"/>
      <c r="S575" s="391"/>
      <c r="T575" s="392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731" t="s">
        <v>735</v>
      </c>
      <c r="Q576" s="391"/>
      <c r="R576" s="391"/>
      <c r="S576" s="391"/>
      <c r="T576" s="392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696" t="s">
        <v>737</v>
      </c>
      <c r="Q577" s="391"/>
      <c r="R577" s="391"/>
      <c r="S577" s="391"/>
      <c r="T577" s="392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738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109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683" t="s">
        <v>741</v>
      </c>
      <c r="Q582" s="391"/>
      <c r="R582" s="391"/>
      <c r="S582" s="391"/>
      <c r="T582" s="392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727" t="s">
        <v>744</v>
      </c>
      <c r="Q583" s="391"/>
      <c r="R583" s="391"/>
      <c r="S583" s="391"/>
      <c r="T583" s="392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69</v>
      </c>
      <c r="Q584" s="401"/>
      <c r="R584" s="401"/>
      <c r="S584" s="401"/>
      <c r="T584" s="401"/>
      <c r="U584" s="401"/>
      <c r="V584" s="402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69</v>
      </c>
      <c r="Q585" s="401"/>
      <c r="R585" s="401"/>
      <c r="S585" s="401"/>
      <c r="T585" s="401"/>
      <c r="U585" s="401"/>
      <c r="V585" s="402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145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503" t="s">
        <v>747</v>
      </c>
      <c r="Q587" s="391"/>
      <c r="R587" s="391"/>
      <c r="S587" s="391"/>
      <c r="T587" s="392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69</v>
      </c>
      <c r="Q588" s="401"/>
      <c r="R588" s="401"/>
      <c r="S588" s="401"/>
      <c r="T588" s="401"/>
      <c r="U588" s="401"/>
      <c r="V588" s="402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69</v>
      </c>
      <c r="Q589" s="401"/>
      <c r="R589" s="401"/>
      <c r="S589" s="401"/>
      <c r="T589" s="401"/>
      <c r="U589" s="401"/>
      <c r="V589" s="402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63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646" t="s">
        <v>750</v>
      </c>
      <c r="Q591" s="391"/>
      <c r="R591" s="391"/>
      <c r="S591" s="391"/>
      <c r="T591" s="392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69</v>
      </c>
      <c r="Q592" s="401"/>
      <c r="R592" s="401"/>
      <c r="S592" s="401"/>
      <c r="T592" s="401"/>
      <c r="U592" s="401"/>
      <c r="V592" s="402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69</v>
      </c>
      <c r="Q593" s="401"/>
      <c r="R593" s="401"/>
      <c r="S593" s="401"/>
      <c r="T593" s="401"/>
      <c r="U593" s="401"/>
      <c r="V593" s="402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71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582" t="s">
        <v>753</v>
      </c>
      <c r="Q595" s="391"/>
      <c r="R595" s="391"/>
      <c r="S595" s="391"/>
      <c r="T595" s="392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69</v>
      </c>
      <c r="Q596" s="401"/>
      <c r="R596" s="401"/>
      <c r="S596" s="401"/>
      <c r="T596" s="401"/>
      <c r="U596" s="401"/>
      <c r="V596" s="402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69</v>
      </c>
      <c r="Q597" s="401"/>
      <c r="R597" s="401"/>
      <c r="S597" s="401"/>
      <c r="T597" s="401"/>
      <c r="U597" s="401"/>
      <c r="V597" s="402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754</v>
      </c>
      <c r="Q598" s="507"/>
      <c r="R598" s="507"/>
      <c r="S598" s="507"/>
      <c r="T598" s="507"/>
      <c r="U598" s="507"/>
      <c r="V598" s="508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7729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7857.42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755</v>
      </c>
      <c r="Q599" s="507"/>
      <c r="R599" s="507"/>
      <c r="S599" s="507"/>
      <c r="T599" s="507"/>
      <c r="U599" s="507"/>
      <c r="V599" s="508"/>
      <c r="W599" s="37" t="s">
        <v>68</v>
      </c>
      <c r="X599" s="388">
        <f>IFERROR(SUM(BM22:BM595),"0")</f>
        <v>8085.2170125430121</v>
      </c>
      <c r="Y599" s="388">
        <f>IFERROR(SUM(BN22:BN595),"0")</f>
        <v>8220.4280000000017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756</v>
      </c>
      <c r="Q600" s="507"/>
      <c r="R600" s="507"/>
      <c r="S600" s="507"/>
      <c r="T600" s="507"/>
      <c r="U600" s="507"/>
      <c r="V600" s="508"/>
      <c r="W600" s="37" t="s">
        <v>757</v>
      </c>
      <c r="X600" s="38">
        <f>ROUNDUP(SUM(BO22:BO595),0)</f>
        <v>13</v>
      </c>
      <c r="Y600" s="38">
        <f>ROUNDUP(SUM(BP22:BP595),0)</f>
        <v>13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758</v>
      </c>
      <c r="Q601" s="507"/>
      <c r="R601" s="507"/>
      <c r="S601" s="507"/>
      <c r="T601" s="507"/>
      <c r="U601" s="507"/>
      <c r="V601" s="508"/>
      <c r="W601" s="37" t="s">
        <v>68</v>
      </c>
      <c r="X601" s="388">
        <f>GrossWeightTotal+PalletQtyTotal*25</f>
        <v>8410.217012543013</v>
      </c>
      <c r="Y601" s="388">
        <f>GrossWeightTotalR+PalletQtyTotalR*25</f>
        <v>8545.4280000000017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759</v>
      </c>
      <c r="Q602" s="507"/>
      <c r="R602" s="507"/>
      <c r="S602" s="507"/>
      <c r="T602" s="507"/>
      <c r="U602" s="507"/>
      <c r="V602" s="508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966.39156584156592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984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760</v>
      </c>
      <c r="Q603" s="507"/>
      <c r="R603" s="507"/>
      <c r="S603" s="507"/>
      <c r="T603" s="507"/>
      <c r="U603" s="507"/>
      <c r="V603" s="508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14.30749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416" t="s">
        <v>107</v>
      </c>
      <c r="D605" s="701"/>
      <c r="E605" s="701"/>
      <c r="F605" s="701"/>
      <c r="G605" s="701"/>
      <c r="H605" s="417"/>
      <c r="I605" s="416" t="s">
        <v>272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492</v>
      </c>
      <c r="X605" s="417"/>
      <c r="Y605" s="416" t="s">
        <v>546</v>
      </c>
      <c r="Z605" s="701"/>
      <c r="AA605" s="701"/>
      <c r="AB605" s="417"/>
      <c r="AC605" s="383" t="s">
        <v>617</v>
      </c>
      <c r="AD605" s="416" t="s">
        <v>661</v>
      </c>
      <c r="AE605" s="417"/>
      <c r="AF605" s="384"/>
    </row>
    <row r="606" spans="1:68" ht="14.25" customHeight="1" thickTop="1" x14ac:dyDescent="0.2">
      <c r="A606" s="473" t="s">
        <v>763</v>
      </c>
      <c r="B606" s="416" t="s">
        <v>62</v>
      </c>
      <c r="C606" s="416" t="s">
        <v>108</v>
      </c>
      <c r="D606" s="416" t="s">
        <v>128</v>
      </c>
      <c r="E606" s="416" t="s">
        <v>186</v>
      </c>
      <c r="F606" s="416" t="s">
        <v>202</v>
      </c>
      <c r="G606" s="416" t="s">
        <v>240</v>
      </c>
      <c r="H606" s="416" t="s">
        <v>107</v>
      </c>
      <c r="I606" s="416" t="s">
        <v>273</v>
      </c>
      <c r="J606" s="416" t="s">
        <v>290</v>
      </c>
      <c r="K606" s="416" t="s">
        <v>346</v>
      </c>
      <c r="L606" s="384"/>
      <c r="M606" s="416" t="s">
        <v>361</v>
      </c>
      <c r="N606" s="384"/>
      <c r="O606" s="416" t="s">
        <v>377</v>
      </c>
      <c r="P606" s="416" t="s">
        <v>390</v>
      </c>
      <c r="Q606" s="416" t="s">
        <v>393</v>
      </c>
      <c r="R606" s="416" t="s">
        <v>400</v>
      </c>
      <c r="S606" s="416" t="s">
        <v>411</v>
      </c>
      <c r="T606" s="416" t="s">
        <v>414</v>
      </c>
      <c r="U606" s="416" t="s">
        <v>421</v>
      </c>
      <c r="V606" s="416" t="s">
        <v>483</v>
      </c>
      <c r="W606" s="416" t="s">
        <v>493</v>
      </c>
      <c r="X606" s="416" t="s">
        <v>521</v>
      </c>
      <c r="Y606" s="416" t="s">
        <v>547</v>
      </c>
      <c r="Z606" s="416" t="s">
        <v>592</v>
      </c>
      <c r="AA606" s="416" t="s">
        <v>607</v>
      </c>
      <c r="AB606" s="416" t="s">
        <v>614</v>
      </c>
      <c r="AC606" s="416" t="s">
        <v>617</v>
      </c>
      <c r="AD606" s="416" t="s">
        <v>661</v>
      </c>
      <c r="AE606" s="416" t="s">
        <v>738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32.400000000000006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100.80000000000001</v>
      </c>
      <c r="E608" s="46">
        <f>IFERROR(Y108*1,"0")+IFERROR(Y109*1,"0")+IFERROR(Y110*1,"0")+IFERROR(Y114*1,"0")+IFERROR(Y115*1,"0")+IFERROR(Y116*1,"0")+IFERROR(Y117*1,"0")+IFERROR(Y118*1,"0")</f>
        <v>64.800000000000011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478.8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54.6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1254.0000000000002</v>
      </c>
      <c r="K608" s="46">
        <f>IFERROR(Y249*1,"0")+IFERROR(Y250*1,"0")+IFERROR(Y251*1,"0")+IFERROR(Y252*1,"0")+IFERROR(Y253*1,"0")+IFERROR(Y254*1,"0")+IFERROR(Y255*1,"0")+IFERROR(Y256*1,"0")</f>
        <v>8</v>
      </c>
      <c r="L608" s="384"/>
      <c r="M608" s="46">
        <f>IFERROR(Y261*1,"0")+IFERROR(Y262*1,"0")+IFERROR(Y263*1,"0")+IFERROR(Y264*1,"0")+IFERROR(Y265*1,"0")+IFERROR(Y266*1,"0")+IFERROR(Y267*1,"0")+IFERROR(Y268*1,"0")</f>
        <v>4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57.599999999999994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210.6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5006.3999999999996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199.5</v>
      </c>
      <c r="Z608" s="46">
        <f>IFERROR(Y471*1,"0")+IFERROR(Y475*1,"0")+IFERROR(Y476*1,"0")+IFERROR(Y477*1,"0")+IFERROR(Y478*1,"0")+IFERROR(Y479*1,"0")+IFERROR(Y480*1,"0")+IFERROR(Y484*1,"0")</f>
        <v>193.20000000000002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21.12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171.6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21,00"/>
        <filter val="1 366,00"/>
        <filter val="1 700,00"/>
        <filter val="1,00"/>
        <filter val="1,25"/>
        <filter val="101,00"/>
        <filter val="107,78"/>
        <filter val="119,00"/>
        <filter val="12,14"/>
        <filter val="13"/>
        <filter val="158,00"/>
        <filter val="165,00"/>
        <filter val="175,00"/>
        <filter val="19,00"/>
        <filter val="190,00"/>
        <filter val="194,00"/>
        <filter val="2,13"/>
        <filter val="2,38"/>
        <filter val="20,00"/>
        <filter val="21,15"/>
        <filter val="210,00"/>
        <filter val="22,50"/>
        <filter val="222,98"/>
        <filter val="23,00"/>
        <filter val="23,33"/>
        <filter val="242,73"/>
        <filter val="257,00"/>
        <filter val="26,00"/>
        <filter val="26,92"/>
        <filter val="3 641,00"/>
        <filter val="3,33"/>
        <filter val="3,60"/>
        <filter val="325,00"/>
        <filter val="4,00"/>
        <filter val="45,24"/>
        <filter val="471,00"/>
        <filter val="5,00"/>
        <filter val="5,19"/>
        <filter val="51,00"/>
        <filter val="53,00"/>
        <filter val="54,00"/>
        <filter val="56,00"/>
        <filter val="56,07"/>
        <filter val="575,00"/>
        <filter val="582,00"/>
        <filter val="6,94"/>
        <filter val="603,00"/>
        <filter val="63,00"/>
        <filter val="7 729,00"/>
        <filter val="70,24"/>
        <filter val="75,00"/>
        <filter val="8 085,22"/>
        <filter val="8 410,22"/>
        <filter val="8,08"/>
        <filter val="81,40"/>
        <filter val="93,00"/>
        <filter val="966,39"/>
        <filter val="98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