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F8F4C56-3AE3-4465-AEE3-6AA28FDFDE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Y592" i="1"/>
  <c r="X592" i="1"/>
  <c r="BP591" i="1"/>
  <c r="BO591" i="1"/>
  <c r="BN591" i="1"/>
  <c r="BM591" i="1"/>
  <c r="Z591" i="1"/>
  <c r="Z592" i="1" s="1"/>
  <c r="Y591" i="1"/>
  <c r="Y593" i="1" s="1"/>
  <c r="X589" i="1"/>
  <c r="X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Z584" i="1" s="1"/>
  <c r="Y582" i="1"/>
  <c r="AE608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N478" i="1"/>
  <c r="BM478" i="1"/>
  <c r="Z478" i="1"/>
  <c r="Y478" i="1"/>
  <c r="BP478" i="1" s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Y373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Y367" i="1"/>
  <c r="X367" i="1"/>
  <c r="BP366" i="1"/>
  <c r="BO366" i="1"/>
  <c r="BN366" i="1"/>
  <c r="BM366" i="1"/>
  <c r="Z366" i="1"/>
  <c r="Z367" i="1" s="1"/>
  <c r="Y366" i="1"/>
  <c r="V608" i="1" s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Y357" i="1" s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U608" i="1" s="1"/>
  <c r="P319" i="1"/>
  <c r="X316" i="1"/>
  <c r="X315" i="1"/>
  <c r="BO314" i="1"/>
  <c r="BM314" i="1"/>
  <c r="Y314" i="1"/>
  <c r="Y316" i="1" s="1"/>
  <c r="P314" i="1"/>
  <c r="BP313" i="1"/>
  <c r="BO313" i="1"/>
  <c r="BN313" i="1"/>
  <c r="BM313" i="1"/>
  <c r="Z313" i="1"/>
  <c r="Y313" i="1"/>
  <c r="Y315" i="1" s="1"/>
  <c r="P313" i="1"/>
  <c r="X311" i="1"/>
  <c r="Y310" i="1"/>
  <c r="X310" i="1"/>
  <c r="BP309" i="1"/>
  <c r="BO309" i="1"/>
  <c r="BN309" i="1"/>
  <c r="BM309" i="1"/>
  <c r="Z309" i="1"/>
  <c r="Z310" i="1" s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Y291" i="1"/>
  <c r="X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G608" i="1" s="1"/>
  <c r="P155" i="1"/>
  <c r="X152" i="1"/>
  <c r="X151" i="1"/>
  <c r="BO150" i="1"/>
  <c r="BM150" i="1"/>
  <c r="Y150" i="1"/>
  <c r="Y152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BO132" i="1"/>
  <c r="BM132" i="1"/>
  <c r="Y132" i="1"/>
  <c r="Y137" i="1" s="1"/>
  <c r="P132" i="1"/>
  <c r="BP131" i="1"/>
  <c r="BO131" i="1"/>
  <c r="BN131" i="1"/>
  <c r="BM131" i="1"/>
  <c r="Z131" i="1"/>
  <c r="Y131" i="1"/>
  <c r="Y136" i="1" s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08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Y81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8" i="1" s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8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98" i="1" s="1"/>
  <c r="X23" i="1"/>
  <c r="X602" i="1" s="1"/>
  <c r="BO22" i="1"/>
  <c r="X600" i="1" s="1"/>
  <c r="BM22" i="1"/>
  <c r="X599" i="1" s="1"/>
  <c r="X601" i="1" s="1"/>
  <c r="Y22" i="1"/>
  <c r="B608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Z90" i="1" s="1"/>
  <c r="BN84" i="1"/>
  <c r="BP84" i="1"/>
  <c r="Z86" i="1"/>
  <c r="BN86" i="1"/>
  <c r="Z88" i="1"/>
  <c r="BN88" i="1"/>
  <c r="Y91" i="1"/>
  <c r="Z93" i="1"/>
  <c r="Z98" i="1" s="1"/>
  <c r="BN93" i="1"/>
  <c r="BP93" i="1"/>
  <c r="Z94" i="1"/>
  <c r="BN94" i="1"/>
  <c r="Z95" i="1"/>
  <c r="BN95" i="1"/>
  <c r="Z97" i="1"/>
  <c r="BN97" i="1"/>
  <c r="Y98" i="1"/>
  <c r="Z101" i="1"/>
  <c r="Z104" i="1" s="1"/>
  <c r="BN101" i="1"/>
  <c r="BP101" i="1"/>
  <c r="Z103" i="1"/>
  <c r="BN103" i="1"/>
  <c r="Y104" i="1"/>
  <c r="Z108" i="1"/>
  <c r="Z111" i="1" s="1"/>
  <c r="BN108" i="1"/>
  <c r="BP108" i="1"/>
  <c r="Z110" i="1"/>
  <c r="BN110" i="1"/>
  <c r="Y111" i="1"/>
  <c r="Z114" i="1"/>
  <c r="Z119" i="1" s="1"/>
  <c r="BN114" i="1"/>
  <c r="BP114" i="1"/>
  <c r="Z116" i="1"/>
  <c r="BN116" i="1"/>
  <c r="Z118" i="1"/>
  <c r="BN118" i="1"/>
  <c r="Y119" i="1"/>
  <c r="Z123" i="1"/>
  <c r="Z128" i="1" s="1"/>
  <c r="BN123" i="1"/>
  <c r="BP123" i="1"/>
  <c r="Z125" i="1"/>
  <c r="BN125" i="1"/>
  <c r="Z127" i="1"/>
  <c r="BN127" i="1"/>
  <c r="Y128" i="1"/>
  <c r="Z132" i="1"/>
  <c r="Z136" i="1" s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Z150" i="1"/>
  <c r="Z151" i="1" s="1"/>
  <c r="BN150" i="1"/>
  <c r="BP150" i="1"/>
  <c r="Z155" i="1"/>
  <c r="Z157" i="1" s="1"/>
  <c r="BN155" i="1"/>
  <c r="BP155" i="1"/>
  <c r="Y158" i="1"/>
  <c r="Z161" i="1"/>
  <c r="Z162" i="1" s="1"/>
  <c r="BN161" i="1"/>
  <c r="BP161" i="1"/>
  <c r="Z165" i="1"/>
  <c r="Z167" i="1" s="1"/>
  <c r="BN165" i="1"/>
  <c r="BP165" i="1"/>
  <c r="Y168" i="1"/>
  <c r="H608" i="1"/>
  <c r="Z172" i="1"/>
  <c r="Z174" i="1" s="1"/>
  <c r="BN172" i="1"/>
  <c r="BP172" i="1"/>
  <c r="Y175" i="1"/>
  <c r="Y183" i="1"/>
  <c r="Z178" i="1"/>
  <c r="BN178" i="1"/>
  <c r="BP180" i="1"/>
  <c r="BN180" i="1"/>
  <c r="Z180" i="1"/>
  <c r="Y189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Z237" i="1" s="1"/>
  <c r="BP231" i="1"/>
  <c r="BN231" i="1"/>
  <c r="Z231" i="1"/>
  <c r="BP235" i="1"/>
  <c r="BN235" i="1"/>
  <c r="Z235" i="1"/>
  <c r="Y246" i="1"/>
  <c r="BP243" i="1"/>
  <c r="BN243" i="1"/>
  <c r="Z243" i="1"/>
  <c r="BP252" i="1"/>
  <c r="BN252" i="1"/>
  <c r="Z252" i="1"/>
  <c r="BP256" i="1"/>
  <c r="BN256" i="1"/>
  <c r="Z256" i="1"/>
  <c r="M608" i="1"/>
  <c r="Y270" i="1"/>
  <c r="BP261" i="1"/>
  <c r="BN261" i="1"/>
  <c r="Z261" i="1"/>
  <c r="BP265" i="1"/>
  <c r="BN265" i="1"/>
  <c r="Z265" i="1"/>
  <c r="Y269" i="1"/>
  <c r="BP275" i="1"/>
  <c r="BN275" i="1"/>
  <c r="Z275" i="1"/>
  <c r="Y279" i="1"/>
  <c r="BP289" i="1"/>
  <c r="BN289" i="1"/>
  <c r="Z289" i="1"/>
  <c r="Z291" i="1" s="1"/>
  <c r="R608" i="1"/>
  <c r="BP298" i="1"/>
  <c r="BN298" i="1"/>
  <c r="Z298" i="1"/>
  <c r="H9" i="1"/>
  <c r="Y24" i="1"/>
  <c r="Y59" i="1"/>
  <c r="Y75" i="1"/>
  <c r="Y112" i="1"/>
  <c r="Y129" i="1"/>
  <c r="Y157" i="1"/>
  <c r="Z182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Z245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Z279" i="1" s="1"/>
  <c r="Z300" i="1"/>
  <c r="BP296" i="1"/>
  <c r="BN296" i="1"/>
  <c r="Z296" i="1"/>
  <c r="Y300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Z37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Z530" i="1"/>
  <c r="BP528" i="1"/>
  <c r="BN528" i="1"/>
  <c r="Z528" i="1"/>
  <c r="Y530" i="1"/>
  <c r="Y328" i="1"/>
  <c r="Y335" i="1"/>
  <c r="BP330" i="1"/>
  <c r="BN330" i="1"/>
  <c r="Z330" i="1"/>
  <c r="Z334" i="1" s="1"/>
  <c r="Y334" i="1"/>
  <c r="BP338" i="1"/>
  <c r="BN338" i="1"/>
  <c r="Z338" i="1"/>
  <c r="Z343" i="1" s="1"/>
  <c r="BP342" i="1"/>
  <c r="BN342" i="1"/>
  <c r="Z342" i="1"/>
  <c r="Y344" i="1"/>
  <c r="Y349" i="1"/>
  <c r="BP346" i="1"/>
  <c r="BN346" i="1"/>
  <c r="Z346" i="1"/>
  <c r="Z349" i="1" s="1"/>
  <c r="Z362" i="1"/>
  <c r="BP360" i="1"/>
  <c r="BN360" i="1"/>
  <c r="Z360" i="1"/>
  <c r="BP379" i="1"/>
  <c r="BN379" i="1"/>
  <c r="Z379" i="1"/>
  <c r="BP383" i="1"/>
  <c r="BN383" i="1"/>
  <c r="Z383" i="1"/>
  <c r="Z387" i="1" s="1"/>
  <c r="Y387" i="1"/>
  <c r="BP391" i="1"/>
  <c r="BN391" i="1"/>
  <c r="Z391" i="1"/>
  <c r="Z392" i="1" s="1"/>
  <c r="Y393" i="1"/>
  <c r="Y398" i="1"/>
  <c r="BP395" i="1"/>
  <c r="BN395" i="1"/>
  <c r="Z395" i="1"/>
  <c r="Z398" i="1" s="1"/>
  <c r="X608" i="1"/>
  <c r="Y412" i="1"/>
  <c r="BP407" i="1"/>
  <c r="BN407" i="1"/>
  <c r="Z407" i="1"/>
  <c r="Z411" i="1" s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Z510" i="1" s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Z524" i="1" s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578" i="1" l="1"/>
  <c r="Z564" i="1"/>
  <c r="Z458" i="1"/>
  <c r="Z223" i="1"/>
  <c r="Y602" i="1"/>
  <c r="Y599" i="1"/>
  <c r="Z547" i="1"/>
  <c r="Z492" i="1"/>
  <c r="Z481" i="1"/>
  <c r="Z424" i="1"/>
  <c r="Z327" i="1"/>
  <c r="Y598" i="1"/>
  <c r="Z269" i="1"/>
  <c r="Z201" i="1"/>
  <c r="Z146" i="1"/>
  <c r="Z75" i="1"/>
  <c r="Y600" i="1"/>
  <c r="Z603" i="1"/>
  <c r="Y601" i="1" l="1"/>
</calcChain>
</file>

<file path=xl/sharedStrings.xml><?xml version="1.0" encoding="utf-8"?>
<sst xmlns="http://schemas.openxmlformats.org/spreadsheetml/2006/main" count="2493" uniqueCount="797">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</sst>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37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A587" zoomScaleNormal="100" zoomScaleSheetLayoutView="100" workbookViewId="0">
      <selection activeCell="AB604" sqref="AB604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8" t="s">
        <v>0</v>
      </c>
      <c r="E1" s="425"/>
      <c r="F1" s="425"/>
      <c r="G1" s="12" t="s">
        <v>1</v>
      </c>
      <c r="H1" s="478" t="s">
        <v>2</v>
      </c>
      <c r="I1" s="425"/>
      <c r="J1" s="425"/>
      <c r="K1" s="425"/>
      <c r="L1" s="425"/>
      <c r="M1" s="425"/>
      <c r="N1" s="425"/>
      <c r="O1" s="425"/>
      <c r="P1" s="425"/>
      <c r="Q1" s="425"/>
      <c r="R1" s="424" t="s">
        <v>3</v>
      </c>
      <c r="S1" s="425"/>
      <c r="T1" s="4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5" t="s">
        <v>8</v>
      </c>
      <c r="B5" s="536"/>
      <c r="C5" s="537"/>
      <c r="D5" s="483"/>
      <c r="E5" s="484"/>
      <c r="F5" s="737" t="s">
        <v>9</v>
      </c>
      <c r="G5" s="537"/>
      <c r="H5" s="483"/>
      <c r="I5" s="673"/>
      <c r="J5" s="673"/>
      <c r="K5" s="673"/>
      <c r="L5" s="673"/>
      <c r="M5" s="484"/>
      <c r="N5" s="58"/>
      <c r="P5" s="24" t="s">
        <v>10</v>
      </c>
      <c r="Q5" s="753">
        <v>45563</v>
      </c>
      <c r="R5" s="534"/>
      <c r="T5" s="584" t="s">
        <v>11</v>
      </c>
      <c r="U5" s="585"/>
      <c r="V5" s="586" t="s">
        <v>12</v>
      </c>
      <c r="W5" s="534"/>
      <c r="AB5" s="51"/>
      <c r="AC5" s="51"/>
      <c r="AD5" s="51"/>
      <c r="AE5" s="51"/>
    </row>
    <row r="6" spans="1:32" s="379" customFormat="1" ht="24" customHeight="1" x14ac:dyDescent="0.2">
      <c r="A6" s="535" t="s">
        <v>13</v>
      </c>
      <c r="B6" s="536"/>
      <c r="C6" s="537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34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397"/>
      <c r="T6" s="593" t="s">
        <v>16</v>
      </c>
      <c r="U6" s="585"/>
      <c r="V6" s="658" t="s">
        <v>17</v>
      </c>
      <c r="W6" s="445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56" t="str">
        <f>IFERROR(VLOOKUP(DeliveryAddress,Table,3,0),1)</f>
        <v>1</v>
      </c>
      <c r="E7" s="457"/>
      <c r="F7" s="457"/>
      <c r="G7" s="457"/>
      <c r="H7" s="457"/>
      <c r="I7" s="457"/>
      <c r="J7" s="457"/>
      <c r="K7" s="457"/>
      <c r="L7" s="457"/>
      <c r="M7" s="458"/>
      <c r="N7" s="60"/>
      <c r="P7" s="24"/>
      <c r="Q7" s="42"/>
      <c r="R7" s="42"/>
      <c r="T7" s="401"/>
      <c r="U7" s="585"/>
      <c r="V7" s="659"/>
      <c r="W7" s="660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3"/>
      <c r="C8" s="404"/>
      <c r="D8" s="467"/>
      <c r="E8" s="468"/>
      <c r="F8" s="468"/>
      <c r="G8" s="468"/>
      <c r="H8" s="468"/>
      <c r="I8" s="468"/>
      <c r="J8" s="468"/>
      <c r="K8" s="468"/>
      <c r="L8" s="468"/>
      <c r="M8" s="469"/>
      <c r="N8" s="61"/>
      <c r="P8" s="24" t="s">
        <v>19</v>
      </c>
      <c r="Q8" s="546">
        <v>0.41666666666666669</v>
      </c>
      <c r="R8" s="458"/>
      <c r="T8" s="401"/>
      <c r="U8" s="585"/>
      <c r="V8" s="659"/>
      <c r="W8" s="660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53"/>
      <c r="E9" s="406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7"/>
      <c r="P9" s="26" t="s">
        <v>20</v>
      </c>
      <c r="Q9" s="529"/>
      <c r="R9" s="530"/>
      <c r="T9" s="401"/>
      <c r="U9" s="585"/>
      <c r="V9" s="661"/>
      <c r="W9" s="662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53"/>
      <c r="E10" s="406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53" t="str">
        <f>IFERROR(VLOOKUP($D$10,Proxy,2,FALSE),"")</f>
        <v/>
      </c>
      <c r="I10" s="401"/>
      <c r="J10" s="401"/>
      <c r="K10" s="401"/>
      <c r="L10" s="401"/>
      <c r="M10" s="401"/>
      <c r="N10" s="378"/>
      <c r="P10" s="26" t="s">
        <v>21</v>
      </c>
      <c r="Q10" s="594"/>
      <c r="R10" s="595"/>
      <c r="U10" s="24" t="s">
        <v>22</v>
      </c>
      <c r="V10" s="444" t="s">
        <v>23</v>
      </c>
      <c r="W10" s="445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1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9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6"/>
      <c r="R12" s="458"/>
      <c r="S12" s="23"/>
      <c r="U12" s="24"/>
      <c r="V12" s="425"/>
      <c r="W12" s="401"/>
      <c r="AB12" s="51"/>
      <c r="AC12" s="51"/>
      <c r="AD12" s="51"/>
      <c r="AE12" s="51"/>
    </row>
    <row r="13" spans="1:32" s="379" customFormat="1" ht="23.25" customHeight="1" x14ac:dyDescent="0.2">
      <c r="A13" s="579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1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9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6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5"/>
      <c r="R15" s="425"/>
      <c r="S15" s="425"/>
      <c r="T15" s="4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51" t="s">
        <v>37</v>
      </c>
      <c r="D17" s="439" t="s">
        <v>38</v>
      </c>
      <c r="E17" s="511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10"/>
      <c r="R17" s="510"/>
      <c r="S17" s="510"/>
      <c r="T17" s="511"/>
      <c r="U17" s="774" t="s">
        <v>50</v>
      </c>
      <c r="V17" s="537"/>
      <c r="W17" s="439" t="s">
        <v>51</v>
      </c>
      <c r="X17" s="439" t="s">
        <v>52</v>
      </c>
      <c r="Y17" s="775" t="s">
        <v>53</v>
      </c>
      <c r="Z17" s="439" t="s">
        <v>54</v>
      </c>
      <c r="AA17" s="651" t="s">
        <v>55</v>
      </c>
      <c r="AB17" s="651" t="s">
        <v>56</v>
      </c>
      <c r="AC17" s="651" t="s">
        <v>57</v>
      </c>
      <c r="AD17" s="651" t="s">
        <v>58</v>
      </c>
      <c r="AE17" s="732"/>
      <c r="AF17" s="733"/>
      <c r="AG17" s="523"/>
      <c r="BD17" s="636" t="s">
        <v>59</v>
      </c>
    </row>
    <row r="18" spans="1:68" ht="14.25" customHeight="1" x14ac:dyDescent="0.2">
      <c r="A18" s="440"/>
      <c r="B18" s="440"/>
      <c r="C18" s="440"/>
      <c r="D18" s="512"/>
      <c r="E18" s="514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12"/>
      <c r="Q18" s="513"/>
      <c r="R18" s="513"/>
      <c r="S18" s="513"/>
      <c r="T18" s="514"/>
      <c r="U18" s="380" t="s">
        <v>60</v>
      </c>
      <c r="V18" s="380" t="s">
        <v>61</v>
      </c>
      <c r="W18" s="440"/>
      <c r="X18" s="440"/>
      <c r="Y18" s="776"/>
      <c r="Z18" s="440"/>
      <c r="AA18" s="652"/>
      <c r="AB18" s="652"/>
      <c r="AC18" s="652"/>
      <c r="AD18" s="734"/>
      <c r="AE18" s="735"/>
      <c r="AF18" s="736"/>
      <c r="AG18" s="524"/>
      <c r="BD18" s="401"/>
    </row>
    <row r="19" spans="1:68" ht="27.75" customHeight="1" x14ac:dyDescent="0.2">
      <c r="A19" s="453" t="s">
        <v>62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54"/>
      <c r="AA19" s="48"/>
      <c r="AB19" s="48"/>
      <c r="AC19" s="48"/>
    </row>
    <row r="20" spans="1:68" ht="16.5" customHeight="1" x14ac:dyDescent="0.25">
      <c r="A20" s="437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81"/>
      <c r="AB20" s="381"/>
      <c r="AC20" s="381"/>
    </row>
    <row r="21" spans="1:68" ht="14.25" customHeight="1" x14ac:dyDescent="0.25">
      <c r="A21" s="400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82"/>
      <c r="AB21" s="382"/>
      <c r="AC21" s="382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6">
        <v>4680115885004</v>
      </c>
      <c r="E22" s="397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7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18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18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customHeight="1" x14ac:dyDescent="0.25">
      <c r="A25" s="400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82"/>
      <c r="AB25" s="382"/>
      <c r="AC25" s="382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6">
        <v>4680115885912</v>
      </c>
      <c r="E26" s="397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11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6">
        <v>4607091383881</v>
      </c>
      <c r="E27" s="397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6">
        <v>4607091388237</v>
      </c>
      <c r="E28" s="397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6">
        <v>4607091383935</v>
      </c>
      <c r="E29" s="397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6">
        <v>4607091383935</v>
      </c>
      <c r="E30" s="397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6">
        <v>4680115881990</v>
      </c>
      <c r="E31" s="397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6">
        <v>4680115881853</v>
      </c>
      <c r="E32" s="397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00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6">
        <v>4680115885905</v>
      </c>
      <c r="E33" s="397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2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6">
        <v>4607091383911</v>
      </c>
      <c r="E34" s="397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6">
        <v>4607091388244</v>
      </c>
      <c r="E35" s="397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7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18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18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customHeight="1" x14ac:dyDescent="0.25">
      <c r="A38" s="400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82"/>
      <c r="AB38" s="382"/>
      <c r="AC38" s="382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6">
        <v>4607091388503</v>
      </c>
      <c r="E39" s="397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7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18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18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customHeight="1" x14ac:dyDescent="0.25">
      <c r="A42" s="400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82"/>
      <c r="AB42" s="382"/>
      <c r="AC42" s="382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6">
        <v>4607091388282</v>
      </c>
      <c r="E43" s="397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7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18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18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customHeight="1" x14ac:dyDescent="0.25">
      <c r="A46" s="400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82"/>
      <c r="AB46" s="382"/>
      <c r="AC46" s="382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6">
        <v>4607091389111</v>
      </c>
      <c r="E47" s="397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7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18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18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customHeight="1" x14ac:dyDescent="0.2">
      <c r="A50" s="453" t="s">
        <v>107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8"/>
      <c r="AB50" s="48"/>
      <c r="AC50" s="48"/>
    </row>
    <row r="51" spans="1:68" ht="16.5" customHeight="1" x14ac:dyDescent="0.25">
      <c r="A51" s="437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81"/>
      <c r="AB51" s="381"/>
      <c r="AC51" s="381"/>
    </row>
    <row r="52" spans="1:68" ht="14.25" customHeight="1" x14ac:dyDescent="0.25">
      <c r="A52" s="400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6">
        <v>4607091385670</v>
      </c>
      <c r="E53" s="397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37</v>
      </c>
      <c r="Y53" s="387">
        <f t="shared" ref="Y53:Y58" si="6">IFERROR(IF(X53="",0,CEILING((X53/$H53),1)*$H53),"")</f>
        <v>43.2</v>
      </c>
      <c r="Z53" s="36">
        <f>IFERROR(IF(Y53=0,"",ROUNDUP(Y53/H53,0)*0.02175),"")</f>
        <v>8.6999999999999994E-2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38.644444444444439</v>
      </c>
      <c r="BN53" s="64">
        <f t="shared" ref="BN53:BN58" si="8">IFERROR(Y53*I53/H53,"0")</f>
        <v>45.12</v>
      </c>
      <c r="BO53" s="64">
        <f t="shared" ref="BO53:BO58" si="9">IFERROR(1/J53*(X53/H53),"0")</f>
        <v>6.117724867724867E-2</v>
      </c>
      <c r="BP53" s="64">
        <f t="shared" ref="BP53:BP58" si="10">IFERROR(1/J53*(Y53/H53),"0")</f>
        <v>7.1428571428571425E-2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6">
        <v>4607091385670</v>
      </c>
      <c r="E54" s="397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6">
        <v>4680115883956</v>
      </c>
      <c r="E55" s="397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6">
        <v>4607091385687</v>
      </c>
      <c r="E56" s="397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6">
        <v>4680115882539</v>
      </c>
      <c r="E57" s="397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6">
        <v>4680115883949</v>
      </c>
      <c r="E58" s="397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7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18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3.4259259259259256</v>
      </c>
      <c r="Y59" s="388">
        <f>IFERROR(Y53/H53,"0")+IFERROR(Y54/H54,"0")+IFERROR(Y55/H55,"0")+IFERROR(Y56/H56,"0")+IFERROR(Y57/H57,"0")+IFERROR(Y58/H58,"0")</f>
        <v>4</v>
      </c>
      <c r="Z59" s="388">
        <f>IFERROR(IF(Z53="",0,Z53),"0")+IFERROR(IF(Z54="",0,Z54),"0")+IFERROR(IF(Z55="",0,Z55),"0")+IFERROR(IF(Z56="",0,Z56),"0")+IFERROR(IF(Z57="",0,Z57),"0")+IFERROR(IF(Z58="",0,Z58),"0")</f>
        <v>8.6999999999999994E-2</v>
      </c>
      <c r="AA59" s="389"/>
      <c r="AB59" s="389"/>
      <c r="AC59" s="389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18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37</v>
      </c>
      <c r="Y60" s="388">
        <f>IFERROR(SUM(Y53:Y58),"0")</f>
        <v>43.2</v>
      </c>
      <c r="Z60" s="37"/>
      <c r="AA60" s="389"/>
      <c r="AB60" s="389"/>
      <c r="AC60" s="389"/>
    </row>
    <row r="61" spans="1:68" ht="14.25" customHeight="1" x14ac:dyDescent="0.25">
      <c r="A61" s="400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82"/>
      <c r="AB61" s="382"/>
      <c r="AC61" s="382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6">
        <v>4680115885233</v>
      </c>
      <c r="E62" s="397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6">
        <v>4680115884915</v>
      </c>
      <c r="E63" s="397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7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18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18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customHeight="1" x14ac:dyDescent="0.25">
      <c r="A66" s="437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81"/>
      <c r="AB66" s="381"/>
      <c r="AC66" s="381"/>
    </row>
    <row r="67" spans="1:68" ht="14.25" customHeight="1" x14ac:dyDescent="0.25">
      <c r="A67" s="400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82"/>
      <c r="AB67" s="382"/>
      <c r="AC67" s="382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96">
        <v>4680115881426</v>
      </c>
      <c r="E68" s="397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96">
        <v>4680115881426</v>
      </c>
      <c r="E69" s="397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96">
        <v>4680115880283</v>
      </c>
      <c r="E70" s="397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96">
        <v>4680115882720</v>
      </c>
      <c r="E71" s="397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96">
        <v>4680115885899</v>
      </c>
      <c r="E72" s="397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96">
        <v>4680115881525</v>
      </c>
      <c r="E73" s="397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96">
        <v>4680115881419</v>
      </c>
      <c r="E74" s="397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7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18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18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customHeight="1" x14ac:dyDescent="0.25">
      <c r="A77" s="400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6">
        <v>4680115881440</v>
      </c>
      <c r="E78" s="397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18</v>
      </c>
      <c r="Y78" s="387">
        <f>IFERROR(IF(X78="",0,CEILING((X78/$H78),1)*$H78),"")</f>
        <v>21.6</v>
      </c>
      <c r="Z78" s="36">
        <f>IFERROR(IF(Y78=0,"",ROUNDUP(Y78/H78,0)*0.02175),"")</f>
        <v>4.3499999999999997E-2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18.799999999999997</v>
      </c>
      <c r="BN78" s="64">
        <f>IFERROR(Y78*I78/H78,"0")</f>
        <v>22.56</v>
      </c>
      <c r="BO78" s="64">
        <f>IFERROR(1/J78*(X78/H78),"0")</f>
        <v>2.9761904761904757E-2</v>
      </c>
      <c r="BP78" s="64">
        <f>IFERROR(1/J78*(Y78/H78),"0")</f>
        <v>3.5714285714285712E-2</v>
      </c>
    </row>
    <row r="79" spans="1:68" ht="16.5" customHeight="1" x14ac:dyDescent="0.25">
      <c r="A79" s="54" t="s">
        <v>148</v>
      </c>
      <c r="B79" s="54" t="s">
        <v>149</v>
      </c>
      <c r="C79" s="31">
        <v>4301020358</v>
      </c>
      <c r="D79" s="396">
        <v>4680115885950</v>
      </c>
      <c r="E79" s="397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390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151</v>
      </c>
      <c r="B80" s="54" t="s">
        <v>152</v>
      </c>
      <c r="C80" s="31">
        <v>4301020296</v>
      </c>
      <c r="D80" s="396">
        <v>4680115881433</v>
      </c>
      <c r="E80" s="397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17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18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1.6666666666666665</v>
      </c>
      <c r="Y81" s="388">
        <f>IFERROR(Y78/H78,"0")+IFERROR(Y79/H79,"0")+IFERROR(Y80/H80,"0")</f>
        <v>2</v>
      </c>
      <c r="Z81" s="388">
        <f>IFERROR(IF(Z78="",0,Z78),"0")+IFERROR(IF(Z79="",0,Z79),"0")+IFERROR(IF(Z80="",0,Z80),"0")</f>
        <v>4.3499999999999997E-2</v>
      </c>
      <c r="AA81" s="389"/>
      <c r="AB81" s="389"/>
      <c r="AC81" s="389"/>
    </row>
    <row r="82" spans="1:68" x14ac:dyDescent="0.2">
      <c r="A82" s="401"/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18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18</v>
      </c>
      <c r="Y82" s="388">
        <f>IFERROR(SUM(Y78:Y80),"0")</f>
        <v>21.6</v>
      </c>
      <c r="Z82" s="37"/>
      <c r="AA82" s="389"/>
      <c r="AB82" s="389"/>
      <c r="AC82" s="389"/>
    </row>
    <row r="83" spans="1:68" ht="14.25" customHeight="1" x14ac:dyDescent="0.25">
      <c r="A83" s="400" t="s">
        <v>63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401"/>
      <c r="AA83" s="382"/>
      <c r="AB83" s="382"/>
      <c r="AC83" s="382"/>
    </row>
    <row r="84" spans="1:68" ht="16.5" customHeight="1" x14ac:dyDescent="0.25">
      <c r="A84" s="54" t="s">
        <v>153</v>
      </c>
      <c r="B84" s="54" t="s">
        <v>154</v>
      </c>
      <c r="C84" s="31">
        <v>4301031242</v>
      </c>
      <c r="D84" s="396">
        <v>4680115885066</v>
      </c>
      <c r="E84" s="397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4301031240</v>
      </c>
      <c r="D85" s="396">
        <v>4680115885042</v>
      </c>
      <c r="E85" s="397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157</v>
      </c>
      <c r="B86" s="54" t="s">
        <v>158</v>
      </c>
      <c r="C86" s="31">
        <v>4301031315</v>
      </c>
      <c r="D86" s="396">
        <v>4680115885080</v>
      </c>
      <c r="E86" s="397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4301031243</v>
      </c>
      <c r="D87" s="396">
        <v>4680115885073</v>
      </c>
      <c r="E87" s="397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4301031241</v>
      </c>
      <c r="D88" s="396">
        <v>4680115885059</v>
      </c>
      <c r="E88" s="397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163</v>
      </c>
      <c r="B89" s="54" t="s">
        <v>164</v>
      </c>
      <c r="C89" s="31">
        <v>4301031316</v>
      </c>
      <c r="D89" s="396">
        <v>4680115885097</v>
      </c>
      <c r="E89" s="397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17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18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18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customHeight="1" x14ac:dyDescent="0.25">
      <c r="A92" s="400" t="s">
        <v>71</v>
      </c>
      <c r="B92" s="401"/>
      <c r="C92" s="401"/>
      <c r="D92" s="401"/>
      <c r="E92" s="401"/>
      <c r="F92" s="401"/>
      <c r="G92" s="401"/>
      <c r="H92" s="401"/>
      <c r="I92" s="401"/>
      <c r="J92" s="401"/>
      <c r="K92" s="401"/>
      <c r="L92" s="401"/>
      <c r="M92" s="401"/>
      <c r="N92" s="401"/>
      <c r="O92" s="401"/>
      <c r="P92" s="401"/>
      <c r="Q92" s="401"/>
      <c r="R92" s="401"/>
      <c r="S92" s="401"/>
      <c r="T92" s="401"/>
      <c r="U92" s="401"/>
      <c r="V92" s="401"/>
      <c r="W92" s="401"/>
      <c r="X92" s="401"/>
      <c r="Y92" s="401"/>
      <c r="Z92" s="401"/>
      <c r="AA92" s="382"/>
      <c r="AB92" s="382"/>
      <c r="AC92" s="382"/>
    </row>
    <row r="93" spans="1:68" ht="16.5" customHeight="1" x14ac:dyDescent="0.25">
      <c r="A93" s="54" t="s">
        <v>165</v>
      </c>
      <c r="B93" s="54" t="s">
        <v>166</v>
      </c>
      <c r="C93" s="31">
        <v>4301051823</v>
      </c>
      <c r="D93" s="396">
        <v>4680115881891</v>
      </c>
      <c r="E93" s="397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85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170</v>
      </c>
      <c r="B94" s="54" t="s">
        <v>171</v>
      </c>
      <c r="C94" s="31">
        <v>4301051846</v>
      </c>
      <c r="D94" s="396">
        <v>4680115885769</v>
      </c>
      <c r="E94" s="397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6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173</v>
      </c>
      <c r="B95" s="54" t="s">
        <v>174</v>
      </c>
      <c r="C95" s="31">
        <v>4301051822</v>
      </c>
      <c r="D95" s="396">
        <v>4680115884410</v>
      </c>
      <c r="E95" s="397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74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176</v>
      </c>
      <c r="B96" s="54" t="s">
        <v>177</v>
      </c>
      <c r="C96" s="31">
        <v>4301051827</v>
      </c>
      <c r="D96" s="396">
        <v>4680115884403</v>
      </c>
      <c r="E96" s="397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178</v>
      </c>
      <c r="B97" s="54" t="s">
        <v>179</v>
      </c>
      <c r="C97" s="31">
        <v>4301051837</v>
      </c>
      <c r="D97" s="396">
        <v>4680115884311</v>
      </c>
      <c r="E97" s="397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50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417"/>
      <c r="B98" s="401"/>
      <c r="C98" s="401"/>
      <c r="D98" s="401"/>
      <c r="E98" s="401"/>
      <c r="F98" s="401"/>
      <c r="G98" s="401"/>
      <c r="H98" s="401"/>
      <c r="I98" s="401"/>
      <c r="J98" s="401"/>
      <c r="K98" s="401"/>
      <c r="L98" s="401"/>
      <c r="M98" s="401"/>
      <c r="N98" s="401"/>
      <c r="O98" s="418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18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customHeight="1" x14ac:dyDescent="0.25">
      <c r="A100" s="400" t="s">
        <v>180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401"/>
      <c r="AA100" s="382"/>
      <c r="AB100" s="382"/>
      <c r="AC100" s="382"/>
    </row>
    <row r="101" spans="1:68" ht="27" customHeight="1" x14ac:dyDescent="0.25">
      <c r="A101" s="54" t="s">
        <v>181</v>
      </c>
      <c r="B101" s="54" t="s">
        <v>182</v>
      </c>
      <c r="C101" s="31">
        <v>4301060366</v>
      </c>
      <c r="D101" s="396">
        <v>4680115881532</v>
      </c>
      <c r="E101" s="397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6">
        <v>4680115881532</v>
      </c>
      <c r="E102" s="397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28</v>
      </c>
      <c r="Y102" s="387">
        <f>IFERROR(IF(X102="",0,CEILING((X102/$H102),1)*$H102),"")</f>
        <v>33.6</v>
      </c>
      <c r="Z102" s="36">
        <f>IFERROR(IF(Y102=0,"",ROUNDUP(Y102/H102,0)*0.02175),"")</f>
        <v>8.6999999999999994E-2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29.880000000000003</v>
      </c>
      <c r="BN102" s="64">
        <f>IFERROR(Y102*I102/H102,"0")</f>
        <v>35.856000000000002</v>
      </c>
      <c r="BO102" s="64">
        <f>IFERROR(1/J102*(X102/H102),"0")</f>
        <v>5.9523809523809514E-2</v>
      </c>
      <c r="BP102" s="64">
        <f>IFERROR(1/J102*(Y102/H102),"0")</f>
        <v>7.1428571428571425E-2</v>
      </c>
    </row>
    <row r="103" spans="1:68" ht="27" customHeight="1" x14ac:dyDescent="0.25">
      <c r="A103" s="54" t="s">
        <v>184</v>
      </c>
      <c r="B103" s="54" t="s">
        <v>185</v>
      </c>
      <c r="C103" s="31">
        <v>4301060351</v>
      </c>
      <c r="D103" s="396">
        <v>4680115881464</v>
      </c>
      <c r="E103" s="397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5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7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1"/>
      <c r="O104" s="418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3.333333333333333</v>
      </c>
      <c r="Y104" s="388">
        <f>IFERROR(Y101/H101,"0")+IFERROR(Y102/H102,"0")+IFERROR(Y103/H103,"0")</f>
        <v>4</v>
      </c>
      <c r="Z104" s="388">
        <f>IFERROR(IF(Z101="",0,Z101),"0")+IFERROR(IF(Z102="",0,Z102),"0")+IFERROR(IF(Z103="",0,Z103),"0")</f>
        <v>8.6999999999999994E-2</v>
      </c>
      <c r="AA104" s="389"/>
      <c r="AB104" s="389"/>
      <c r="AC104" s="389"/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18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28</v>
      </c>
      <c r="Y105" s="388">
        <f>IFERROR(SUM(Y101:Y103),"0")</f>
        <v>33.6</v>
      </c>
      <c r="Z105" s="37"/>
      <c r="AA105" s="389"/>
      <c r="AB105" s="389"/>
      <c r="AC105" s="389"/>
    </row>
    <row r="106" spans="1:68" ht="16.5" customHeight="1" x14ac:dyDescent="0.25">
      <c r="A106" s="437" t="s">
        <v>186</v>
      </c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1"/>
      <c r="P106" s="401"/>
      <c r="Q106" s="401"/>
      <c r="R106" s="401"/>
      <c r="S106" s="401"/>
      <c r="T106" s="401"/>
      <c r="U106" s="401"/>
      <c r="V106" s="401"/>
      <c r="W106" s="401"/>
      <c r="X106" s="401"/>
      <c r="Y106" s="401"/>
      <c r="Z106" s="401"/>
      <c r="AA106" s="381"/>
      <c r="AB106" s="381"/>
      <c r="AC106" s="381"/>
    </row>
    <row r="107" spans="1:68" ht="14.25" customHeight="1" x14ac:dyDescent="0.25">
      <c r="A107" s="400" t="s">
        <v>109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6">
        <v>4680115881327</v>
      </c>
      <c r="E108" s="397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112</v>
      </c>
      <c r="Y108" s="387">
        <f>IFERROR(IF(X108="",0,CEILING((X108/$H108),1)*$H108),"")</f>
        <v>118.80000000000001</v>
      </c>
      <c r="Z108" s="36">
        <f>IFERROR(IF(Y108=0,"",ROUNDUP(Y108/H108,0)*0.02175),"")</f>
        <v>0.23924999999999999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116.97777777777776</v>
      </c>
      <c r="BN108" s="64">
        <f>IFERROR(Y108*I108/H108,"0")</f>
        <v>124.08</v>
      </c>
      <c r="BO108" s="64">
        <f>IFERROR(1/J108*(X108/H108),"0")</f>
        <v>0.18518518518518517</v>
      </c>
      <c r="BP108" s="64">
        <f>IFERROR(1/J108*(Y108/H108),"0")</f>
        <v>0.19642857142857142</v>
      </c>
    </row>
    <row r="109" spans="1:68" ht="16.5" customHeight="1" x14ac:dyDescent="0.25">
      <c r="A109" s="54" t="s">
        <v>189</v>
      </c>
      <c r="B109" s="54" t="s">
        <v>190</v>
      </c>
      <c r="C109" s="31">
        <v>4301011476</v>
      </c>
      <c r="D109" s="396">
        <v>4680115881518</v>
      </c>
      <c r="E109" s="397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191</v>
      </c>
      <c r="B110" s="54" t="s">
        <v>192</v>
      </c>
      <c r="C110" s="31">
        <v>4301012007</v>
      </c>
      <c r="D110" s="396">
        <v>4680115881303</v>
      </c>
      <c r="E110" s="397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17"/>
      <c r="B111" s="401"/>
      <c r="C111" s="401"/>
      <c r="D111" s="401"/>
      <c r="E111" s="401"/>
      <c r="F111" s="401"/>
      <c r="G111" s="401"/>
      <c r="H111" s="401"/>
      <c r="I111" s="401"/>
      <c r="J111" s="401"/>
      <c r="K111" s="401"/>
      <c r="L111" s="401"/>
      <c r="M111" s="401"/>
      <c r="N111" s="401"/>
      <c r="O111" s="418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10.37037037037037</v>
      </c>
      <c r="Y111" s="388">
        <f>IFERROR(Y108/H108,"0")+IFERROR(Y109/H109,"0")+IFERROR(Y110/H110,"0")</f>
        <v>11</v>
      </c>
      <c r="Z111" s="388">
        <f>IFERROR(IF(Z108="",0,Z108),"0")+IFERROR(IF(Z109="",0,Z109),"0")+IFERROR(IF(Z110="",0,Z110),"0")</f>
        <v>0.23924999999999999</v>
      </c>
      <c r="AA111" s="389"/>
      <c r="AB111" s="389"/>
      <c r="AC111" s="389"/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18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112</v>
      </c>
      <c r="Y112" s="388">
        <f>IFERROR(SUM(Y108:Y110),"0")</f>
        <v>118.80000000000001</v>
      </c>
      <c r="Z112" s="37"/>
      <c r="AA112" s="389"/>
      <c r="AB112" s="389"/>
      <c r="AC112" s="389"/>
    </row>
    <row r="113" spans="1:68" ht="14.25" customHeight="1" x14ac:dyDescent="0.25">
      <c r="A113" s="400" t="s">
        <v>71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382"/>
      <c r="AB113" s="382"/>
      <c r="AC113" s="382"/>
    </row>
    <row r="114" spans="1:68" ht="27" customHeight="1" x14ac:dyDescent="0.25">
      <c r="A114" s="54" t="s">
        <v>193</v>
      </c>
      <c r="B114" s="54" t="s">
        <v>194</v>
      </c>
      <c r="C114" s="31">
        <v>4301051437</v>
      </c>
      <c r="D114" s="396">
        <v>4607091386967</v>
      </c>
      <c r="E114" s="397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193</v>
      </c>
      <c r="B115" s="54" t="s">
        <v>195</v>
      </c>
      <c r="C115" s="31">
        <v>4301051543</v>
      </c>
      <c r="D115" s="396">
        <v>4607091386967</v>
      </c>
      <c r="E115" s="397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196</v>
      </c>
      <c r="B116" s="54" t="s">
        <v>197</v>
      </c>
      <c r="C116" s="31">
        <v>4301051436</v>
      </c>
      <c r="D116" s="396">
        <v>4607091385731</v>
      </c>
      <c r="E116" s="397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198</v>
      </c>
      <c r="B117" s="54" t="s">
        <v>199</v>
      </c>
      <c r="C117" s="31">
        <v>4301051438</v>
      </c>
      <c r="D117" s="396">
        <v>4680115880894</v>
      </c>
      <c r="E117" s="397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200</v>
      </c>
      <c r="B118" s="54" t="s">
        <v>201</v>
      </c>
      <c r="C118" s="31">
        <v>4301051439</v>
      </c>
      <c r="D118" s="396">
        <v>4680115880214</v>
      </c>
      <c r="E118" s="397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17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18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x14ac:dyDescent="0.2">
      <c r="A120" s="401"/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18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customHeight="1" x14ac:dyDescent="0.25">
      <c r="A121" s="437" t="s">
        <v>202</v>
      </c>
      <c r="B121" s="401"/>
      <c r="C121" s="401"/>
      <c r="D121" s="401"/>
      <c r="E121" s="401"/>
      <c r="F121" s="401"/>
      <c r="G121" s="401"/>
      <c r="H121" s="401"/>
      <c r="I121" s="401"/>
      <c r="J121" s="401"/>
      <c r="K121" s="401"/>
      <c r="L121" s="401"/>
      <c r="M121" s="401"/>
      <c r="N121" s="401"/>
      <c r="O121" s="401"/>
      <c r="P121" s="401"/>
      <c r="Q121" s="401"/>
      <c r="R121" s="401"/>
      <c r="S121" s="401"/>
      <c r="T121" s="401"/>
      <c r="U121" s="401"/>
      <c r="V121" s="401"/>
      <c r="W121" s="401"/>
      <c r="X121" s="401"/>
      <c r="Y121" s="401"/>
      <c r="Z121" s="401"/>
      <c r="AA121" s="381"/>
      <c r="AB121" s="381"/>
      <c r="AC121" s="381"/>
    </row>
    <row r="122" spans="1:68" ht="14.25" customHeight="1" x14ac:dyDescent="0.25">
      <c r="A122" s="400" t="s">
        <v>109</v>
      </c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1"/>
      <c r="O122" s="401"/>
      <c r="P122" s="401"/>
      <c r="Q122" s="401"/>
      <c r="R122" s="401"/>
      <c r="S122" s="401"/>
      <c r="T122" s="401"/>
      <c r="U122" s="401"/>
      <c r="V122" s="401"/>
      <c r="W122" s="401"/>
      <c r="X122" s="401"/>
      <c r="Y122" s="401"/>
      <c r="Z122" s="401"/>
      <c r="AA122" s="382"/>
      <c r="AB122" s="382"/>
      <c r="AC122" s="382"/>
    </row>
    <row r="123" spans="1:68" ht="16.5" customHeight="1" x14ac:dyDescent="0.25">
      <c r="A123" s="54" t="s">
        <v>203</v>
      </c>
      <c r="B123" s="54" t="s">
        <v>204</v>
      </c>
      <c r="C123" s="31">
        <v>4301011514</v>
      </c>
      <c r="D123" s="396">
        <v>4680115882133</v>
      </c>
      <c r="E123" s="397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203</v>
      </c>
      <c r="B124" s="54" t="s">
        <v>205</v>
      </c>
      <c r="C124" s="31">
        <v>4301011703</v>
      </c>
      <c r="D124" s="396">
        <v>4680115882133</v>
      </c>
      <c r="E124" s="397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22</v>
      </c>
      <c r="Y124" s="387">
        <f>IFERROR(IF(X124="",0,CEILING((X124/$H124),1)*$H124),"")</f>
        <v>22.4</v>
      </c>
      <c r="Z124" s="36">
        <f>IFERROR(IF(Y124=0,"",ROUNDUP(Y124/H124,0)*0.02175),"")</f>
        <v>4.3499999999999997E-2</v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22.942857142857143</v>
      </c>
      <c r="BN124" s="64">
        <f>IFERROR(Y124*I124/H124,"0")</f>
        <v>23.360000000000003</v>
      </c>
      <c r="BO124" s="64">
        <f>IFERROR(1/J124*(X124/H124),"0")</f>
        <v>3.5076530612244895E-2</v>
      </c>
      <c r="BP124" s="64">
        <f>IFERROR(1/J124*(Y124/H124),"0")</f>
        <v>3.5714285714285712E-2</v>
      </c>
    </row>
    <row r="125" spans="1:68" ht="16.5" customHeight="1" x14ac:dyDescent="0.25">
      <c r="A125" s="54" t="s">
        <v>206</v>
      </c>
      <c r="B125" s="54" t="s">
        <v>207</v>
      </c>
      <c r="C125" s="31">
        <v>4301011417</v>
      </c>
      <c r="D125" s="396">
        <v>4680115880269</v>
      </c>
      <c r="E125" s="397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208</v>
      </c>
      <c r="B126" s="54" t="s">
        <v>209</v>
      </c>
      <c r="C126" s="31">
        <v>4301011415</v>
      </c>
      <c r="D126" s="396">
        <v>4680115880429</v>
      </c>
      <c r="E126" s="397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210</v>
      </c>
      <c r="B127" s="54" t="s">
        <v>211</v>
      </c>
      <c r="C127" s="31">
        <v>4301011462</v>
      </c>
      <c r="D127" s="396">
        <v>4680115881457</v>
      </c>
      <c r="E127" s="397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417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18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1.9642857142857144</v>
      </c>
      <c r="Y128" s="388">
        <f>IFERROR(Y123/H123,"0")+IFERROR(Y124/H124,"0")+IFERROR(Y125/H125,"0")+IFERROR(Y126/H126,"0")+IFERROR(Y127/H127,"0")</f>
        <v>2</v>
      </c>
      <c r="Z128" s="388">
        <f>IFERROR(IF(Z123="",0,Z123),"0")+IFERROR(IF(Z124="",0,Z124),"0")+IFERROR(IF(Z125="",0,Z125),"0")+IFERROR(IF(Z126="",0,Z126),"0")+IFERROR(IF(Z127="",0,Z127),"0")</f>
        <v>4.3499999999999997E-2</v>
      </c>
      <c r="AA128" s="389"/>
      <c r="AB128" s="389"/>
      <c r="AC128" s="389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18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22</v>
      </c>
      <c r="Y129" s="388">
        <f>IFERROR(SUM(Y123:Y127),"0")</f>
        <v>22.4</v>
      </c>
      <c r="Z129" s="37"/>
      <c r="AA129" s="389"/>
      <c r="AB129" s="389"/>
      <c r="AC129" s="389"/>
    </row>
    <row r="130" spans="1:68" ht="14.25" customHeight="1" x14ac:dyDescent="0.25">
      <c r="A130" s="400" t="s">
        <v>145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401"/>
      <c r="Z130" s="401"/>
      <c r="AA130" s="382"/>
      <c r="AB130" s="382"/>
      <c r="AC130" s="382"/>
    </row>
    <row r="131" spans="1:68" ht="16.5" customHeight="1" x14ac:dyDescent="0.25">
      <c r="A131" s="54" t="s">
        <v>212</v>
      </c>
      <c r="B131" s="54" t="s">
        <v>213</v>
      </c>
      <c r="C131" s="31">
        <v>4301020345</v>
      </c>
      <c r="D131" s="396">
        <v>4680115881488</v>
      </c>
      <c r="E131" s="397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9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212</v>
      </c>
      <c r="B132" s="54" t="s">
        <v>215</v>
      </c>
      <c r="C132" s="31">
        <v>4301020235</v>
      </c>
      <c r="D132" s="396">
        <v>4680115881488</v>
      </c>
      <c r="E132" s="397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147</v>
      </c>
      <c r="Y132" s="387">
        <f>IFERROR(IF(X132="",0,CEILING((X132/$H132),1)*$H132),"")</f>
        <v>151.20000000000002</v>
      </c>
      <c r="Z132" s="36">
        <f>IFERROR(IF(Y132=0,"",ROUNDUP(Y132/H132,0)*0.02175),"")</f>
        <v>0.30449999999999999</v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153.5333333333333</v>
      </c>
      <c r="BN132" s="64">
        <f>IFERROR(Y132*I132/H132,"0")</f>
        <v>157.91999999999999</v>
      </c>
      <c r="BO132" s="64">
        <f>IFERROR(1/J132*(X132/H132),"0")</f>
        <v>0.24305555555555552</v>
      </c>
      <c r="BP132" s="64">
        <f>IFERROR(1/J132*(Y132/H132),"0")</f>
        <v>0.25</v>
      </c>
    </row>
    <row r="133" spans="1:68" ht="16.5" customHeight="1" x14ac:dyDescent="0.25">
      <c r="A133" s="54" t="s">
        <v>216</v>
      </c>
      <c r="B133" s="54" t="s">
        <v>217</v>
      </c>
      <c r="C133" s="31">
        <v>4301020346</v>
      </c>
      <c r="D133" s="396">
        <v>4680115882775</v>
      </c>
      <c r="E133" s="397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3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216</v>
      </c>
      <c r="B134" s="54" t="s">
        <v>219</v>
      </c>
      <c r="C134" s="31">
        <v>4301020258</v>
      </c>
      <c r="D134" s="396">
        <v>4680115882775</v>
      </c>
      <c r="E134" s="397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6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220</v>
      </c>
      <c r="B135" s="54" t="s">
        <v>221</v>
      </c>
      <c r="C135" s="31">
        <v>4301020339</v>
      </c>
      <c r="D135" s="396">
        <v>4680115880658</v>
      </c>
      <c r="E135" s="397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3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417"/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18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13.611111111111111</v>
      </c>
      <c r="Y136" s="388">
        <f>IFERROR(Y131/H131,"0")+IFERROR(Y132/H132,"0")+IFERROR(Y133/H133,"0")+IFERROR(Y134/H134,"0")+IFERROR(Y135/H135,"0")</f>
        <v>14</v>
      </c>
      <c r="Z136" s="388">
        <f>IFERROR(IF(Z131="",0,Z131),"0")+IFERROR(IF(Z132="",0,Z132),"0")+IFERROR(IF(Z133="",0,Z133),"0")+IFERROR(IF(Z134="",0,Z134),"0")+IFERROR(IF(Z135="",0,Z135),"0")</f>
        <v>0.30449999999999999</v>
      </c>
      <c r="AA136" s="389"/>
      <c r="AB136" s="389"/>
      <c r="AC136" s="389"/>
    </row>
    <row r="137" spans="1:68" x14ac:dyDescent="0.2">
      <c r="A137" s="401"/>
      <c r="B137" s="401"/>
      <c r="C137" s="401"/>
      <c r="D137" s="401"/>
      <c r="E137" s="401"/>
      <c r="F137" s="401"/>
      <c r="G137" s="401"/>
      <c r="H137" s="401"/>
      <c r="I137" s="401"/>
      <c r="J137" s="401"/>
      <c r="K137" s="401"/>
      <c r="L137" s="401"/>
      <c r="M137" s="401"/>
      <c r="N137" s="401"/>
      <c r="O137" s="418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147</v>
      </c>
      <c r="Y137" s="388">
        <f>IFERROR(SUM(Y131:Y135),"0")</f>
        <v>151.20000000000002</v>
      </c>
      <c r="Z137" s="37"/>
      <c r="AA137" s="389"/>
      <c r="AB137" s="389"/>
      <c r="AC137" s="389"/>
    </row>
    <row r="138" spans="1:68" ht="14.25" customHeight="1" x14ac:dyDescent="0.25">
      <c r="A138" s="400" t="s">
        <v>71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401"/>
      <c r="Z138" s="401"/>
      <c r="AA138" s="382"/>
      <c r="AB138" s="382"/>
      <c r="AC138" s="382"/>
    </row>
    <row r="139" spans="1:68" ht="16.5" customHeight="1" x14ac:dyDescent="0.25">
      <c r="A139" s="54" t="s">
        <v>222</v>
      </c>
      <c r="B139" s="54" t="s">
        <v>223</v>
      </c>
      <c r="C139" s="31">
        <v>4301051360</v>
      </c>
      <c r="D139" s="396">
        <v>4607091385168</v>
      </c>
      <c r="E139" s="397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7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6">
        <v>4607091385168</v>
      </c>
      <c r="E140" s="397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225</v>
      </c>
      <c r="B141" s="54" t="s">
        <v>226</v>
      </c>
      <c r="C141" s="31">
        <v>4301051742</v>
      </c>
      <c r="D141" s="396">
        <v>4680115884540</v>
      </c>
      <c r="E141" s="397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21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228</v>
      </c>
      <c r="B142" s="54" t="s">
        <v>229</v>
      </c>
      <c r="C142" s="31">
        <v>4301051362</v>
      </c>
      <c r="D142" s="396">
        <v>4607091383256</v>
      </c>
      <c r="E142" s="397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230</v>
      </c>
      <c r="B143" s="54" t="s">
        <v>231</v>
      </c>
      <c r="C143" s="31">
        <v>4301051358</v>
      </c>
      <c r="D143" s="396">
        <v>4607091385748</v>
      </c>
      <c r="E143" s="397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customHeight="1" x14ac:dyDescent="0.25">
      <c r="A144" s="54" t="s">
        <v>232</v>
      </c>
      <c r="B144" s="54" t="s">
        <v>233</v>
      </c>
      <c r="C144" s="31">
        <v>4301051738</v>
      </c>
      <c r="D144" s="396">
        <v>4680115884533</v>
      </c>
      <c r="E144" s="397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customHeight="1" x14ac:dyDescent="0.25">
      <c r="A145" s="54" t="s">
        <v>234</v>
      </c>
      <c r="B145" s="54" t="s">
        <v>235</v>
      </c>
      <c r="C145" s="31">
        <v>4301051480</v>
      </c>
      <c r="D145" s="396">
        <v>4680115882645</v>
      </c>
      <c r="E145" s="397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17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18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18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customHeight="1" x14ac:dyDescent="0.25">
      <c r="A148" s="400" t="s">
        <v>180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82"/>
      <c r="AB148" s="382"/>
      <c r="AC148" s="382"/>
    </row>
    <row r="149" spans="1:68" ht="27" customHeight="1" x14ac:dyDescent="0.25">
      <c r="A149" s="54" t="s">
        <v>236</v>
      </c>
      <c r="B149" s="54" t="s">
        <v>237</v>
      </c>
      <c r="C149" s="31">
        <v>4301060356</v>
      </c>
      <c r="D149" s="396">
        <v>4680115882652</v>
      </c>
      <c r="E149" s="397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7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238</v>
      </c>
      <c r="B150" s="54" t="s">
        <v>239</v>
      </c>
      <c r="C150" s="31">
        <v>4301060309</v>
      </c>
      <c r="D150" s="396">
        <v>4680115880238</v>
      </c>
      <c r="E150" s="397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417"/>
      <c r="B151" s="401"/>
      <c r="C151" s="401"/>
      <c r="D151" s="401"/>
      <c r="E151" s="401"/>
      <c r="F151" s="401"/>
      <c r="G151" s="401"/>
      <c r="H151" s="401"/>
      <c r="I151" s="401"/>
      <c r="J151" s="401"/>
      <c r="K151" s="401"/>
      <c r="L151" s="401"/>
      <c r="M151" s="401"/>
      <c r="N151" s="401"/>
      <c r="O151" s="418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x14ac:dyDescent="0.2">
      <c r="A152" s="401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18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customHeight="1" x14ac:dyDescent="0.25">
      <c r="A153" s="437" t="s">
        <v>240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381"/>
      <c r="AB153" s="381"/>
      <c r="AC153" s="381"/>
    </row>
    <row r="154" spans="1:68" ht="14.25" customHeight="1" x14ac:dyDescent="0.25">
      <c r="A154" s="400" t="s">
        <v>109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82"/>
      <c r="AB154" s="382"/>
      <c r="AC154" s="382"/>
    </row>
    <row r="155" spans="1:68" ht="27" customHeight="1" x14ac:dyDescent="0.25">
      <c r="A155" s="54" t="s">
        <v>241</v>
      </c>
      <c r="B155" s="54" t="s">
        <v>242</v>
      </c>
      <c r="C155" s="31">
        <v>4301011562</v>
      </c>
      <c r="D155" s="396">
        <v>4680115882577</v>
      </c>
      <c r="E155" s="397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241</v>
      </c>
      <c r="B156" s="54" t="s">
        <v>243</v>
      </c>
      <c r="C156" s="31">
        <v>4301011564</v>
      </c>
      <c r="D156" s="396">
        <v>4680115882577</v>
      </c>
      <c r="E156" s="397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7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18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18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customHeight="1" x14ac:dyDescent="0.25">
      <c r="A159" s="400" t="s">
        <v>63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82"/>
      <c r="AB159" s="382"/>
      <c r="AC159" s="382"/>
    </row>
    <row r="160" spans="1:68" ht="27" customHeight="1" x14ac:dyDescent="0.25">
      <c r="A160" s="54" t="s">
        <v>244</v>
      </c>
      <c r="B160" s="54" t="s">
        <v>245</v>
      </c>
      <c r="C160" s="31">
        <v>4301031234</v>
      </c>
      <c r="D160" s="396">
        <v>4680115883444</v>
      </c>
      <c r="E160" s="397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5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244</v>
      </c>
      <c r="B161" s="54" t="s">
        <v>246</v>
      </c>
      <c r="C161" s="31">
        <v>4301031235</v>
      </c>
      <c r="D161" s="396">
        <v>4680115883444</v>
      </c>
      <c r="E161" s="397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7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18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18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customHeight="1" x14ac:dyDescent="0.25">
      <c r="A164" s="400" t="s">
        <v>71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82"/>
      <c r="AB164" s="382"/>
      <c r="AC164" s="382"/>
    </row>
    <row r="165" spans="1:68" ht="16.5" customHeight="1" x14ac:dyDescent="0.25">
      <c r="A165" s="54" t="s">
        <v>247</v>
      </c>
      <c r="B165" s="54" t="s">
        <v>248</v>
      </c>
      <c r="C165" s="31">
        <v>4301051476</v>
      </c>
      <c r="D165" s="396">
        <v>4680115882584</v>
      </c>
      <c r="E165" s="397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247</v>
      </c>
      <c r="B166" s="54" t="s">
        <v>249</v>
      </c>
      <c r="C166" s="31">
        <v>4301051477</v>
      </c>
      <c r="D166" s="396">
        <v>4680115882584</v>
      </c>
      <c r="E166" s="397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17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18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1"/>
      <c r="O168" s="418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customHeight="1" x14ac:dyDescent="0.25">
      <c r="A169" s="437" t="s">
        <v>107</v>
      </c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1"/>
      <c r="P169" s="401"/>
      <c r="Q169" s="401"/>
      <c r="R169" s="401"/>
      <c r="S169" s="401"/>
      <c r="T169" s="401"/>
      <c r="U169" s="401"/>
      <c r="V169" s="401"/>
      <c r="W169" s="401"/>
      <c r="X169" s="401"/>
      <c r="Y169" s="401"/>
      <c r="Z169" s="401"/>
      <c r="AA169" s="381"/>
      <c r="AB169" s="381"/>
      <c r="AC169" s="381"/>
    </row>
    <row r="170" spans="1:68" ht="14.25" customHeight="1" x14ac:dyDescent="0.25">
      <c r="A170" s="400" t="s">
        <v>109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401"/>
      <c r="AA170" s="382"/>
      <c r="AB170" s="382"/>
      <c r="AC170" s="382"/>
    </row>
    <row r="171" spans="1:68" ht="27" customHeight="1" x14ac:dyDescent="0.25">
      <c r="A171" s="54" t="s">
        <v>250</v>
      </c>
      <c r="B171" s="54" t="s">
        <v>251</v>
      </c>
      <c r="C171" s="31">
        <v>4301011623</v>
      </c>
      <c r="D171" s="396">
        <v>4607091382945</v>
      </c>
      <c r="E171" s="397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48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252</v>
      </c>
      <c r="B172" s="54" t="s">
        <v>253</v>
      </c>
      <c r="C172" s="31">
        <v>4301011192</v>
      </c>
      <c r="D172" s="396">
        <v>4607091382952</v>
      </c>
      <c r="E172" s="397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254</v>
      </c>
      <c r="B173" s="54" t="s">
        <v>255</v>
      </c>
      <c r="C173" s="31">
        <v>4301011705</v>
      </c>
      <c r="D173" s="396">
        <v>4607091384604</v>
      </c>
      <c r="E173" s="397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417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18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18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customHeight="1" x14ac:dyDescent="0.25">
      <c r="A176" s="400" t="s">
        <v>63</v>
      </c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1"/>
      <c r="P176" s="401"/>
      <c r="Q176" s="401"/>
      <c r="R176" s="401"/>
      <c r="S176" s="401"/>
      <c r="T176" s="401"/>
      <c r="U176" s="401"/>
      <c r="V176" s="401"/>
      <c r="W176" s="401"/>
      <c r="X176" s="401"/>
      <c r="Y176" s="401"/>
      <c r="Z176" s="401"/>
      <c r="AA176" s="382"/>
      <c r="AB176" s="382"/>
      <c r="AC176" s="382"/>
    </row>
    <row r="177" spans="1:68" ht="16.5" customHeight="1" x14ac:dyDescent="0.25">
      <c r="A177" s="54" t="s">
        <v>256</v>
      </c>
      <c r="B177" s="54" t="s">
        <v>257</v>
      </c>
      <c r="C177" s="31">
        <v>4301030895</v>
      </c>
      <c r="D177" s="396">
        <v>4607091387667</v>
      </c>
      <c r="E177" s="397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258</v>
      </c>
      <c r="B178" s="54" t="s">
        <v>259</v>
      </c>
      <c r="C178" s="31">
        <v>4301030961</v>
      </c>
      <c r="D178" s="396">
        <v>4607091387636</v>
      </c>
      <c r="E178" s="397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260</v>
      </c>
      <c r="B179" s="54" t="s">
        <v>261</v>
      </c>
      <c r="C179" s="31">
        <v>4301030963</v>
      </c>
      <c r="D179" s="396">
        <v>4607091382426</v>
      </c>
      <c r="E179" s="397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262</v>
      </c>
      <c r="B180" s="54" t="s">
        <v>263</v>
      </c>
      <c r="C180" s="31">
        <v>4301030962</v>
      </c>
      <c r="D180" s="396">
        <v>4607091386547</v>
      </c>
      <c r="E180" s="397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264</v>
      </c>
      <c r="B181" s="54" t="s">
        <v>265</v>
      </c>
      <c r="C181" s="31">
        <v>4301030964</v>
      </c>
      <c r="D181" s="396">
        <v>4607091382464</v>
      </c>
      <c r="E181" s="397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417"/>
      <c r="B182" s="401"/>
      <c r="C182" s="401"/>
      <c r="D182" s="401"/>
      <c r="E182" s="401"/>
      <c r="F182" s="401"/>
      <c r="G182" s="401"/>
      <c r="H182" s="401"/>
      <c r="I182" s="401"/>
      <c r="J182" s="401"/>
      <c r="K182" s="401"/>
      <c r="L182" s="401"/>
      <c r="M182" s="401"/>
      <c r="N182" s="401"/>
      <c r="O182" s="418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18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customHeight="1" x14ac:dyDescent="0.25">
      <c r="A184" s="400" t="s">
        <v>71</v>
      </c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1"/>
      <c r="P184" s="401"/>
      <c r="Q184" s="401"/>
      <c r="R184" s="401"/>
      <c r="S184" s="401"/>
      <c r="T184" s="401"/>
      <c r="U184" s="401"/>
      <c r="V184" s="401"/>
      <c r="W184" s="401"/>
      <c r="X184" s="401"/>
      <c r="Y184" s="401"/>
      <c r="Z184" s="401"/>
      <c r="AA184" s="382"/>
      <c r="AB184" s="382"/>
      <c r="AC184" s="382"/>
    </row>
    <row r="185" spans="1:68" ht="16.5" customHeight="1" x14ac:dyDescent="0.25">
      <c r="A185" s="54" t="s">
        <v>266</v>
      </c>
      <c r="B185" s="54" t="s">
        <v>267</v>
      </c>
      <c r="C185" s="31">
        <v>4301051611</v>
      </c>
      <c r="D185" s="396">
        <v>4607091385304</v>
      </c>
      <c r="E185" s="397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127</v>
      </c>
      <c r="Y185" s="387">
        <f>IFERROR(IF(X185="",0,CEILING((X185/$H185),1)*$H185),"")</f>
        <v>134.4</v>
      </c>
      <c r="Z185" s="36">
        <f>IFERROR(IF(Y185=0,"",ROUNDUP(Y185/H185,0)*0.02175),"")</f>
        <v>0.34799999999999998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135.52714285714288</v>
      </c>
      <c r="BN185" s="64">
        <f>IFERROR(Y185*I185/H185,"0")</f>
        <v>143.42400000000001</v>
      </c>
      <c r="BO185" s="64">
        <f>IFERROR(1/J185*(X185/H185),"0")</f>
        <v>0.26998299319727886</v>
      </c>
      <c r="BP185" s="64">
        <f>IFERROR(1/J185*(Y185/H185),"0")</f>
        <v>0.2857142857142857</v>
      </c>
    </row>
    <row r="186" spans="1:68" ht="16.5" customHeight="1" x14ac:dyDescent="0.25">
      <c r="A186" s="54" t="s">
        <v>268</v>
      </c>
      <c r="B186" s="54" t="s">
        <v>269</v>
      </c>
      <c r="C186" s="31">
        <v>4301051648</v>
      </c>
      <c r="D186" s="396">
        <v>4607091386264</v>
      </c>
      <c r="E186" s="397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270</v>
      </c>
      <c r="B187" s="54" t="s">
        <v>271</v>
      </c>
      <c r="C187" s="31">
        <v>4301051313</v>
      </c>
      <c r="D187" s="396">
        <v>4607091385427</v>
      </c>
      <c r="E187" s="397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17"/>
      <c r="B188" s="401"/>
      <c r="C188" s="401"/>
      <c r="D188" s="401"/>
      <c r="E188" s="401"/>
      <c r="F188" s="401"/>
      <c r="G188" s="401"/>
      <c r="H188" s="401"/>
      <c r="I188" s="401"/>
      <c r="J188" s="401"/>
      <c r="K188" s="401"/>
      <c r="L188" s="401"/>
      <c r="M188" s="401"/>
      <c r="N188" s="401"/>
      <c r="O188" s="418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15.119047619047619</v>
      </c>
      <c r="Y188" s="388">
        <f>IFERROR(Y185/H185,"0")+IFERROR(Y186/H186,"0")+IFERROR(Y187/H187,"0")</f>
        <v>16</v>
      </c>
      <c r="Z188" s="388">
        <f>IFERROR(IF(Z185="",0,Z185),"0")+IFERROR(IF(Z186="",0,Z186),"0")+IFERROR(IF(Z187="",0,Z187),"0")</f>
        <v>0.34799999999999998</v>
      </c>
      <c r="AA188" s="389"/>
      <c r="AB188" s="389"/>
      <c r="AC188" s="389"/>
    </row>
    <row r="189" spans="1:68" x14ac:dyDescent="0.2">
      <c r="A189" s="401"/>
      <c r="B189" s="401"/>
      <c r="C189" s="401"/>
      <c r="D189" s="401"/>
      <c r="E189" s="401"/>
      <c r="F189" s="401"/>
      <c r="G189" s="401"/>
      <c r="H189" s="401"/>
      <c r="I189" s="401"/>
      <c r="J189" s="401"/>
      <c r="K189" s="401"/>
      <c r="L189" s="401"/>
      <c r="M189" s="401"/>
      <c r="N189" s="401"/>
      <c r="O189" s="418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127</v>
      </c>
      <c r="Y189" s="388">
        <f>IFERROR(SUM(Y185:Y187),"0")</f>
        <v>134.4</v>
      </c>
      <c r="Z189" s="37"/>
      <c r="AA189" s="389"/>
      <c r="AB189" s="389"/>
      <c r="AC189" s="389"/>
    </row>
    <row r="190" spans="1:68" ht="27.75" customHeight="1" x14ac:dyDescent="0.2">
      <c r="A190" s="453" t="s">
        <v>272</v>
      </c>
      <c r="B190" s="454"/>
      <c r="C190" s="454"/>
      <c r="D190" s="454"/>
      <c r="E190" s="454"/>
      <c r="F190" s="454"/>
      <c r="G190" s="454"/>
      <c r="H190" s="454"/>
      <c r="I190" s="454"/>
      <c r="J190" s="454"/>
      <c r="K190" s="454"/>
      <c r="L190" s="454"/>
      <c r="M190" s="454"/>
      <c r="N190" s="454"/>
      <c r="O190" s="454"/>
      <c r="P190" s="454"/>
      <c r="Q190" s="454"/>
      <c r="R190" s="454"/>
      <c r="S190" s="454"/>
      <c r="T190" s="454"/>
      <c r="U190" s="454"/>
      <c r="V190" s="454"/>
      <c r="W190" s="454"/>
      <c r="X190" s="454"/>
      <c r="Y190" s="454"/>
      <c r="Z190" s="454"/>
      <c r="AA190" s="48"/>
      <c r="AB190" s="48"/>
      <c r="AC190" s="48"/>
    </row>
    <row r="191" spans="1:68" ht="16.5" customHeight="1" x14ac:dyDescent="0.25">
      <c r="A191" s="437" t="s">
        <v>273</v>
      </c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1"/>
      <c r="P191" s="401"/>
      <c r="Q191" s="401"/>
      <c r="R191" s="401"/>
      <c r="S191" s="401"/>
      <c r="T191" s="401"/>
      <c r="U191" s="401"/>
      <c r="V191" s="401"/>
      <c r="W191" s="401"/>
      <c r="X191" s="401"/>
      <c r="Y191" s="401"/>
      <c r="Z191" s="401"/>
      <c r="AA191" s="381"/>
      <c r="AB191" s="381"/>
      <c r="AC191" s="381"/>
    </row>
    <row r="192" spans="1:68" ht="14.25" customHeight="1" x14ac:dyDescent="0.25">
      <c r="A192" s="400" t="s">
        <v>63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6">
        <v>4680115880993</v>
      </c>
      <c r="E193" s="397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158</v>
      </c>
      <c r="Y193" s="387">
        <f t="shared" ref="Y193:Y200" si="26">IFERROR(IF(X193="",0,CEILING((X193/$H193),1)*$H193),"")</f>
        <v>159.6</v>
      </c>
      <c r="Z193" s="36">
        <f>IFERROR(IF(Y193=0,"",ROUNDUP(Y193/H193,0)*0.00753),"")</f>
        <v>0.28614000000000001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167.78095238095236</v>
      </c>
      <c r="BN193" s="64">
        <f t="shared" ref="BN193:BN200" si="28">IFERROR(Y193*I193/H193,"0")</f>
        <v>169.47999999999996</v>
      </c>
      <c r="BO193" s="64">
        <f t="shared" ref="BO193:BO200" si="29">IFERROR(1/J193*(X193/H193),"0")</f>
        <v>0.24114774114774115</v>
      </c>
      <c r="BP193" s="64">
        <f t="shared" ref="BP193:BP200" si="30">IFERROR(1/J193*(Y193/H193),"0")</f>
        <v>0.24358974358974358</v>
      </c>
    </row>
    <row r="194" spans="1:68" ht="27" customHeight="1" x14ac:dyDescent="0.25">
      <c r="A194" s="54" t="s">
        <v>276</v>
      </c>
      <c r="B194" s="54" t="s">
        <v>277</v>
      </c>
      <c r="C194" s="31">
        <v>4301031204</v>
      </c>
      <c r="D194" s="396">
        <v>4680115881761</v>
      </c>
      <c r="E194" s="397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278</v>
      </c>
      <c r="B195" s="54" t="s">
        <v>279</v>
      </c>
      <c r="C195" s="31">
        <v>4301031201</v>
      </c>
      <c r="D195" s="396">
        <v>4680115881563</v>
      </c>
      <c r="E195" s="397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280</v>
      </c>
      <c r="B196" s="54" t="s">
        <v>281</v>
      </c>
      <c r="C196" s="31">
        <v>4301031199</v>
      </c>
      <c r="D196" s="396">
        <v>4680115880986</v>
      </c>
      <c r="E196" s="397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282</v>
      </c>
      <c r="B197" s="54" t="s">
        <v>283</v>
      </c>
      <c r="C197" s="31">
        <v>4301031205</v>
      </c>
      <c r="D197" s="396">
        <v>4680115881785</v>
      </c>
      <c r="E197" s="397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284</v>
      </c>
      <c r="B198" s="54" t="s">
        <v>285</v>
      </c>
      <c r="C198" s="31">
        <v>4301031202</v>
      </c>
      <c r="D198" s="396">
        <v>4680115881679</v>
      </c>
      <c r="E198" s="397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286</v>
      </c>
      <c r="B199" s="54" t="s">
        <v>287</v>
      </c>
      <c r="C199" s="31">
        <v>4301031158</v>
      </c>
      <c r="D199" s="396">
        <v>4680115880191</v>
      </c>
      <c r="E199" s="397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288</v>
      </c>
      <c r="B200" s="54" t="s">
        <v>289</v>
      </c>
      <c r="C200" s="31">
        <v>4301031245</v>
      </c>
      <c r="D200" s="396">
        <v>4680115883963</v>
      </c>
      <c r="E200" s="397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17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18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37.61904761904762</v>
      </c>
      <c r="Y201" s="388">
        <f>IFERROR(Y193/H193,"0")+IFERROR(Y194/H194,"0")+IFERROR(Y195/H195,"0")+IFERROR(Y196/H196,"0")+IFERROR(Y197/H197,"0")+IFERROR(Y198/H198,"0")+IFERROR(Y199/H199,"0")+IFERROR(Y200/H200,"0")</f>
        <v>38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0.28614000000000001</v>
      </c>
      <c r="AA201" s="389"/>
      <c r="AB201" s="389"/>
      <c r="AC201" s="389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18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158</v>
      </c>
      <c r="Y202" s="388">
        <f>IFERROR(SUM(Y193:Y200),"0")</f>
        <v>159.6</v>
      </c>
      <c r="Z202" s="37"/>
      <c r="AA202" s="389"/>
      <c r="AB202" s="389"/>
      <c r="AC202" s="389"/>
    </row>
    <row r="203" spans="1:68" ht="16.5" customHeight="1" x14ac:dyDescent="0.25">
      <c r="A203" s="437" t="s">
        <v>290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401"/>
      <c r="Z203" s="401"/>
      <c r="AA203" s="381"/>
      <c r="AB203" s="381"/>
      <c r="AC203" s="381"/>
    </row>
    <row r="204" spans="1:68" ht="14.25" customHeight="1" x14ac:dyDescent="0.25">
      <c r="A204" s="400" t="s">
        <v>109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82"/>
      <c r="AB204" s="382"/>
      <c r="AC204" s="382"/>
    </row>
    <row r="205" spans="1:68" ht="16.5" customHeight="1" x14ac:dyDescent="0.25">
      <c r="A205" s="54" t="s">
        <v>291</v>
      </c>
      <c r="B205" s="54" t="s">
        <v>292</v>
      </c>
      <c r="C205" s="31">
        <v>4301011450</v>
      </c>
      <c r="D205" s="396">
        <v>4680115881402</v>
      </c>
      <c r="E205" s="397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293</v>
      </c>
      <c r="B206" s="54" t="s">
        <v>294</v>
      </c>
      <c r="C206" s="31">
        <v>4301011767</v>
      </c>
      <c r="D206" s="396">
        <v>4680115881396</v>
      </c>
      <c r="E206" s="397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7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18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18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customHeight="1" x14ac:dyDescent="0.25">
      <c r="A209" s="400" t="s">
        <v>145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82"/>
      <c r="AB209" s="382"/>
      <c r="AC209" s="382"/>
    </row>
    <row r="210" spans="1:68" ht="16.5" customHeight="1" x14ac:dyDescent="0.25">
      <c r="A210" s="54" t="s">
        <v>295</v>
      </c>
      <c r="B210" s="54" t="s">
        <v>296</v>
      </c>
      <c r="C210" s="31">
        <v>4301020262</v>
      </c>
      <c r="D210" s="396">
        <v>4680115882935</v>
      </c>
      <c r="E210" s="397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297</v>
      </c>
      <c r="B211" s="54" t="s">
        <v>298</v>
      </c>
      <c r="C211" s="31">
        <v>4301020220</v>
      </c>
      <c r="D211" s="396">
        <v>4680115880764</v>
      </c>
      <c r="E211" s="397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417"/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18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x14ac:dyDescent="0.2">
      <c r="A213" s="401"/>
      <c r="B213" s="401"/>
      <c r="C213" s="401"/>
      <c r="D213" s="401"/>
      <c r="E213" s="401"/>
      <c r="F213" s="401"/>
      <c r="G213" s="401"/>
      <c r="H213" s="401"/>
      <c r="I213" s="401"/>
      <c r="J213" s="401"/>
      <c r="K213" s="401"/>
      <c r="L213" s="401"/>
      <c r="M213" s="401"/>
      <c r="N213" s="401"/>
      <c r="O213" s="418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customHeight="1" x14ac:dyDescent="0.25">
      <c r="A214" s="400" t="s">
        <v>63</v>
      </c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1"/>
      <c r="P214" s="401"/>
      <c r="Q214" s="401"/>
      <c r="R214" s="401"/>
      <c r="S214" s="401"/>
      <c r="T214" s="401"/>
      <c r="U214" s="401"/>
      <c r="V214" s="401"/>
      <c r="W214" s="401"/>
      <c r="X214" s="401"/>
      <c r="Y214" s="401"/>
      <c r="Z214" s="401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6">
        <v>4680115882683</v>
      </c>
      <c r="E215" s="397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161</v>
      </c>
      <c r="Y215" s="387">
        <f t="shared" ref="Y215:Y222" si="31">IFERROR(IF(X215="",0,CEILING((X215/$H215),1)*$H215),"")</f>
        <v>162</v>
      </c>
      <c r="Z215" s="36">
        <f>IFERROR(IF(Y215=0,"",ROUNDUP(Y215/H215,0)*0.00937),"")</f>
        <v>0.28110000000000002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167.26111111111112</v>
      </c>
      <c r="BN215" s="64">
        <f t="shared" ref="BN215:BN222" si="33">IFERROR(Y215*I215/H215,"0")</f>
        <v>168.3</v>
      </c>
      <c r="BO215" s="64">
        <f t="shared" ref="BO215:BO222" si="34">IFERROR(1/J215*(X215/H215),"0")</f>
        <v>0.24845679012345678</v>
      </c>
      <c r="BP215" s="64">
        <f t="shared" ref="BP215:BP222" si="35">IFERROR(1/J215*(Y215/H215),"0")</f>
        <v>0.24999999999999997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6">
        <v>4680115882690</v>
      </c>
      <c r="E216" s="397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98</v>
      </c>
      <c r="Y216" s="387">
        <f t="shared" si="31"/>
        <v>102.60000000000001</v>
      </c>
      <c r="Z216" s="36">
        <f>IFERROR(IF(Y216=0,"",ROUNDUP(Y216/H216,0)*0.00937),"")</f>
        <v>0.17802999999999999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101.81111111111112</v>
      </c>
      <c r="BN216" s="64">
        <f t="shared" si="33"/>
        <v>106.59000000000002</v>
      </c>
      <c r="BO216" s="64">
        <f t="shared" si="34"/>
        <v>0.15123456790123455</v>
      </c>
      <c r="BP216" s="64">
        <f t="shared" si="35"/>
        <v>0.15833333333333333</v>
      </c>
    </row>
    <row r="217" spans="1:68" ht="27" customHeight="1" x14ac:dyDescent="0.25">
      <c r="A217" s="54" t="s">
        <v>303</v>
      </c>
      <c r="B217" s="54" t="s">
        <v>304</v>
      </c>
      <c r="C217" s="31">
        <v>4301031220</v>
      </c>
      <c r="D217" s="396">
        <v>4680115882669</v>
      </c>
      <c r="E217" s="397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4301031221</v>
      </c>
      <c r="D218" s="396">
        <v>4680115882676</v>
      </c>
      <c r="E218" s="397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307</v>
      </c>
      <c r="B219" s="54" t="s">
        <v>308</v>
      </c>
      <c r="C219" s="31">
        <v>4301031223</v>
      </c>
      <c r="D219" s="396">
        <v>4680115884014</v>
      </c>
      <c r="E219" s="397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309</v>
      </c>
      <c r="B220" s="54" t="s">
        <v>310</v>
      </c>
      <c r="C220" s="31">
        <v>4301031222</v>
      </c>
      <c r="D220" s="396">
        <v>4680115884007</v>
      </c>
      <c r="E220" s="397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311</v>
      </c>
      <c r="B221" s="54" t="s">
        <v>312</v>
      </c>
      <c r="C221" s="31">
        <v>4301031229</v>
      </c>
      <c r="D221" s="396">
        <v>4680115884038</v>
      </c>
      <c r="E221" s="397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313</v>
      </c>
      <c r="B222" s="54" t="s">
        <v>314</v>
      </c>
      <c r="C222" s="31">
        <v>4301031225</v>
      </c>
      <c r="D222" s="396">
        <v>4680115884021</v>
      </c>
      <c r="E222" s="397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17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1"/>
      <c r="O223" s="418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47.962962962962962</v>
      </c>
      <c r="Y223" s="388">
        <f>IFERROR(Y215/H215,"0")+IFERROR(Y216/H216,"0")+IFERROR(Y217/H217,"0")+IFERROR(Y218/H218,"0")+IFERROR(Y219/H219,"0")+IFERROR(Y220/H220,"0")+IFERROR(Y221/H221,"0")+IFERROR(Y222/H222,"0")</f>
        <v>49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0.45913000000000004</v>
      </c>
      <c r="AA223" s="389"/>
      <c r="AB223" s="389"/>
      <c r="AC223" s="389"/>
    </row>
    <row r="224" spans="1:68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18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259</v>
      </c>
      <c r="Y224" s="388">
        <f>IFERROR(SUM(Y215:Y222),"0")</f>
        <v>264.60000000000002</v>
      </c>
      <c r="Z224" s="37"/>
      <c r="AA224" s="389"/>
      <c r="AB224" s="389"/>
      <c r="AC224" s="389"/>
    </row>
    <row r="225" spans="1:68" ht="14.25" customHeight="1" x14ac:dyDescent="0.25">
      <c r="A225" s="400" t="s">
        <v>71</v>
      </c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1"/>
      <c r="P225" s="401"/>
      <c r="Q225" s="401"/>
      <c r="R225" s="401"/>
      <c r="S225" s="401"/>
      <c r="T225" s="401"/>
      <c r="U225" s="401"/>
      <c r="V225" s="401"/>
      <c r="W225" s="401"/>
      <c r="X225" s="401"/>
      <c r="Y225" s="401"/>
      <c r="Z225" s="401"/>
      <c r="AA225" s="382"/>
      <c r="AB225" s="382"/>
      <c r="AC225" s="382"/>
    </row>
    <row r="226" spans="1:68" ht="27" customHeight="1" x14ac:dyDescent="0.25">
      <c r="A226" s="54" t="s">
        <v>315</v>
      </c>
      <c r="B226" s="54" t="s">
        <v>316</v>
      </c>
      <c r="C226" s="31">
        <v>4301051408</v>
      </c>
      <c r="D226" s="396">
        <v>4680115881594</v>
      </c>
      <c r="E226" s="397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6">
        <v>4680115880962</v>
      </c>
      <c r="E227" s="397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167</v>
      </c>
      <c r="Y227" s="387">
        <f t="shared" si="36"/>
        <v>171.6</v>
      </c>
      <c r="Z227" s="36">
        <f>IFERROR(IF(Y227=0,"",ROUNDUP(Y227/H227,0)*0.02175),"")</f>
        <v>0.47849999999999998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179.07538461538465</v>
      </c>
      <c r="BN227" s="64">
        <f t="shared" si="38"/>
        <v>184.00800000000001</v>
      </c>
      <c r="BO227" s="64">
        <f t="shared" si="39"/>
        <v>0.38232600732600736</v>
      </c>
      <c r="BP227" s="64">
        <f t="shared" si="40"/>
        <v>0.39285714285714285</v>
      </c>
    </row>
    <row r="228" spans="1:68" ht="27" customHeight="1" x14ac:dyDescent="0.25">
      <c r="A228" s="54" t="s">
        <v>319</v>
      </c>
      <c r="B228" s="54" t="s">
        <v>320</v>
      </c>
      <c r="C228" s="31">
        <v>4301051411</v>
      </c>
      <c r="D228" s="396">
        <v>4680115881617</v>
      </c>
      <c r="E228" s="397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321</v>
      </c>
      <c r="B229" s="54" t="s">
        <v>322</v>
      </c>
      <c r="C229" s="31">
        <v>4301051632</v>
      </c>
      <c r="D229" s="396">
        <v>4680115880573</v>
      </c>
      <c r="E229" s="397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6">
        <v>4680115882195</v>
      </c>
      <c r="E230" s="397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5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7</v>
      </c>
      <c r="Y230" s="387">
        <f t="shared" si="36"/>
        <v>7.1999999999999993</v>
      </c>
      <c r="Z230" s="36">
        <f t="shared" ref="Z230:Z236" si="41">IFERROR(IF(Y230=0,"",ROUNDUP(Y230/H230,0)*0.00753),"")</f>
        <v>2.2589999999999999E-2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7.8458333333333332</v>
      </c>
      <c r="BN230" s="64">
        <f t="shared" si="38"/>
        <v>8.07</v>
      </c>
      <c r="BO230" s="64">
        <f t="shared" si="39"/>
        <v>1.86965811965812E-2</v>
      </c>
      <c r="BP230" s="64">
        <f t="shared" si="40"/>
        <v>1.9230769230769232E-2</v>
      </c>
    </row>
    <row r="231" spans="1:68" ht="27" customHeight="1" x14ac:dyDescent="0.25">
      <c r="A231" s="54" t="s">
        <v>325</v>
      </c>
      <c r="B231" s="54" t="s">
        <v>326</v>
      </c>
      <c r="C231" s="31">
        <v>4301051752</v>
      </c>
      <c r="D231" s="396">
        <v>4680115882607</v>
      </c>
      <c r="E231" s="397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327</v>
      </c>
      <c r="B232" s="54" t="s">
        <v>328</v>
      </c>
      <c r="C232" s="31">
        <v>4301051630</v>
      </c>
      <c r="D232" s="396">
        <v>4680115880092</v>
      </c>
      <c r="E232" s="397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6">
        <v>4680115880221</v>
      </c>
      <c r="E233" s="397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72</v>
      </c>
      <c r="Y233" s="387">
        <f t="shared" si="36"/>
        <v>72</v>
      </c>
      <c r="Z233" s="36">
        <f t="shared" si="41"/>
        <v>0.22590000000000002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80.160000000000011</v>
      </c>
      <c r="BN233" s="64">
        <f t="shared" si="38"/>
        <v>80.160000000000011</v>
      </c>
      <c r="BO233" s="64">
        <f t="shared" si="39"/>
        <v>0.19230769230769229</v>
      </c>
      <c r="BP233" s="64">
        <f t="shared" si="40"/>
        <v>0.19230769230769229</v>
      </c>
    </row>
    <row r="234" spans="1:68" ht="27" customHeight="1" x14ac:dyDescent="0.25">
      <c r="A234" s="54" t="s">
        <v>331</v>
      </c>
      <c r="B234" s="54" t="s">
        <v>332</v>
      </c>
      <c r="C234" s="31">
        <v>4301051749</v>
      </c>
      <c r="D234" s="396">
        <v>4680115882942</v>
      </c>
      <c r="E234" s="397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5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6">
        <v>4680115880504</v>
      </c>
      <c r="E235" s="397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8</v>
      </c>
      <c r="Y235" s="387">
        <f t="shared" si="36"/>
        <v>9.6</v>
      </c>
      <c r="Z235" s="36">
        <f t="shared" si="41"/>
        <v>3.0120000000000001E-2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8.9066666666666681</v>
      </c>
      <c r="BN235" s="64">
        <f t="shared" si="38"/>
        <v>10.688000000000001</v>
      </c>
      <c r="BO235" s="64">
        <f t="shared" si="39"/>
        <v>2.1367521367521368E-2</v>
      </c>
      <c r="BP235" s="64">
        <f t="shared" si="40"/>
        <v>2.564102564102564E-2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6">
        <v>4680115882164</v>
      </c>
      <c r="E236" s="397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x14ac:dyDescent="0.2">
      <c r="A237" s="417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18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57.660256410256416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59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0.75711000000000006</v>
      </c>
      <c r="AA237" s="389"/>
      <c r="AB237" s="389"/>
      <c r="AC237" s="389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18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254</v>
      </c>
      <c r="Y238" s="388">
        <f>IFERROR(SUM(Y226:Y236),"0")</f>
        <v>260.39999999999998</v>
      </c>
      <c r="Z238" s="37"/>
      <c r="AA238" s="389"/>
      <c r="AB238" s="389"/>
      <c r="AC238" s="389"/>
    </row>
    <row r="239" spans="1:68" ht="14.25" customHeight="1" x14ac:dyDescent="0.25">
      <c r="A239" s="400" t="s">
        <v>180</v>
      </c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1"/>
      <c r="P239" s="401"/>
      <c r="Q239" s="401"/>
      <c r="R239" s="401"/>
      <c r="S239" s="401"/>
      <c r="T239" s="401"/>
      <c r="U239" s="401"/>
      <c r="V239" s="401"/>
      <c r="W239" s="401"/>
      <c r="X239" s="401"/>
      <c r="Y239" s="401"/>
      <c r="Z239" s="401"/>
      <c r="AA239" s="382"/>
      <c r="AB239" s="382"/>
      <c r="AC239" s="382"/>
    </row>
    <row r="240" spans="1:68" ht="16.5" customHeight="1" x14ac:dyDescent="0.25">
      <c r="A240" s="54" t="s">
        <v>337</v>
      </c>
      <c r="B240" s="54" t="s">
        <v>338</v>
      </c>
      <c r="C240" s="31">
        <v>4301060404</v>
      </c>
      <c r="D240" s="396">
        <v>4680115882874</v>
      </c>
      <c r="E240" s="397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customHeight="1" x14ac:dyDescent="0.25">
      <c r="A241" s="54" t="s">
        <v>337</v>
      </c>
      <c r="B241" s="54" t="s">
        <v>339</v>
      </c>
      <c r="C241" s="31">
        <v>4301060360</v>
      </c>
      <c r="D241" s="396">
        <v>4680115882874</v>
      </c>
      <c r="E241" s="397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340</v>
      </c>
      <c r="B242" s="54" t="s">
        <v>341</v>
      </c>
      <c r="C242" s="31">
        <v>4301060359</v>
      </c>
      <c r="D242" s="396">
        <v>4680115884434</v>
      </c>
      <c r="E242" s="397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342</v>
      </c>
      <c r="B243" s="54" t="s">
        <v>343</v>
      </c>
      <c r="C243" s="31">
        <v>4301060375</v>
      </c>
      <c r="D243" s="396">
        <v>4680115880818</v>
      </c>
      <c r="E243" s="397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6">
        <v>4680115880801</v>
      </c>
      <c r="E244" s="397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3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9</v>
      </c>
      <c r="Y244" s="387">
        <f>IFERROR(IF(X244="",0,CEILING((X244/$H244),1)*$H244),"")</f>
        <v>9.6</v>
      </c>
      <c r="Z244" s="36">
        <f>IFERROR(IF(Y244=0,"",ROUNDUP(Y244/H244,0)*0.00753),"")</f>
        <v>3.0120000000000001E-2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10.020000000000001</v>
      </c>
      <c r="BN244" s="64">
        <f>IFERROR(Y244*I244/H244,"0")</f>
        <v>10.688000000000001</v>
      </c>
      <c r="BO244" s="64">
        <f>IFERROR(1/J244*(X244/H244),"0")</f>
        <v>2.4038461538461536E-2</v>
      </c>
      <c r="BP244" s="64">
        <f>IFERROR(1/J244*(Y244/H244),"0")</f>
        <v>2.564102564102564E-2</v>
      </c>
    </row>
    <row r="245" spans="1:68" x14ac:dyDescent="0.2">
      <c r="A245" s="417"/>
      <c r="B245" s="401"/>
      <c r="C245" s="401"/>
      <c r="D245" s="401"/>
      <c r="E245" s="401"/>
      <c r="F245" s="401"/>
      <c r="G245" s="401"/>
      <c r="H245" s="401"/>
      <c r="I245" s="401"/>
      <c r="J245" s="401"/>
      <c r="K245" s="401"/>
      <c r="L245" s="401"/>
      <c r="M245" s="401"/>
      <c r="N245" s="401"/>
      <c r="O245" s="418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3.75</v>
      </c>
      <c r="Y245" s="388">
        <f>IFERROR(Y240/H240,"0")+IFERROR(Y241/H241,"0")+IFERROR(Y242/H242,"0")+IFERROR(Y243/H243,"0")+IFERROR(Y244/H244,"0")</f>
        <v>4</v>
      </c>
      <c r="Z245" s="388">
        <f>IFERROR(IF(Z240="",0,Z240),"0")+IFERROR(IF(Z241="",0,Z241),"0")+IFERROR(IF(Z242="",0,Z242),"0")+IFERROR(IF(Z243="",0,Z243),"0")+IFERROR(IF(Z244="",0,Z244),"0")</f>
        <v>3.0120000000000001E-2</v>
      </c>
      <c r="AA245" s="389"/>
      <c r="AB245" s="389"/>
      <c r="AC245" s="389"/>
    </row>
    <row r="246" spans="1:68" x14ac:dyDescent="0.2">
      <c r="A246" s="401"/>
      <c r="B246" s="401"/>
      <c r="C246" s="401"/>
      <c r="D246" s="401"/>
      <c r="E246" s="401"/>
      <c r="F246" s="401"/>
      <c r="G246" s="401"/>
      <c r="H246" s="401"/>
      <c r="I246" s="401"/>
      <c r="J246" s="401"/>
      <c r="K246" s="401"/>
      <c r="L246" s="401"/>
      <c r="M246" s="401"/>
      <c r="N246" s="401"/>
      <c r="O246" s="418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9</v>
      </c>
      <c r="Y246" s="388">
        <f>IFERROR(SUM(Y240:Y244),"0")</f>
        <v>9.6</v>
      </c>
      <c r="Z246" s="37"/>
      <c r="AA246" s="389"/>
      <c r="AB246" s="389"/>
      <c r="AC246" s="389"/>
    </row>
    <row r="247" spans="1:68" ht="16.5" customHeight="1" x14ac:dyDescent="0.25">
      <c r="A247" s="437" t="s">
        <v>346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381"/>
      <c r="AB247" s="381"/>
      <c r="AC247" s="381"/>
    </row>
    <row r="248" spans="1:68" ht="14.25" customHeight="1" x14ac:dyDescent="0.25">
      <c r="A248" s="400" t="s">
        <v>109</v>
      </c>
      <c r="B248" s="401"/>
      <c r="C248" s="401"/>
      <c r="D248" s="401"/>
      <c r="E248" s="401"/>
      <c r="F248" s="401"/>
      <c r="G248" s="401"/>
      <c r="H248" s="401"/>
      <c r="I248" s="401"/>
      <c r="J248" s="401"/>
      <c r="K248" s="401"/>
      <c r="L248" s="401"/>
      <c r="M248" s="401"/>
      <c r="N248" s="401"/>
      <c r="O248" s="401"/>
      <c r="P248" s="401"/>
      <c r="Q248" s="401"/>
      <c r="R248" s="401"/>
      <c r="S248" s="401"/>
      <c r="T248" s="401"/>
      <c r="U248" s="401"/>
      <c r="V248" s="401"/>
      <c r="W248" s="401"/>
      <c r="X248" s="401"/>
      <c r="Y248" s="401"/>
      <c r="Z248" s="401"/>
      <c r="AA248" s="382"/>
      <c r="AB248" s="382"/>
      <c r="AC248" s="382"/>
    </row>
    <row r="249" spans="1:68" ht="27" customHeight="1" x14ac:dyDescent="0.25">
      <c r="A249" s="54" t="s">
        <v>347</v>
      </c>
      <c r="B249" s="54" t="s">
        <v>348</v>
      </c>
      <c r="C249" s="31">
        <v>4301011945</v>
      </c>
      <c r="D249" s="396">
        <v>4680115884274</v>
      </c>
      <c r="E249" s="397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347</v>
      </c>
      <c r="B250" s="54" t="s">
        <v>349</v>
      </c>
      <c r="C250" s="31">
        <v>4301011717</v>
      </c>
      <c r="D250" s="396">
        <v>4680115884274</v>
      </c>
      <c r="E250" s="397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350</v>
      </c>
      <c r="B251" s="54" t="s">
        <v>351</v>
      </c>
      <c r="C251" s="31">
        <v>4301011719</v>
      </c>
      <c r="D251" s="396">
        <v>4680115884298</v>
      </c>
      <c r="E251" s="397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5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352</v>
      </c>
      <c r="B252" s="54" t="s">
        <v>353</v>
      </c>
      <c r="C252" s="31">
        <v>4301011944</v>
      </c>
      <c r="D252" s="396">
        <v>4680115884250</v>
      </c>
      <c r="E252" s="397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352</v>
      </c>
      <c r="B253" s="54" t="s">
        <v>354</v>
      </c>
      <c r="C253" s="31">
        <v>4301011733</v>
      </c>
      <c r="D253" s="396">
        <v>4680115884250</v>
      </c>
      <c r="E253" s="397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355</v>
      </c>
      <c r="B254" s="54" t="s">
        <v>356</v>
      </c>
      <c r="C254" s="31">
        <v>4301011718</v>
      </c>
      <c r="D254" s="396">
        <v>4680115884281</v>
      </c>
      <c r="E254" s="397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357</v>
      </c>
      <c r="B255" s="54" t="s">
        <v>358</v>
      </c>
      <c r="C255" s="31">
        <v>4301011720</v>
      </c>
      <c r="D255" s="396">
        <v>4680115884199</v>
      </c>
      <c r="E255" s="397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6">
        <v>4680115884267</v>
      </c>
      <c r="E256" s="397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5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4</v>
      </c>
      <c r="Y256" s="387">
        <f t="shared" si="42"/>
        <v>4</v>
      </c>
      <c r="Z256" s="36">
        <f>IFERROR(IF(Y256=0,"",ROUNDUP(Y256/H256,0)*0.00937),"")</f>
        <v>9.3699999999999999E-3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4.24</v>
      </c>
      <c r="BN256" s="64">
        <f t="shared" si="44"/>
        <v>4.24</v>
      </c>
      <c r="BO256" s="64">
        <f t="shared" si="45"/>
        <v>8.3333333333333332E-3</v>
      </c>
      <c r="BP256" s="64">
        <f t="shared" si="46"/>
        <v>8.3333333333333332E-3</v>
      </c>
    </row>
    <row r="257" spans="1:68" x14ac:dyDescent="0.2">
      <c r="A257" s="417"/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18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1</v>
      </c>
      <c r="Y257" s="388">
        <f>IFERROR(Y249/H249,"0")+IFERROR(Y250/H250,"0")+IFERROR(Y251/H251,"0")+IFERROR(Y252/H252,"0")+IFERROR(Y253/H253,"0")+IFERROR(Y254/H254,"0")+IFERROR(Y255/H255,"0")+IFERROR(Y256/H256,"0")</f>
        <v>1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9.3699999999999999E-3</v>
      </c>
      <c r="AA257" s="389"/>
      <c r="AB257" s="389"/>
      <c r="AC257" s="389"/>
    </row>
    <row r="258" spans="1:68" x14ac:dyDescent="0.2">
      <c r="A258" s="401"/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18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4</v>
      </c>
      <c r="Y258" s="388">
        <f>IFERROR(SUM(Y249:Y256),"0")</f>
        <v>4</v>
      </c>
      <c r="Z258" s="37"/>
      <c r="AA258" s="389"/>
      <c r="AB258" s="389"/>
      <c r="AC258" s="389"/>
    </row>
    <row r="259" spans="1:68" ht="16.5" customHeight="1" x14ac:dyDescent="0.25">
      <c r="A259" s="437" t="s">
        <v>361</v>
      </c>
      <c r="B259" s="401"/>
      <c r="C259" s="401"/>
      <c r="D259" s="401"/>
      <c r="E259" s="401"/>
      <c r="F259" s="401"/>
      <c r="G259" s="401"/>
      <c r="H259" s="401"/>
      <c r="I259" s="401"/>
      <c r="J259" s="401"/>
      <c r="K259" s="401"/>
      <c r="L259" s="401"/>
      <c r="M259" s="401"/>
      <c r="N259" s="401"/>
      <c r="O259" s="401"/>
      <c r="P259" s="401"/>
      <c r="Q259" s="401"/>
      <c r="R259" s="401"/>
      <c r="S259" s="401"/>
      <c r="T259" s="401"/>
      <c r="U259" s="401"/>
      <c r="V259" s="401"/>
      <c r="W259" s="401"/>
      <c r="X259" s="401"/>
      <c r="Y259" s="401"/>
      <c r="Z259" s="401"/>
      <c r="AA259" s="381"/>
      <c r="AB259" s="381"/>
      <c r="AC259" s="381"/>
    </row>
    <row r="260" spans="1:68" ht="14.25" customHeight="1" x14ac:dyDescent="0.25">
      <c r="A260" s="400" t="s">
        <v>109</v>
      </c>
      <c r="B260" s="401"/>
      <c r="C260" s="401"/>
      <c r="D260" s="401"/>
      <c r="E260" s="401"/>
      <c r="F260" s="401"/>
      <c r="G260" s="401"/>
      <c r="H260" s="401"/>
      <c r="I260" s="401"/>
      <c r="J260" s="401"/>
      <c r="K260" s="401"/>
      <c r="L260" s="401"/>
      <c r="M260" s="401"/>
      <c r="N260" s="401"/>
      <c r="O260" s="401"/>
      <c r="P260" s="401"/>
      <c r="Q260" s="401"/>
      <c r="R260" s="401"/>
      <c r="S260" s="401"/>
      <c r="T260" s="401"/>
      <c r="U260" s="401"/>
      <c r="V260" s="401"/>
      <c r="W260" s="401"/>
      <c r="X260" s="401"/>
      <c r="Y260" s="401"/>
      <c r="Z260" s="401"/>
      <c r="AA260" s="382"/>
      <c r="AB260" s="382"/>
      <c r="AC260" s="382"/>
    </row>
    <row r="261" spans="1:68" ht="27" customHeight="1" x14ac:dyDescent="0.25">
      <c r="A261" s="54" t="s">
        <v>362</v>
      </c>
      <c r="B261" s="54" t="s">
        <v>363</v>
      </c>
      <c r="C261" s="31">
        <v>4301011942</v>
      </c>
      <c r="D261" s="396">
        <v>4680115884137</v>
      </c>
      <c r="E261" s="397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4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customHeight="1" x14ac:dyDescent="0.25">
      <c r="A262" s="54" t="s">
        <v>362</v>
      </c>
      <c r="B262" s="54" t="s">
        <v>364</v>
      </c>
      <c r="C262" s="31">
        <v>4301011826</v>
      </c>
      <c r="D262" s="396">
        <v>4680115884137</v>
      </c>
      <c r="E262" s="397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365</v>
      </c>
      <c r="B263" s="54" t="s">
        <v>366</v>
      </c>
      <c r="C263" s="31">
        <v>4301011724</v>
      </c>
      <c r="D263" s="396">
        <v>4680115884236</v>
      </c>
      <c r="E263" s="397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4301011721</v>
      </c>
      <c r="D264" s="396">
        <v>4680115884175</v>
      </c>
      <c r="E264" s="397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6">
        <v>4680115884144</v>
      </c>
      <c r="E265" s="397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11</v>
      </c>
      <c r="Y265" s="387">
        <f t="shared" si="47"/>
        <v>12</v>
      </c>
      <c r="Z265" s="36">
        <f>IFERROR(IF(Y265=0,"",ROUNDUP(Y265/H265,0)*0.00937),"")</f>
        <v>2.811E-2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11.66</v>
      </c>
      <c r="BN265" s="64">
        <f t="shared" si="49"/>
        <v>12.72</v>
      </c>
      <c r="BO265" s="64">
        <f t="shared" si="50"/>
        <v>2.2916666666666665E-2</v>
      </c>
      <c r="BP265" s="64">
        <f t="shared" si="51"/>
        <v>2.5000000000000001E-2</v>
      </c>
    </row>
    <row r="266" spans="1:68" ht="27" customHeight="1" x14ac:dyDescent="0.25">
      <c r="A266" s="54" t="s">
        <v>371</v>
      </c>
      <c r="B266" s="54" t="s">
        <v>372</v>
      </c>
      <c r="C266" s="31">
        <v>4301011963</v>
      </c>
      <c r="D266" s="396">
        <v>4680115885288</v>
      </c>
      <c r="E266" s="397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373</v>
      </c>
      <c r="B267" s="54" t="s">
        <v>374</v>
      </c>
      <c r="C267" s="31">
        <v>4301011726</v>
      </c>
      <c r="D267" s="396">
        <v>4680115884182</v>
      </c>
      <c r="E267" s="397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customHeight="1" x14ac:dyDescent="0.25">
      <c r="A268" s="54" t="s">
        <v>375</v>
      </c>
      <c r="B268" s="54" t="s">
        <v>376</v>
      </c>
      <c r="C268" s="31">
        <v>4301011722</v>
      </c>
      <c r="D268" s="396">
        <v>4680115884205</v>
      </c>
      <c r="E268" s="397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17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1"/>
      <c r="O269" s="418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2.75</v>
      </c>
      <c r="Y269" s="388">
        <f>IFERROR(Y261/H261,"0")+IFERROR(Y262/H262,"0")+IFERROR(Y263/H263,"0")+IFERROR(Y264/H264,"0")+IFERROR(Y265/H265,"0")+IFERROR(Y266/H266,"0")+IFERROR(Y267/H267,"0")+IFERROR(Y268/H268,"0")</f>
        <v>3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2.811E-2</v>
      </c>
      <c r="AA269" s="389"/>
      <c r="AB269" s="389"/>
      <c r="AC269" s="389"/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18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11</v>
      </c>
      <c r="Y270" s="388">
        <f>IFERROR(SUM(Y261:Y268),"0")</f>
        <v>12</v>
      </c>
      <c r="Z270" s="37"/>
      <c r="AA270" s="389"/>
      <c r="AB270" s="389"/>
      <c r="AC270" s="389"/>
    </row>
    <row r="271" spans="1:68" ht="16.5" customHeight="1" x14ac:dyDescent="0.25">
      <c r="A271" s="437" t="s">
        <v>377</v>
      </c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1"/>
      <c r="P271" s="401"/>
      <c r="Q271" s="401"/>
      <c r="R271" s="401"/>
      <c r="S271" s="401"/>
      <c r="T271" s="401"/>
      <c r="U271" s="401"/>
      <c r="V271" s="401"/>
      <c r="W271" s="401"/>
      <c r="X271" s="401"/>
      <c r="Y271" s="401"/>
      <c r="Z271" s="401"/>
      <c r="AA271" s="381"/>
      <c r="AB271" s="381"/>
      <c r="AC271" s="381"/>
    </row>
    <row r="272" spans="1:68" ht="14.25" customHeight="1" x14ac:dyDescent="0.25">
      <c r="A272" s="400" t="s">
        <v>109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382"/>
      <c r="AB272" s="382"/>
      <c r="AC272" s="382"/>
    </row>
    <row r="273" spans="1:68" ht="27" customHeight="1" x14ac:dyDescent="0.25">
      <c r="A273" s="54" t="s">
        <v>378</v>
      </c>
      <c r="B273" s="54" t="s">
        <v>379</v>
      </c>
      <c r="C273" s="31">
        <v>4301011855</v>
      </c>
      <c r="D273" s="396">
        <v>4680115885837</v>
      </c>
      <c r="E273" s="397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customHeight="1" x14ac:dyDescent="0.25">
      <c r="A274" s="54" t="s">
        <v>380</v>
      </c>
      <c r="B274" s="54" t="s">
        <v>381</v>
      </c>
      <c r="C274" s="31">
        <v>4301011910</v>
      </c>
      <c r="D274" s="396">
        <v>4680115885806</v>
      </c>
      <c r="E274" s="397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4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380</v>
      </c>
      <c r="B275" s="54" t="s">
        <v>383</v>
      </c>
      <c r="C275" s="31">
        <v>4301011850</v>
      </c>
      <c r="D275" s="396">
        <v>4680115885806</v>
      </c>
      <c r="E275" s="397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customHeight="1" x14ac:dyDescent="0.25">
      <c r="A276" s="54" t="s">
        <v>384</v>
      </c>
      <c r="B276" s="54" t="s">
        <v>385</v>
      </c>
      <c r="C276" s="31">
        <v>4301011853</v>
      </c>
      <c r="D276" s="396">
        <v>4680115885851</v>
      </c>
      <c r="E276" s="397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4301011852</v>
      </c>
      <c r="D277" s="396">
        <v>4680115885844</v>
      </c>
      <c r="E277" s="397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customHeight="1" x14ac:dyDescent="0.25">
      <c r="A278" s="54" t="s">
        <v>388</v>
      </c>
      <c r="B278" s="54" t="s">
        <v>389</v>
      </c>
      <c r="C278" s="31">
        <v>4301011851</v>
      </c>
      <c r="D278" s="396">
        <v>4680115885820</v>
      </c>
      <c r="E278" s="397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71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x14ac:dyDescent="0.2">
      <c r="A279" s="417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18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18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customHeight="1" x14ac:dyDescent="0.25">
      <c r="A281" s="437" t="s">
        <v>390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81"/>
      <c r="AB281" s="381"/>
      <c r="AC281" s="381"/>
    </row>
    <row r="282" spans="1:68" ht="14.25" customHeight="1" x14ac:dyDescent="0.25">
      <c r="A282" s="400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82"/>
      <c r="AB282" s="382"/>
      <c r="AC282" s="382"/>
    </row>
    <row r="283" spans="1:68" ht="27" customHeight="1" x14ac:dyDescent="0.25">
      <c r="A283" s="54" t="s">
        <v>391</v>
      </c>
      <c r="B283" s="54" t="s">
        <v>392</v>
      </c>
      <c r="C283" s="31">
        <v>4301011876</v>
      </c>
      <c r="D283" s="396">
        <v>4680115885707</v>
      </c>
      <c r="E283" s="397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417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1"/>
      <c r="O284" s="418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1"/>
      <c r="O285" s="418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customHeight="1" x14ac:dyDescent="0.25">
      <c r="A286" s="437" t="s">
        <v>393</v>
      </c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1"/>
      <c r="P286" s="401"/>
      <c r="Q286" s="401"/>
      <c r="R286" s="401"/>
      <c r="S286" s="401"/>
      <c r="T286" s="401"/>
      <c r="U286" s="401"/>
      <c r="V286" s="401"/>
      <c r="W286" s="401"/>
      <c r="X286" s="401"/>
      <c r="Y286" s="401"/>
      <c r="Z286" s="401"/>
      <c r="AA286" s="381"/>
      <c r="AB286" s="381"/>
      <c r="AC286" s="381"/>
    </row>
    <row r="287" spans="1:68" ht="14.25" customHeight="1" x14ac:dyDescent="0.25">
      <c r="A287" s="400" t="s">
        <v>109</v>
      </c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1"/>
      <c r="P287" s="401"/>
      <c r="Q287" s="401"/>
      <c r="R287" s="401"/>
      <c r="S287" s="401"/>
      <c r="T287" s="401"/>
      <c r="U287" s="401"/>
      <c r="V287" s="401"/>
      <c r="W287" s="401"/>
      <c r="X287" s="401"/>
      <c r="Y287" s="401"/>
      <c r="Z287" s="401"/>
      <c r="AA287" s="382"/>
      <c r="AB287" s="382"/>
      <c r="AC287" s="382"/>
    </row>
    <row r="288" spans="1:68" ht="27" customHeight="1" x14ac:dyDescent="0.25">
      <c r="A288" s="54" t="s">
        <v>394</v>
      </c>
      <c r="B288" s="54" t="s">
        <v>395</v>
      </c>
      <c r="C288" s="31">
        <v>4301011223</v>
      </c>
      <c r="D288" s="396">
        <v>4607091383423</v>
      </c>
      <c r="E288" s="397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396</v>
      </c>
      <c r="B289" s="54" t="s">
        <v>397</v>
      </c>
      <c r="C289" s="31">
        <v>4301011879</v>
      </c>
      <c r="D289" s="396">
        <v>4680115885691</v>
      </c>
      <c r="E289" s="397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398</v>
      </c>
      <c r="B290" s="54" t="s">
        <v>399</v>
      </c>
      <c r="C290" s="31">
        <v>4301011878</v>
      </c>
      <c r="D290" s="396">
        <v>4680115885660</v>
      </c>
      <c r="E290" s="397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417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18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18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customHeight="1" x14ac:dyDescent="0.25">
      <c r="A293" s="437" t="s">
        <v>400</v>
      </c>
      <c r="B293" s="401"/>
      <c r="C293" s="401"/>
      <c r="D293" s="401"/>
      <c r="E293" s="401"/>
      <c r="F293" s="401"/>
      <c r="G293" s="401"/>
      <c r="H293" s="401"/>
      <c r="I293" s="401"/>
      <c r="J293" s="401"/>
      <c r="K293" s="401"/>
      <c r="L293" s="401"/>
      <c r="M293" s="401"/>
      <c r="N293" s="401"/>
      <c r="O293" s="401"/>
      <c r="P293" s="401"/>
      <c r="Q293" s="401"/>
      <c r="R293" s="401"/>
      <c r="S293" s="401"/>
      <c r="T293" s="401"/>
      <c r="U293" s="401"/>
      <c r="V293" s="401"/>
      <c r="W293" s="401"/>
      <c r="X293" s="401"/>
      <c r="Y293" s="401"/>
      <c r="Z293" s="401"/>
      <c r="AA293" s="381"/>
      <c r="AB293" s="381"/>
      <c r="AC293" s="381"/>
    </row>
    <row r="294" spans="1:68" ht="14.25" customHeight="1" x14ac:dyDescent="0.25">
      <c r="A294" s="400" t="s">
        <v>71</v>
      </c>
      <c r="B294" s="401"/>
      <c r="C294" s="401"/>
      <c r="D294" s="401"/>
      <c r="E294" s="401"/>
      <c r="F294" s="401"/>
      <c r="G294" s="401"/>
      <c r="H294" s="401"/>
      <c r="I294" s="401"/>
      <c r="J294" s="401"/>
      <c r="K294" s="401"/>
      <c r="L294" s="401"/>
      <c r="M294" s="401"/>
      <c r="N294" s="401"/>
      <c r="O294" s="401"/>
      <c r="P294" s="401"/>
      <c r="Q294" s="401"/>
      <c r="R294" s="401"/>
      <c r="S294" s="401"/>
      <c r="T294" s="401"/>
      <c r="U294" s="401"/>
      <c r="V294" s="401"/>
      <c r="W294" s="401"/>
      <c r="X294" s="401"/>
      <c r="Y294" s="401"/>
      <c r="Z294" s="401"/>
      <c r="AA294" s="382"/>
      <c r="AB294" s="382"/>
      <c r="AC294" s="382"/>
    </row>
    <row r="295" spans="1:68" ht="27" customHeight="1" x14ac:dyDescent="0.25">
      <c r="A295" s="54" t="s">
        <v>401</v>
      </c>
      <c r="B295" s="54" t="s">
        <v>402</v>
      </c>
      <c r="C295" s="31">
        <v>4301051409</v>
      </c>
      <c r="D295" s="396">
        <v>4680115881556</v>
      </c>
      <c r="E295" s="397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4301051506</v>
      </c>
      <c r="D296" s="396">
        <v>4680115881037</v>
      </c>
      <c r="E296" s="397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9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6">
        <v>4680115881228</v>
      </c>
      <c r="E297" s="397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407</v>
      </c>
      <c r="B298" s="54" t="s">
        <v>408</v>
      </c>
      <c r="C298" s="31">
        <v>4301051384</v>
      </c>
      <c r="D298" s="396">
        <v>4680115881211</v>
      </c>
      <c r="E298" s="397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409</v>
      </c>
      <c r="B299" s="54" t="s">
        <v>410</v>
      </c>
      <c r="C299" s="31">
        <v>4301051378</v>
      </c>
      <c r="D299" s="396">
        <v>4680115881020</v>
      </c>
      <c r="E299" s="397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7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18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18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customHeight="1" x14ac:dyDescent="0.25">
      <c r="A302" s="437" t="s">
        <v>411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81"/>
      <c r="AB302" s="381"/>
      <c r="AC302" s="381"/>
    </row>
    <row r="303" spans="1:68" ht="14.25" customHeight="1" x14ac:dyDescent="0.25">
      <c r="A303" s="400" t="s">
        <v>71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82"/>
      <c r="AB303" s="382"/>
      <c r="AC303" s="382"/>
    </row>
    <row r="304" spans="1:68" ht="27" customHeight="1" x14ac:dyDescent="0.25">
      <c r="A304" s="54" t="s">
        <v>412</v>
      </c>
      <c r="B304" s="54" t="s">
        <v>413</v>
      </c>
      <c r="C304" s="31">
        <v>4301051731</v>
      </c>
      <c r="D304" s="396">
        <v>4680115884618</v>
      </c>
      <c r="E304" s="397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7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18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18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customHeight="1" x14ac:dyDescent="0.25">
      <c r="A307" s="437" t="s">
        <v>414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81"/>
      <c r="AB307" s="381"/>
      <c r="AC307" s="381"/>
    </row>
    <row r="308" spans="1:68" ht="14.25" customHeight="1" x14ac:dyDescent="0.25">
      <c r="A308" s="400" t="s">
        <v>109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401"/>
      <c r="AA308" s="382"/>
      <c r="AB308" s="382"/>
      <c r="AC308" s="382"/>
    </row>
    <row r="309" spans="1:68" ht="27" customHeight="1" x14ac:dyDescent="0.25">
      <c r="A309" s="54" t="s">
        <v>415</v>
      </c>
      <c r="B309" s="54" t="s">
        <v>416</v>
      </c>
      <c r="C309" s="31">
        <v>4301011593</v>
      </c>
      <c r="D309" s="396">
        <v>4680115882973</v>
      </c>
      <c r="E309" s="397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7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18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18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customHeight="1" x14ac:dyDescent="0.25">
      <c r="A312" s="400" t="s">
        <v>63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82"/>
      <c r="AB312" s="382"/>
      <c r="AC312" s="382"/>
    </row>
    <row r="313" spans="1:68" ht="27" customHeight="1" x14ac:dyDescent="0.25">
      <c r="A313" s="54" t="s">
        <v>417</v>
      </c>
      <c r="B313" s="54" t="s">
        <v>418</v>
      </c>
      <c r="C313" s="31">
        <v>4301031305</v>
      </c>
      <c r="D313" s="396">
        <v>4607091389845</v>
      </c>
      <c r="E313" s="397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419</v>
      </c>
      <c r="B314" s="54" t="s">
        <v>420</v>
      </c>
      <c r="C314" s="31">
        <v>4301031306</v>
      </c>
      <c r="D314" s="396">
        <v>4680115882881</v>
      </c>
      <c r="E314" s="397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417"/>
      <c r="B315" s="401"/>
      <c r="C315" s="401"/>
      <c r="D315" s="401"/>
      <c r="E315" s="401"/>
      <c r="F315" s="401"/>
      <c r="G315" s="401"/>
      <c r="H315" s="401"/>
      <c r="I315" s="401"/>
      <c r="J315" s="401"/>
      <c r="K315" s="401"/>
      <c r="L315" s="401"/>
      <c r="M315" s="401"/>
      <c r="N315" s="401"/>
      <c r="O315" s="418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x14ac:dyDescent="0.2">
      <c r="A316" s="401"/>
      <c r="B316" s="401"/>
      <c r="C316" s="401"/>
      <c r="D316" s="401"/>
      <c r="E316" s="401"/>
      <c r="F316" s="401"/>
      <c r="G316" s="401"/>
      <c r="H316" s="401"/>
      <c r="I316" s="401"/>
      <c r="J316" s="401"/>
      <c r="K316" s="401"/>
      <c r="L316" s="401"/>
      <c r="M316" s="401"/>
      <c r="N316" s="401"/>
      <c r="O316" s="418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customHeight="1" x14ac:dyDescent="0.25">
      <c r="A317" s="437" t="s">
        <v>421</v>
      </c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1"/>
      <c r="P317" s="401"/>
      <c r="Q317" s="401"/>
      <c r="R317" s="401"/>
      <c r="S317" s="401"/>
      <c r="T317" s="401"/>
      <c r="U317" s="401"/>
      <c r="V317" s="401"/>
      <c r="W317" s="401"/>
      <c r="X317" s="401"/>
      <c r="Y317" s="401"/>
      <c r="Z317" s="401"/>
      <c r="AA317" s="381"/>
      <c r="AB317" s="381"/>
      <c r="AC317" s="381"/>
    </row>
    <row r="318" spans="1:68" ht="14.25" customHeight="1" x14ac:dyDescent="0.25">
      <c r="A318" s="400" t="s">
        <v>109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401"/>
      <c r="AA318" s="382"/>
      <c r="AB318" s="382"/>
      <c r="AC318" s="382"/>
    </row>
    <row r="319" spans="1:68" ht="27" customHeight="1" x14ac:dyDescent="0.25">
      <c r="A319" s="54" t="s">
        <v>422</v>
      </c>
      <c r="B319" s="54" t="s">
        <v>423</v>
      </c>
      <c r="C319" s="31">
        <v>4301012024</v>
      </c>
      <c r="D319" s="396">
        <v>4680115885615</v>
      </c>
      <c r="E319" s="397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customHeight="1" x14ac:dyDescent="0.25">
      <c r="A320" s="54" t="s">
        <v>424</v>
      </c>
      <c r="B320" s="54" t="s">
        <v>425</v>
      </c>
      <c r="C320" s="31">
        <v>4301011858</v>
      </c>
      <c r="D320" s="396">
        <v>4680115885646</v>
      </c>
      <c r="E320" s="397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426</v>
      </c>
      <c r="B321" s="54" t="s">
        <v>427</v>
      </c>
      <c r="C321" s="31">
        <v>4301011911</v>
      </c>
      <c r="D321" s="396">
        <v>4680115885554</v>
      </c>
      <c r="E321" s="397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96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426</v>
      </c>
      <c r="B322" s="54" t="s">
        <v>429</v>
      </c>
      <c r="C322" s="31">
        <v>4301012016</v>
      </c>
      <c r="D322" s="396">
        <v>4680115885554</v>
      </c>
      <c r="E322" s="397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430</v>
      </c>
      <c r="B323" s="54" t="s">
        <v>431</v>
      </c>
      <c r="C323" s="31">
        <v>4301011857</v>
      </c>
      <c r="D323" s="396">
        <v>4680115885622</v>
      </c>
      <c r="E323" s="397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432</v>
      </c>
      <c r="B324" s="54" t="s">
        <v>433</v>
      </c>
      <c r="C324" s="31">
        <v>4301011573</v>
      </c>
      <c r="D324" s="396">
        <v>4680115881938</v>
      </c>
      <c r="E324" s="397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434</v>
      </c>
      <c r="B325" s="54" t="s">
        <v>435</v>
      </c>
      <c r="C325" s="31">
        <v>4301010944</v>
      </c>
      <c r="D325" s="396">
        <v>4607091387346</v>
      </c>
      <c r="E325" s="397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customHeight="1" x14ac:dyDescent="0.25">
      <c r="A326" s="54" t="s">
        <v>436</v>
      </c>
      <c r="B326" s="54" t="s">
        <v>437</v>
      </c>
      <c r="C326" s="31">
        <v>4301011859</v>
      </c>
      <c r="D326" s="396">
        <v>4680115885608</v>
      </c>
      <c r="E326" s="397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17"/>
      <c r="B327" s="401"/>
      <c r="C327" s="401"/>
      <c r="D327" s="401"/>
      <c r="E327" s="401"/>
      <c r="F327" s="401"/>
      <c r="G327" s="401"/>
      <c r="H327" s="401"/>
      <c r="I327" s="401"/>
      <c r="J327" s="401"/>
      <c r="K327" s="401"/>
      <c r="L327" s="401"/>
      <c r="M327" s="401"/>
      <c r="N327" s="401"/>
      <c r="O327" s="418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x14ac:dyDescent="0.2">
      <c r="A328" s="401"/>
      <c r="B328" s="401"/>
      <c r="C328" s="401"/>
      <c r="D328" s="401"/>
      <c r="E328" s="401"/>
      <c r="F328" s="401"/>
      <c r="G328" s="401"/>
      <c r="H328" s="401"/>
      <c r="I328" s="401"/>
      <c r="J328" s="401"/>
      <c r="K328" s="401"/>
      <c r="L328" s="401"/>
      <c r="M328" s="401"/>
      <c r="N328" s="401"/>
      <c r="O328" s="418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customHeight="1" x14ac:dyDescent="0.25">
      <c r="A329" s="400" t="s">
        <v>63</v>
      </c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1"/>
      <c r="P329" s="401"/>
      <c r="Q329" s="401"/>
      <c r="R329" s="401"/>
      <c r="S329" s="401"/>
      <c r="T329" s="401"/>
      <c r="U329" s="401"/>
      <c r="V329" s="401"/>
      <c r="W329" s="401"/>
      <c r="X329" s="401"/>
      <c r="Y329" s="401"/>
      <c r="Z329" s="401"/>
      <c r="AA329" s="382"/>
      <c r="AB329" s="382"/>
      <c r="AC329" s="382"/>
    </row>
    <row r="330" spans="1:68" ht="27" customHeight="1" x14ac:dyDescent="0.25">
      <c r="A330" s="54" t="s">
        <v>438</v>
      </c>
      <c r="B330" s="54" t="s">
        <v>439</v>
      </c>
      <c r="C330" s="31">
        <v>4301030878</v>
      </c>
      <c r="D330" s="396">
        <v>4607091387193</v>
      </c>
      <c r="E330" s="397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7</v>
      </c>
      <c r="Y330" s="387">
        <f>IFERROR(IF(X330="",0,CEILING((X330/$H330),1)*$H330),"")</f>
        <v>8.4</v>
      </c>
      <c r="Z330" s="36">
        <f>IFERROR(IF(Y330=0,"",ROUNDUP(Y330/H330,0)*0.00753),"")</f>
        <v>1.506E-2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7.4333333333333327</v>
      </c>
      <c r="BN330" s="64">
        <f>IFERROR(Y330*I330/H330,"0")</f>
        <v>8.92</v>
      </c>
      <c r="BO330" s="64">
        <f>IFERROR(1/J330*(X330/H330),"0")</f>
        <v>1.0683760683760682E-2</v>
      </c>
      <c r="BP330" s="64">
        <f>IFERROR(1/J330*(Y330/H330),"0")</f>
        <v>1.282051282051282E-2</v>
      </c>
    </row>
    <row r="331" spans="1:68" ht="27" customHeight="1" x14ac:dyDescent="0.25">
      <c r="A331" s="54" t="s">
        <v>440</v>
      </c>
      <c r="B331" s="54" t="s">
        <v>441</v>
      </c>
      <c r="C331" s="31">
        <v>4301031153</v>
      </c>
      <c r="D331" s="396">
        <v>4607091387230</v>
      </c>
      <c r="E331" s="397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442</v>
      </c>
      <c r="B332" s="54" t="s">
        <v>443</v>
      </c>
      <c r="C332" s="31">
        <v>4301031154</v>
      </c>
      <c r="D332" s="396">
        <v>4607091387292</v>
      </c>
      <c r="E332" s="397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444</v>
      </c>
      <c r="B333" s="54" t="s">
        <v>445</v>
      </c>
      <c r="C333" s="31">
        <v>4301031152</v>
      </c>
      <c r="D333" s="396">
        <v>4607091387285</v>
      </c>
      <c r="E333" s="397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6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17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18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1.6666666666666665</v>
      </c>
      <c r="Y334" s="388">
        <f>IFERROR(Y330/H330,"0")+IFERROR(Y331/H331,"0")+IFERROR(Y332/H332,"0")+IFERROR(Y333/H333,"0")</f>
        <v>2</v>
      </c>
      <c r="Z334" s="388">
        <f>IFERROR(IF(Z330="",0,Z330),"0")+IFERROR(IF(Z331="",0,Z331),"0")+IFERROR(IF(Z332="",0,Z332),"0")+IFERROR(IF(Z333="",0,Z333),"0")</f>
        <v>1.506E-2</v>
      </c>
      <c r="AA334" s="389"/>
      <c r="AB334" s="389"/>
      <c r="AC334" s="389"/>
    </row>
    <row r="335" spans="1:68" x14ac:dyDescent="0.2">
      <c r="A335" s="401"/>
      <c r="B335" s="401"/>
      <c r="C335" s="401"/>
      <c r="D335" s="401"/>
      <c r="E335" s="401"/>
      <c r="F335" s="401"/>
      <c r="G335" s="401"/>
      <c r="H335" s="401"/>
      <c r="I335" s="401"/>
      <c r="J335" s="401"/>
      <c r="K335" s="401"/>
      <c r="L335" s="401"/>
      <c r="M335" s="401"/>
      <c r="N335" s="401"/>
      <c r="O335" s="418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7</v>
      </c>
      <c r="Y335" s="388">
        <f>IFERROR(SUM(Y330:Y333),"0")</f>
        <v>8.4</v>
      </c>
      <c r="Z335" s="37"/>
      <c r="AA335" s="389"/>
      <c r="AB335" s="389"/>
      <c r="AC335" s="389"/>
    </row>
    <row r="336" spans="1:68" ht="14.25" customHeight="1" x14ac:dyDescent="0.25">
      <c r="A336" s="400" t="s">
        <v>71</v>
      </c>
      <c r="B336" s="401"/>
      <c r="C336" s="401"/>
      <c r="D336" s="401"/>
      <c r="E336" s="401"/>
      <c r="F336" s="401"/>
      <c r="G336" s="401"/>
      <c r="H336" s="401"/>
      <c r="I336" s="401"/>
      <c r="J336" s="401"/>
      <c r="K336" s="401"/>
      <c r="L336" s="401"/>
      <c r="M336" s="401"/>
      <c r="N336" s="401"/>
      <c r="O336" s="401"/>
      <c r="P336" s="401"/>
      <c r="Q336" s="401"/>
      <c r="R336" s="401"/>
      <c r="S336" s="401"/>
      <c r="T336" s="401"/>
      <c r="U336" s="401"/>
      <c r="V336" s="401"/>
      <c r="W336" s="401"/>
      <c r="X336" s="401"/>
      <c r="Y336" s="401"/>
      <c r="Z336" s="401"/>
      <c r="AA336" s="382"/>
      <c r="AB336" s="382"/>
      <c r="AC336" s="382"/>
    </row>
    <row r="337" spans="1:68" ht="16.5" customHeight="1" x14ac:dyDescent="0.25">
      <c r="A337" s="54" t="s">
        <v>446</v>
      </c>
      <c r="B337" s="54" t="s">
        <v>447</v>
      </c>
      <c r="C337" s="31">
        <v>4301051100</v>
      </c>
      <c r="D337" s="396">
        <v>4607091387766</v>
      </c>
      <c r="E337" s="397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customHeight="1" x14ac:dyDescent="0.25">
      <c r="A338" s="54" t="s">
        <v>448</v>
      </c>
      <c r="B338" s="54" t="s">
        <v>449</v>
      </c>
      <c r="C338" s="31">
        <v>4301051116</v>
      </c>
      <c r="D338" s="396">
        <v>4607091387957</v>
      </c>
      <c r="E338" s="397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450</v>
      </c>
      <c r="B339" s="54" t="s">
        <v>451</v>
      </c>
      <c r="C339" s="31">
        <v>4301051115</v>
      </c>
      <c r="D339" s="396">
        <v>4607091387964</v>
      </c>
      <c r="E339" s="397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5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452</v>
      </c>
      <c r="B340" s="54" t="s">
        <v>453</v>
      </c>
      <c r="C340" s="31">
        <v>4301051705</v>
      </c>
      <c r="D340" s="396">
        <v>4680115884588</v>
      </c>
      <c r="E340" s="397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customHeight="1" x14ac:dyDescent="0.25">
      <c r="A341" s="54" t="s">
        <v>454</v>
      </c>
      <c r="B341" s="54" t="s">
        <v>455</v>
      </c>
      <c r="C341" s="31">
        <v>4301051130</v>
      </c>
      <c r="D341" s="396">
        <v>4607091387537</v>
      </c>
      <c r="E341" s="397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456</v>
      </c>
      <c r="B342" s="54" t="s">
        <v>457</v>
      </c>
      <c r="C342" s="31">
        <v>4301051132</v>
      </c>
      <c r="D342" s="396">
        <v>4607091387513</v>
      </c>
      <c r="E342" s="397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17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1"/>
      <c r="O343" s="418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18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customHeight="1" x14ac:dyDescent="0.25">
      <c r="A345" s="400" t="s">
        <v>180</v>
      </c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1"/>
      <c r="P345" s="401"/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6">
        <v>4607091380880</v>
      </c>
      <c r="E346" s="397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6">
        <v>4607091384482</v>
      </c>
      <c r="E347" s="397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91</v>
      </c>
      <c r="Y347" s="387">
        <f>IFERROR(IF(X347="",0,CEILING((X347/$H347),1)*$H347),"")</f>
        <v>93.6</v>
      </c>
      <c r="Z347" s="36">
        <f>IFERROR(IF(Y347=0,"",ROUNDUP(Y347/H347,0)*0.02175),"")</f>
        <v>0.26100000000000001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97.58</v>
      </c>
      <c r="BN347" s="64">
        <f>IFERROR(Y347*I347/H347,"0")</f>
        <v>100.36800000000001</v>
      </c>
      <c r="BO347" s="64">
        <f>IFERROR(1/J347*(X347/H347),"0")</f>
        <v>0.20833333333333331</v>
      </c>
      <c r="BP347" s="64">
        <f>IFERROR(1/J347*(Y347/H347),"0")</f>
        <v>0.21428571428571427</v>
      </c>
    </row>
    <row r="348" spans="1:68" ht="16.5" customHeight="1" x14ac:dyDescent="0.25">
      <c r="A348" s="54" t="s">
        <v>462</v>
      </c>
      <c r="B348" s="54" t="s">
        <v>463</v>
      </c>
      <c r="C348" s="31">
        <v>4301060325</v>
      </c>
      <c r="D348" s="396">
        <v>4607091380897</v>
      </c>
      <c r="E348" s="397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34</v>
      </c>
      <c r="Y348" s="387">
        <f>IFERROR(IF(X348="",0,CEILING((X348/$H348),1)*$H348),"")</f>
        <v>42</v>
      </c>
      <c r="Z348" s="36">
        <f>IFERROR(IF(Y348=0,"",ROUNDUP(Y348/H348,0)*0.02175),"")</f>
        <v>0.10874999999999999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36.282857142857139</v>
      </c>
      <c r="BN348" s="64">
        <f>IFERROR(Y348*I348/H348,"0")</f>
        <v>44.82</v>
      </c>
      <c r="BO348" s="64">
        <f>IFERROR(1/J348*(X348/H348),"0")</f>
        <v>7.2278911564625847E-2</v>
      </c>
      <c r="BP348" s="64">
        <f>IFERROR(1/J348*(Y348/H348),"0")</f>
        <v>8.9285714285714274E-2</v>
      </c>
    </row>
    <row r="349" spans="1:68" x14ac:dyDescent="0.2">
      <c r="A349" s="417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1"/>
      <c r="O349" s="418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15.714285714285714</v>
      </c>
      <c r="Y349" s="388">
        <f>IFERROR(Y346/H346,"0")+IFERROR(Y347/H347,"0")+IFERROR(Y348/H348,"0")</f>
        <v>17</v>
      </c>
      <c r="Z349" s="388">
        <f>IFERROR(IF(Z346="",0,Z346),"0")+IFERROR(IF(Z347="",0,Z347),"0")+IFERROR(IF(Z348="",0,Z348),"0")</f>
        <v>0.36975000000000002</v>
      </c>
      <c r="AA349" s="389"/>
      <c r="AB349" s="389"/>
      <c r="AC349" s="389"/>
    </row>
    <row r="350" spans="1:68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1"/>
      <c r="O350" s="418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125</v>
      </c>
      <c r="Y350" s="388">
        <f>IFERROR(SUM(Y346:Y348),"0")</f>
        <v>135.6</v>
      </c>
      <c r="Z350" s="37"/>
      <c r="AA350" s="389"/>
      <c r="AB350" s="389"/>
      <c r="AC350" s="389"/>
    </row>
    <row r="351" spans="1:68" ht="14.25" customHeight="1" x14ac:dyDescent="0.25">
      <c r="A351" s="400" t="s">
        <v>95</v>
      </c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1"/>
      <c r="P351" s="401"/>
      <c r="Q351" s="401"/>
      <c r="R351" s="401"/>
      <c r="S351" s="401"/>
      <c r="T351" s="401"/>
      <c r="U351" s="401"/>
      <c r="V351" s="401"/>
      <c r="W351" s="401"/>
      <c r="X351" s="401"/>
      <c r="Y351" s="401"/>
      <c r="Z351" s="401"/>
      <c r="AA351" s="382"/>
      <c r="AB351" s="382"/>
      <c r="AC351" s="382"/>
    </row>
    <row r="352" spans="1:68" ht="16.5" customHeight="1" x14ac:dyDescent="0.25">
      <c r="A352" s="54" t="s">
        <v>464</v>
      </c>
      <c r="B352" s="54" t="s">
        <v>465</v>
      </c>
      <c r="C352" s="31">
        <v>4301030232</v>
      </c>
      <c r="D352" s="396">
        <v>4607091388374</v>
      </c>
      <c r="E352" s="397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467</v>
      </c>
      <c r="B353" s="54" t="s">
        <v>468</v>
      </c>
      <c r="C353" s="31">
        <v>4301030235</v>
      </c>
      <c r="D353" s="396">
        <v>4607091388381</v>
      </c>
      <c r="E353" s="397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3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470</v>
      </c>
      <c r="B354" s="54" t="s">
        <v>471</v>
      </c>
      <c r="C354" s="31">
        <v>4301032015</v>
      </c>
      <c r="D354" s="396">
        <v>4607091383102</v>
      </c>
      <c r="E354" s="397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7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472</v>
      </c>
      <c r="B355" s="54" t="s">
        <v>473</v>
      </c>
      <c r="C355" s="31">
        <v>4301030233</v>
      </c>
      <c r="D355" s="396">
        <v>4607091388404</v>
      </c>
      <c r="E355" s="397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17"/>
      <c r="B356" s="401"/>
      <c r="C356" s="401"/>
      <c r="D356" s="401"/>
      <c r="E356" s="401"/>
      <c r="F356" s="401"/>
      <c r="G356" s="401"/>
      <c r="H356" s="401"/>
      <c r="I356" s="401"/>
      <c r="J356" s="401"/>
      <c r="K356" s="401"/>
      <c r="L356" s="401"/>
      <c r="M356" s="401"/>
      <c r="N356" s="401"/>
      <c r="O356" s="418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18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customHeight="1" x14ac:dyDescent="0.25">
      <c r="A358" s="400" t="s">
        <v>474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401"/>
      <c r="AA358" s="382"/>
      <c r="AB358" s="382"/>
      <c r="AC358" s="382"/>
    </row>
    <row r="359" spans="1:68" ht="16.5" customHeight="1" x14ac:dyDescent="0.25">
      <c r="A359" s="54" t="s">
        <v>475</v>
      </c>
      <c r="B359" s="54" t="s">
        <v>476</v>
      </c>
      <c r="C359" s="31">
        <v>4301180007</v>
      </c>
      <c r="D359" s="396">
        <v>4680115881808</v>
      </c>
      <c r="E359" s="397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6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479</v>
      </c>
      <c r="B360" s="54" t="s">
        <v>480</v>
      </c>
      <c r="C360" s="31">
        <v>4301180006</v>
      </c>
      <c r="D360" s="396">
        <v>4680115881822</v>
      </c>
      <c r="E360" s="397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481</v>
      </c>
      <c r="B361" s="54" t="s">
        <v>482</v>
      </c>
      <c r="C361" s="31">
        <v>4301180001</v>
      </c>
      <c r="D361" s="396">
        <v>4680115880016</v>
      </c>
      <c r="E361" s="397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7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18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18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customHeight="1" x14ac:dyDescent="0.25">
      <c r="A364" s="437" t="s">
        <v>483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81"/>
      <c r="AB364" s="381"/>
      <c r="AC364" s="381"/>
    </row>
    <row r="365" spans="1:68" ht="14.25" customHeight="1" x14ac:dyDescent="0.25">
      <c r="A365" s="400" t="s">
        <v>63</v>
      </c>
      <c r="B365" s="401"/>
      <c r="C365" s="401"/>
      <c r="D365" s="401"/>
      <c r="E365" s="401"/>
      <c r="F365" s="401"/>
      <c r="G365" s="401"/>
      <c r="H365" s="401"/>
      <c r="I365" s="401"/>
      <c r="J365" s="401"/>
      <c r="K365" s="401"/>
      <c r="L365" s="401"/>
      <c r="M365" s="401"/>
      <c r="N365" s="401"/>
      <c r="O365" s="401"/>
      <c r="P365" s="401"/>
      <c r="Q365" s="401"/>
      <c r="R365" s="401"/>
      <c r="S365" s="401"/>
      <c r="T365" s="401"/>
      <c r="U365" s="401"/>
      <c r="V365" s="401"/>
      <c r="W365" s="401"/>
      <c r="X365" s="401"/>
      <c r="Y365" s="401"/>
      <c r="Z365" s="401"/>
      <c r="AA365" s="382"/>
      <c r="AB365" s="382"/>
      <c r="AC365" s="382"/>
    </row>
    <row r="366" spans="1:68" ht="27" customHeight="1" x14ac:dyDescent="0.25">
      <c r="A366" s="54" t="s">
        <v>484</v>
      </c>
      <c r="B366" s="54" t="s">
        <v>485</v>
      </c>
      <c r="C366" s="31">
        <v>4301031066</v>
      </c>
      <c r="D366" s="396">
        <v>4607091383836</v>
      </c>
      <c r="E366" s="397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417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18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x14ac:dyDescent="0.2">
      <c r="A368" s="401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18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customHeight="1" x14ac:dyDescent="0.25">
      <c r="A369" s="400" t="s">
        <v>71</v>
      </c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1"/>
      <c r="P369" s="401"/>
      <c r="Q369" s="401"/>
      <c r="R369" s="401"/>
      <c r="S369" s="401"/>
      <c r="T369" s="401"/>
      <c r="U369" s="401"/>
      <c r="V369" s="401"/>
      <c r="W369" s="401"/>
      <c r="X369" s="401"/>
      <c r="Y369" s="401"/>
      <c r="Z369" s="401"/>
      <c r="AA369" s="382"/>
      <c r="AB369" s="382"/>
      <c r="AC369" s="382"/>
    </row>
    <row r="370" spans="1:68" ht="16.5" customHeight="1" x14ac:dyDescent="0.25">
      <c r="A370" s="54" t="s">
        <v>486</v>
      </c>
      <c r="B370" s="54" t="s">
        <v>487</v>
      </c>
      <c r="C370" s="31">
        <v>4301051142</v>
      </c>
      <c r="D370" s="396">
        <v>4607091387919</v>
      </c>
      <c r="E370" s="397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488</v>
      </c>
      <c r="B371" s="54" t="s">
        <v>489</v>
      </c>
      <c r="C371" s="31">
        <v>4301051461</v>
      </c>
      <c r="D371" s="396">
        <v>4680115883604</v>
      </c>
      <c r="E371" s="397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490</v>
      </c>
      <c r="B372" s="54" t="s">
        <v>491</v>
      </c>
      <c r="C372" s="31">
        <v>4301051485</v>
      </c>
      <c r="D372" s="396">
        <v>4680115883567</v>
      </c>
      <c r="E372" s="397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8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17"/>
      <c r="B373" s="401"/>
      <c r="C373" s="401"/>
      <c r="D373" s="401"/>
      <c r="E373" s="401"/>
      <c r="F373" s="401"/>
      <c r="G373" s="401"/>
      <c r="H373" s="401"/>
      <c r="I373" s="401"/>
      <c r="J373" s="401"/>
      <c r="K373" s="401"/>
      <c r="L373" s="401"/>
      <c r="M373" s="401"/>
      <c r="N373" s="401"/>
      <c r="O373" s="418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1"/>
      <c r="O374" s="418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customHeight="1" x14ac:dyDescent="0.2">
      <c r="A375" s="453" t="s">
        <v>492</v>
      </c>
      <c r="B375" s="454"/>
      <c r="C375" s="454"/>
      <c r="D375" s="454"/>
      <c r="E375" s="454"/>
      <c r="F375" s="454"/>
      <c r="G375" s="454"/>
      <c r="H375" s="454"/>
      <c r="I375" s="454"/>
      <c r="J375" s="454"/>
      <c r="K375" s="454"/>
      <c r="L375" s="454"/>
      <c r="M375" s="454"/>
      <c r="N375" s="454"/>
      <c r="O375" s="454"/>
      <c r="P375" s="454"/>
      <c r="Q375" s="454"/>
      <c r="R375" s="454"/>
      <c r="S375" s="454"/>
      <c r="T375" s="454"/>
      <c r="U375" s="454"/>
      <c r="V375" s="454"/>
      <c r="W375" s="454"/>
      <c r="X375" s="454"/>
      <c r="Y375" s="454"/>
      <c r="Z375" s="454"/>
      <c r="AA375" s="48"/>
      <c r="AB375" s="48"/>
      <c r="AC375" s="48"/>
    </row>
    <row r="376" spans="1:68" ht="16.5" customHeight="1" x14ac:dyDescent="0.25">
      <c r="A376" s="437" t="s">
        <v>493</v>
      </c>
      <c r="B376" s="401"/>
      <c r="C376" s="401"/>
      <c r="D376" s="401"/>
      <c r="E376" s="401"/>
      <c r="F376" s="401"/>
      <c r="G376" s="401"/>
      <c r="H376" s="401"/>
      <c r="I376" s="401"/>
      <c r="J376" s="401"/>
      <c r="K376" s="401"/>
      <c r="L376" s="401"/>
      <c r="M376" s="401"/>
      <c r="N376" s="401"/>
      <c r="O376" s="401"/>
      <c r="P376" s="401"/>
      <c r="Q376" s="401"/>
      <c r="R376" s="401"/>
      <c r="S376" s="401"/>
      <c r="T376" s="401"/>
      <c r="U376" s="401"/>
      <c r="V376" s="401"/>
      <c r="W376" s="401"/>
      <c r="X376" s="401"/>
      <c r="Y376" s="401"/>
      <c r="Z376" s="401"/>
      <c r="AA376" s="381"/>
      <c r="AB376" s="381"/>
      <c r="AC376" s="381"/>
    </row>
    <row r="377" spans="1:68" ht="14.25" customHeight="1" x14ac:dyDescent="0.25">
      <c r="A377" s="400" t="s">
        <v>109</v>
      </c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1"/>
      <c r="P377" s="401"/>
      <c r="Q377" s="401"/>
      <c r="R377" s="401"/>
      <c r="S377" s="401"/>
      <c r="T377" s="401"/>
      <c r="U377" s="401"/>
      <c r="V377" s="401"/>
      <c r="W377" s="401"/>
      <c r="X377" s="401"/>
      <c r="Y377" s="401"/>
      <c r="Z377" s="401"/>
      <c r="AA377" s="382"/>
      <c r="AB377" s="382"/>
      <c r="AC377" s="382"/>
    </row>
    <row r="378" spans="1:68" ht="27" customHeight="1" x14ac:dyDescent="0.25">
      <c r="A378" s="54" t="s">
        <v>494</v>
      </c>
      <c r="B378" s="54" t="s">
        <v>495</v>
      </c>
      <c r="C378" s="31">
        <v>4301011946</v>
      </c>
      <c r="D378" s="396">
        <v>4680115884847</v>
      </c>
      <c r="E378" s="397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6">
        <v>4680115884847</v>
      </c>
      <c r="E379" s="397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1019</v>
      </c>
      <c r="Y379" s="387">
        <f t="shared" si="67"/>
        <v>1020</v>
      </c>
      <c r="Z379" s="36">
        <f>IFERROR(IF(Y379=0,"",ROUNDUP(Y379/H379,0)*0.02175),"")</f>
        <v>1.4789999999999999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1051.6079999999999</v>
      </c>
      <c r="BN379" s="64">
        <f t="shared" si="69"/>
        <v>1052.6400000000001</v>
      </c>
      <c r="BO379" s="64">
        <f t="shared" si="70"/>
        <v>1.4152777777777779</v>
      </c>
      <c r="BP379" s="64">
        <f t="shared" si="71"/>
        <v>1.4166666666666665</v>
      </c>
    </row>
    <row r="380" spans="1:68" ht="27" customHeight="1" x14ac:dyDescent="0.25">
      <c r="A380" s="54" t="s">
        <v>497</v>
      </c>
      <c r="B380" s="54" t="s">
        <v>498</v>
      </c>
      <c r="C380" s="31">
        <v>4301011947</v>
      </c>
      <c r="D380" s="396">
        <v>4680115884854</v>
      </c>
      <c r="E380" s="397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6">
        <v>4680115884854</v>
      </c>
      <c r="E381" s="397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913</v>
      </c>
      <c r="Y381" s="387">
        <f t="shared" si="67"/>
        <v>915</v>
      </c>
      <c r="Z381" s="36">
        <f>IFERROR(IF(Y381=0,"",ROUNDUP(Y381/H381,0)*0.02175),"")</f>
        <v>1.3267499999999999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942.21600000000001</v>
      </c>
      <c r="BN381" s="64">
        <f t="shared" si="69"/>
        <v>944.28000000000009</v>
      </c>
      <c r="BO381" s="64">
        <f t="shared" si="70"/>
        <v>1.2680555555555555</v>
      </c>
      <c r="BP381" s="64">
        <f t="shared" si="71"/>
        <v>1.2708333333333333</v>
      </c>
    </row>
    <row r="382" spans="1:68" ht="27" customHeight="1" x14ac:dyDescent="0.25">
      <c r="A382" s="54" t="s">
        <v>500</v>
      </c>
      <c r="B382" s="54" t="s">
        <v>501</v>
      </c>
      <c r="C382" s="31">
        <v>4301011943</v>
      </c>
      <c r="D382" s="396">
        <v>4680115884830</v>
      </c>
      <c r="E382" s="397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6">
        <v>4680115884830</v>
      </c>
      <c r="E383" s="397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1040</v>
      </c>
      <c r="Y383" s="387">
        <f t="shared" si="67"/>
        <v>1050</v>
      </c>
      <c r="Z383" s="36">
        <f>IFERROR(IF(Y383=0,"",ROUNDUP(Y383/H383,0)*0.02175),"")</f>
        <v>1.5225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1073.28</v>
      </c>
      <c r="BN383" s="64">
        <f t="shared" si="69"/>
        <v>1083.5999999999999</v>
      </c>
      <c r="BO383" s="64">
        <f t="shared" si="70"/>
        <v>1.4444444444444442</v>
      </c>
      <c r="BP383" s="64">
        <f t="shared" si="71"/>
        <v>1.4583333333333333</v>
      </c>
    </row>
    <row r="384" spans="1:68" ht="27" customHeight="1" x14ac:dyDescent="0.25">
      <c r="A384" s="54" t="s">
        <v>503</v>
      </c>
      <c r="B384" s="54" t="s">
        <v>504</v>
      </c>
      <c r="C384" s="31">
        <v>4301011433</v>
      </c>
      <c r="D384" s="396">
        <v>4680115882638</v>
      </c>
      <c r="E384" s="397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505</v>
      </c>
      <c r="B385" s="54" t="s">
        <v>506</v>
      </c>
      <c r="C385" s="31">
        <v>4301011952</v>
      </c>
      <c r="D385" s="396">
        <v>4680115884922</v>
      </c>
      <c r="E385" s="397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507</v>
      </c>
      <c r="B386" s="54" t="s">
        <v>508</v>
      </c>
      <c r="C386" s="31">
        <v>4301011868</v>
      </c>
      <c r="D386" s="396">
        <v>4680115884861</v>
      </c>
      <c r="E386" s="397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7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18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198.13333333333333</v>
      </c>
      <c r="Y387" s="388">
        <f>IFERROR(Y378/H378,"0")+IFERROR(Y379/H379,"0")+IFERROR(Y380/H380,"0")+IFERROR(Y381/H381,"0")+IFERROR(Y382/H382,"0")+IFERROR(Y383/H383,"0")+IFERROR(Y384/H384,"0")+IFERROR(Y385/H385,"0")+IFERROR(Y386/H386,"0")</f>
        <v>199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4.3282499999999997</v>
      </c>
      <c r="AA387" s="389"/>
      <c r="AB387" s="389"/>
      <c r="AC387" s="389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18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2972</v>
      </c>
      <c r="Y388" s="388">
        <f>IFERROR(SUM(Y378:Y386),"0")</f>
        <v>2985</v>
      </c>
      <c r="Z388" s="37"/>
      <c r="AA388" s="389"/>
      <c r="AB388" s="389"/>
      <c r="AC388" s="389"/>
    </row>
    <row r="389" spans="1:68" ht="14.25" customHeight="1" x14ac:dyDescent="0.25">
      <c r="A389" s="400" t="s">
        <v>145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6">
        <v>4607091383980</v>
      </c>
      <c r="E390" s="397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428</v>
      </c>
      <c r="Y390" s="387">
        <f>IFERROR(IF(X390="",0,CEILING((X390/$H390),1)*$H390),"")</f>
        <v>435</v>
      </c>
      <c r="Z390" s="36">
        <f>IFERROR(IF(Y390=0,"",ROUNDUP(Y390/H390,0)*0.02175),"")</f>
        <v>0.63074999999999992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441.69600000000003</v>
      </c>
      <c r="BN390" s="64">
        <f>IFERROR(Y390*I390/H390,"0")</f>
        <v>448.92</v>
      </c>
      <c r="BO390" s="64">
        <f>IFERROR(1/J390*(X390/H390),"0")</f>
        <v>0.59444444444444444</v>
      </c>
      <c r="BP390" s="64">
        <f>IFERROR(1/J390*(Y390/H390),"0")</f>
        <v>0.60416666666666663</v>
      </c>
    </row>
    <row r="391" spans="1:68" ht="27" customHeight="1" x14ac:dyDescent="0.25">
      <c r="A391" s="54" t="s">
        <v>511</v>
      </c>
      <c r="B391" s="54" t="s">
        <v>512</v>
      </c>
      <c r="C391" s="31">
        <v>4301020179</v>
      </c>
      <c r="D391" s="396">
        <v>4607091384178</v>
      </c>
      <c r="E391" s="397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7"/>
      <c r="B392" s="401"/>
      <c r="C392" s="401"/>
      <c r="D392" s="401"/>
      <c r="E392" s="401"/>
      <c r="F392" s="401"/>
      <c r="G392" s="401"/>
      <c r="H392" s="401"/>
      <c r="I392" s="401"/>
      <c r="J392" s="401"/>
      <c r="K392" s="401"/>
      <c r="L392" s="401"/>
      <c r="M392" s="401"/>
      <c r="N392" s="401"/>
      <c r="O392" s="418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28.533333333333335</v>
      </c>
      <c r="Y392" s="388">
        <f>IFERROR(Y390/H390,"0")+IFERROR(Y391/H391,"0")</f>
        <v>29</v>
      </c>
      <c r="Z392" s="388">
        <f>IFERROR(IF(Z390="",0,Z390),"0")+IFERROR(IF(Z391="",0,Z391),"0")</f>
        <v>0.63074999999999992</v>
      </c>
      <c r="AA392" s="389"/>
      <c r="AB392" s="389"/>
      <c r="AC392" s="389"/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18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428</v>
      </c>
      <c r="Y393" s="388">
        <f>IFERROR(SUM(Y390:Y391),"0")</f>
        <v>435</v>
      </c>
      <c r="Z393" s="37"/>
      <c r="AA393" s="389"/>
      <c r="AB393" s="389"/>
      <c r="AC393" s="389"/>
    </row>
    <row r="394" spans="1:68" ht="14.25" customHeight="1" x14ac:dyDescent="0.25">
      <c r="A394" s="400" t="s">
        <v>71</v>
      </c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1"/>
      <c r="P394" s="401"/>
      <c r="Q394" s="401"/>
      <c r="R394" s="401"/>
      <c r="S394" s="401"/>
      <c r="T394" s="401"/>
      <c r="U394" s="401"/>
      <c r="V394" s="401"/>
      <c r="W394" s="401"/>
      <c r="X394" s="401"/>
      <c r="Y394" s="401"/>
      <c r="Z394" s="401"/>
      <c r="AA394" s="382"/>
      <c r="AB394" s="382"/>
      <c r="AC394" s="382"/>
    </row>
    <row r="395" spans="1:68" ht="27" customHeight="1" x14ac:dyDescent="0.25">
      <c r="A395" s="54" t="s">
        <v>513</v>
      </c>
      <c r="B395" s="54" t="s">
        <v>514</v>
      </c>
      <c r="C395" s="31">
        <v>4301051560</v>
      </c>
      <c r="D395" s="396">
        <v>4607091383928</v>
      </c>
      <c r="E395" s="397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513</v>
      </c>
      <c r="B396" s="54" t="s">
        <v>515</v>
      </c>
      <c r="C396" s="31">
        <v>4301051639</v>
      </c>
      <c r="D396" s="396">
        <v>4607091383928</v>
      </c>
      <c r="E396" s="397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6">
        <v>4607091384260</v>
      </c>
      <c r="E397" s="397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8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166</v>
      </c>
      <c r="Y397" s="387">
        <f>IFERROR(IF(X397="",0,CEILING((X397/$H397),1)*$H397),"")</f>
        <v>171.6</v>
      </c>
      <c r="Z397" s="36">
        <f>IFERROR(IF(Y397=0,"",ROUNDUP(Y397/H397,0)*0.02175),"")</f>
        <v>0.47849999999999998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178.00307692307695</v>
      </c>
      <c r="BN397" s="64">
        <f>IFERROR(Y397*I397/H397,"0")</f>
        <v>184.00800000000001</v>
      </c>
      <c r="BO397" s="64">
        <f>IFERROR(1/J397*(X397/H397),"0")</f>
        <v>0.38003663003663002</v>
      </c>
      <c r="BP397" s="64">
        <f>IFERROR(1/J397*(Y397/H397),"0")</f>
        <v>0.39285714285714285</v>
      </c>
    </row>
    <row r="398" spans="1:68" x14ac:dyDescent="0.2">
      <c r="A398" s="417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18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21.282051282051281</v>
      </c>
      <c r="Y398" s="388">
        <f>IFERROR(Y395/H395,"0")+IFERROR(Y396/H396,"0")+IFERROR(Y397/H397,"0")</f>
        <v>22</v>
      </c>
      <c r="Z398" s="388">
        <f>IFERROR(IF(Z395="",0,Z395),"0")+IFERROR(IF(Z396="",0,Z396),"0")+IFERROR(IF(Z397="",0,Z397),"0")</f>
        <v>0.47849999999999998</v>
      </c>
      <c r="AA398" s="389"/>
      <c r="AB398" s="389"/>
      <c r="AC398" s="389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18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166</v>
      </c>
      <c r="Y399" s="388">
        <f>IFERROR(SUM(Y395:Y397),"0")</f>
        <v>171.6</v>
      </c>
      <c r="Z399" s="37"/>
      <c r="AA399" s="389"/>
      <c r="AB399" s="389"/>
      <c r="AC399" s="389"/>
    </row>
    <row r="400" spans="1:68" ht="14.25" customHeight="1" x14ac:dyDescent="0.25">
      <c r="A400" s="400" t="s">
        <v>180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6">
        <v>4607091384673</v>
      </c>
      <c r="E401" s="397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5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98</v>
      </c>
      <c r="Y401" s="387">
        <f>IFERROR(IF(X401="",0,CEILING((X401/$H401),1)*$H401),"")</f>
        <v>101.39999999999999</v>
      </c>
      <c r="Z401" s="36">
        <f>IFERROR(IF(Y401=0,"",ROUNDUP(Y401/H401,0)*0.02175),"")</f>
        <v>0.28275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105.08615384615385</v>
      </c>
      <c r="BN401" s="64">
        <f>IFERROR(Y401*I401/H401,"0")</f>
        <v>108.732</v>
      </c>
      <c r="BO401" s="64">
        <f>IFERROR(1/J401*(X401/H401),"0")</f>
        <v>0.22435897435897434</v>
      </c>
      <c r="BP401" s="64">
        <f>IFERROR(1/J401*(Y401/H401),"0")</f>
        <v>0.23214285714285712</v>
      </c>
    </row>
    <row r="402" spans="1:68" ht="16.5" customHeight="1" x14ac:dyDescent="0.25">
      <c r="A402" s="54" t="s">
        <v>518</v>
      </c>
      <c r="B402" s="54" t="s">
        <v>520</v>
      </c>
      <c r="C402" s="31">
        <v>4301060345</v>
      </c>
      <c r="D402" s="396">
        <v>4607091384673</v>
      </c>
      <c r="E402" s="397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7"/>
      <c r="B403" s="401"/>
      <c r="C403" s="401"/>
      <c r="D403" s="401"/>
      <c r="E403" s="401"/>
      <c r="F403" s="401"/>
      <c r="G403" s="401"/>
      <c r="H403" s="401"/>
      <c r="I403" s="401"/>
      <c r="J403" s="401"/>
      <c r="K403" s="401"/>
      <c r="L403" s="401"/>
      <c r="M403" s="401"/>
      <c r="N403" s="401"/>
      <c r="O403" s="418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12.564102564102564</v>
      </c>
      <c r="Y403" s="388">
        <f>IFERROR(Y401/H401,"0")+IFERROR(Y402/H402,"0")</f>
        <v>13</v>
      </c>
      <c r="Z403" s="388">
        <f>IFERROR(IF(Z401="",0,Z401),"0")+IFERROR(IF(Z402="",0,Z402),"0")</f>
        <v>0.28275</v>
      </c>
      <c r="AA403" s="389"/>
      <c r="AB403" s="389"/>
      <c r="AC403" s="389"/>
    </row>
    <row r="404" spans="1:68" x14ac:dyDescent="0.2">
      <c r="A404" s="401"/>
      <c r="B404" s="401"/>
      <c r="C404" s="401"/>
      <c r="D404" s="401"/>
      <c r="E404" s="401"/>
      <c r="F404" s="401"/>
      <c r="G404" s="401"/>
      <c r="H404" s="401"/>
      <c r="I404" s="401"/>
      <c r="J404" s="401"/>
      <c r="K404" s="401"/>
      <c r="L404" s="401"/>
      <c r="M404" s="401"/>
      <c r="N404" s="401"/>
      <c r="O404" s="418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98</v>
      </c>
      <c r="Y404" s="388">
        <f>IFERROR(SUM(Y401:Y402),"0")</f>
        <v>101.39999999999999</v>
      </c>
      <c r="Z404" s="37"/>
      <c r="AA404" s="389"/>
      <c r="AB404" s="389"/>
      <c r="AC404" s="389"/>
    </row>
    <row r="405" spans="1:68" ht="16.5" customHeight="1" x14ac:dyDescent="0.25">
      <c r="A405" s="437" t="s">
        <v>521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401"/>
      <c r="AA405" s="381"/>
      <c r="AB405" s="381"/>
      <c r="AC405" s="381"/>
    </row>
    <row r="406" spans="1:68" ht="14.25" customHeight="1" x14ac:dyDescent="0.25">
      <c r="A406" s="400" t="s">
        <v>109</v>
      </c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1"/>
      <c r="P406" s="401"/>
      <c r="Q406" s="401"/>
      <c r="R406" s="401"/>
      <c r="S406" s="401"/>
      <c r="T406" s="401"/>
      <c r="U406" s="401"/>
      <c r="V406" s="401"/>
      <c r="W406" s="401"/>
      <c r="X406" s="401"/>
      <c r="Y406" s="401"/>
      <c r="Z406" s="401"/>
      <c r="AA406" s="382"/>
      <c r="AB406" s="382"/>
      <c r="AC406" s="382"/>
    </row>
    <row r="407" spans="1:68" ht="27" customHeight="1" x14ac:dyDescent="0.25">
      <c r="A407" s="54" t="s">
        <v>522</v>
      </c>
      <c r="B407" s="54" t="s">
        <v>523</v>
      </c>
      <c r="C407" s="31">
        <v>4301011873</v>
      </c>
      <c r="D407" s="396">
        <v>4680115881907</v>
      </c>
      <c r="E407" s="397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82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525</v>
      </c>
      <c r="B408" s="54" t="s">
        <v>526</v>
      </c>
      <c r="C408" s="31">
        <v>4301011874</v>
      </c>
      <c r="D408" s="396">
        <v>4680115884892</v>
      </c>
      <c r="E408" s="397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527</v>
      </c>
      <c r="B409" s="54" t="s">
        <v>528</v>
      </c>
      <c r="C409" s="31">
        <v>4301011875</v>
      </c>
      <c r="D409" s="396">
        <v>4680115884885</v>
      </c>
      <c r="E409" s="397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6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529</v>
      </c>
      <c r="B410" s="54" t="s">
        <v>530</v>
      </c>
      <c r="C410" s="31">
        <v>4301011871</v>
      </c>
      <c r="D410" s="396">
        <v>4680115884908</v>
      </c>
      <c r="E410" s="397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7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18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18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customHeight="1" x14ac:dyDescent="0.25">
      <c r="A413" s="400" t="s">
        <v>63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6">
        <v>4607091384802</v>
      </c>
      <c r="E414" s="397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533</v>
      </c>
      <c r="B415" s="54" t="s">
        <v>534</v>
      </c>
      <c r="C415" s="31">
        <v>4301031304</v>
      </c>
      <c r="D415" s="396">
        <v>4607091384826</v>
      </c>
      <c r="E415" s="397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7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18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1"/>
      <c r="O417" s="418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customHeight="1" x14ac:dyDescent="0.25">
      <c r="A418" s="400" t="s">
        <v>71</v>
      </c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1"/>
      <c r="O418" s="401"/>
      <c r="P418" s="401"/>
      <c r="Q418" s="401"/>
      <c r="R418" s="401"/>
      <c r="S418" s="401"/>
      <c r="T418" s="401"/>
      <c r="U418" s="401"/>
      <c r="V418" s="401"/>
      <c r="W418" s="401"/>
      <c r="X418" s="401"/>
      <c r="Y418" s="401"/>
      <c r="Z418" s="401"/>
      <c r="AA418" s="382"/>
      <c r="AB418" s="382"/>
      <c r="AC418" s="382"/>
    </row>
    <row r="419" spans="1:68" ht="27" customHeight="1" x14ac:dyDescent="0.25">
      <c r="A419" s="54" t="s">
        <v>535</v>
      </c>
      <c r="B419" s="54" t="s">
        <v>536</v>
      </c>
      <c r="C419" s="31">
        <v>4301051635</v>
      </c>
      <c r="D419" s="396">
        <v>4607091384246</v>
      </c>
      <c r="E419" s="397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311</v>
      </c>
      <c r="Y419" s="387">
        <f>IFERROR(IF(X419="",0,CEILING((X419/$H419),1)*$H419),"")</f>
        <v>312</v>
      </c>
      <c r="Z419" s="36">
        <f>IFERROR(IF(Y419=0,"",ROUNDUP(Y419/H419,0)*0.02175),"")</f>
        <v>0.86999999999999988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333.48769230769233</v>
      </c>
      <c r="BN419" s="64">
        <f>IFERROR(Y419*I419/H419,"0")</f>
        <v>334.56000000000006</v>
      </c>
      <c r="BO419" s="64">
        <f>IFERROR(1/J419*(X419/H419),"0")</f>
        <v>0.71199633699633702</v>
      </c>
      <c r="BP419" s="64">
        <f>IFERROR(1/J419*(Y419/H419),"0")</f>
        <v>0.71428571428571419</v>
      </c>
    </row>
    <row r="420" spans="1:68" ht="27" customHeight="1" x14ac:dyDescent="0.25">
      <c r="A420" s="54" t="s">
        <v>537</v>
      </c>
      <c r="B420" s="54" t="s">
        <v>538</v>
      </c>
      <c r="C420" s="31">
        <v>4301051445</v>
      </c>
      <c r="D420" s="396">
        <v>4680115881976</v>
      </c>
      <c r="E420" s="397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539</v>
      </c>
      <c r="B421" s="54" t="s">
        <v>540</v>
      </c>
      <c r="C421" s="31">
        <v>4301051297</v>
      </c>
      <c r="D421" s="396">
        <v>4607091384253</v>
      </c>
      <c r="E421" s="397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539</v>
      </c>
      <c r="B422" s="54" t="s">
        <v>541</v>
      </c>
      <c r="C422" s="31">
        <v>4301051634</v>
      </c>
      <c r="D422" s="396">
        <v>4607091384253</v>
      </c>
      <c r="E422" s="397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542</v>
      </c>
      <c r="B423" s="54" t="s">
        <v>543</v>
      </c>
      <c r="C423" s="31">
        <v>4301051444</v>
      </c>
      <c r="D423" s="396">
        <v>4680115881969</v>
      </c>
      <c r="E423" s="397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7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18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39.871794871794876</v>
      </c>
      <c r="Y424" s="388">
        <f>IFERROR(Y419/H419,"0")+IFERROR(Y420/H420,"0")+IFERROR(Y421/H421,"0")+IFERROR(Y422/H422,"0")+IFERROR(Y423/H423,"0")</f>
        <v>40</v>
      </c>
      <c r="Z424" s="388">
        <f>IFERROR(IF(Z419="",0,Z419),"0")+IFERROR(IF(Z420="",0,Z420),"0")+IFERROR(IF(Z421="",0,Z421),"0")+IFERROR(IF(Z422="",0,Z422),"0")+IFERROR(IF(Z423="",0,Z423),"0")</f>
        <v>0.86999999999999988</v>
      </c>
      <c r="AA424" s="389"/>
      <c r="AB424" s="389"/>
      <c r="AC424" s="389"/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18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311</v>
      </c>
      <c r="Y425" s="388">
        <f>IFERROR(SUM(Y419:Y423),"0")</f>
        <v>312</v>
      </c>
      <c r="Z425" s="37"/>
      <c r="AA425" s="389"/>
      <c r="AB425" s="389"/>
      <c r="AC425" s="389"/>
    </row>
    <row r="426" spans="1:68" ht="14.25" customHeight="1" x14ac:dyDescent="0.25">
      <c r="A426" s="400" t="s">
        <v>180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82"/>
      <c r="AB426" s="382"/>
      <c r="AC426" s="382"/>
    </row>
    <row r="427" spans="1:68" ht="27" customHeight="1" x14ac:dyDescent="0.25">
      <c r="A427" s="54" t="s">
        <v>544</v>
      </c>
      <c r="B427" s="54" t="s">
        <v>545</v>
      </c>
      <c r="C427" s="31">
        <v>4301060377</v>
      </c>
      <c r="D427" s="396">
        <v>4607091389357</v>
      </c>
      <c r="E427" s="397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417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1"/>
      <c r="O428" s="418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18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customHeight="1" x14ac:dyDescent="0.2">
      <c r="A430" s="453" t="s">
        <v>546</v>
      </c>
      <c r="B430" s="454"/>
      <c r="C430" s="454"/>
      <c r="D430" s="454"/>
      <c r="E430" s="454"/>
      <c r="F430" s="454"/>
      <c r="G430" s="454"/>
      <c r="H430" s="454"/>
      <c r="I430" s="454"/>
      <c r="J430" s="454"/>
      <c r="K430" s="454"/>
      <c r="L430" s="454"/>
      <c r="M430" s="454"/>
      <c r="N430" s="454"/>
      <c r="O430" s="454"/>
      <c r="P430" s="454"/>
      <c r="Q430" s="454"/>
      <c r="R430" s="454"/>
      <c r="S430" s="454"/>
      <c r="T430" s="454"/>
      <c r="U430" s="454"/>
      <c r="V430" s="454"/>
      <c r="W430" s="454"/>
      <c r="X430" s="454"/>
      <c r="Y430" s="454"/>
      <c r="Z430" s="454"/>
      <c r="AA430" s="48"/>
      <c r="AB430" s="48"/>
      <c r="AC430" s="48"/>
    </row>
    <row r="431" spans="1:68" ht="16.5" customHeight="1" x14ac:dyDescent="0.25">
      <c r="A431" s="437" t="s">
        <v>547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81"/>
      <c r="AB431" s="381"/>
      <c r="AC431" s="381"/>
    </row>
    <row r="432" spans="1:68" ht="14.25" customHeight="1" x14ac:dyDescent="0.25">
      <c r="A432" s="400" t="s">
        <v>109</v>
      </c>
      <c r="B432" s="401"/>
      <c r="C432" s="401"/>
      <c r="D432" s="401"/>
      <c r="E432" s="401"/>
      <c r="F432" s="401"/>
      <c r="G432" s="401"/>
      <c r="H432" s="401"/>
      <c r="I432" s="401"/>
      <c r="J432" s="401"/>
      <c r="K432" s="401"/>
      <c r="L432" s="401"/>
      <c r="M432" s="401"/>
      <c r="N432" s="401"/>
      <c r="O432" s="401"/>
      <c r="P432" s="401"/>
      <c r="Q432" s="401"/>
      <c r="R432" s="401"/>
      <c r="S432" s="401"/>
      <c r="T432" s="401"/>
      <c r="U432" s="401"/>
      <c r="V432" s="401"/>
      <c r="W432" s="401"/>
      <c r="X432" s="401"/>
      <c r="Y432" s="401"/>
      <c r="Z432" s="401"/>
      <c r="AA432" s="382"/>
      <c r="AB432" s="382"/>
      <c r="AC432" s="382"/>
    </row>
    <row r="433" spans="1:68" ht="27" customHeight="1" x14ac:dyDescent="0.25">
      <c r="A433" s="54" t="s">
        <v>548</v>
      </c>
      <c r="B433" s="54" t="s">
        <v>549</v>
      </c>
      <c r="C433" s="31">
        <v>4301011428</v>
      </c>
      <c r="D433" s="396">
        <v>4607091389708</v>
      </c>
      <c r="E433" s="397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417"/>
      <c r="B434" s="401"/>
      <c r="C434" s="401"/>
      <c r="D434" s="401"/>
      <c r="E434" s="401"/>
      <c r="F434" s="401"/>
      <c r="G434" s="401"/>
      <c r="H434" s="401"/>
      <c r="I434" s="401"/>
      <c r="J434" s="401"/>
      <c r="K434" s="401"/>
      <c r="L434" s="401"/>
      <c r="M434" s="401"/>
      <c r="N434" s="401"/>
      <c r="O434" s="418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x14ac:dyDescent="0.2">
      <c r="A435" s="401"/>
      <c r="B435" s="401"/>
      <c r="C435" s="401"/>
      <c r="D435" s="401"/>
      <c r="E435" s="401"/>
      <c r="F435" s="401"/>
      <c r="G435" s="401"/>
      <c r="H435" s="401"/>
      <c r="I435" s="401"/>
      <c r="J435" s="401"/>
      <c r="K435" s="401"/>
      <c r="L435" s="401"/>
      <c r="M435" s="401"/>
      <c r="N435" s="401"/>
      <c r="O435" s="418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customHeight="1" x14ac:dyDescent="0.25">
      <c r="A436" s="400" t="s">
        <v>63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401"/>
      <c r="Z436" s="401"/>
      <c r="AA436" s="382"/>
      <c r="AB436" s="382"/>
      <c r="AC436" s="382"/>
    </row>
    <row r="437" spans="1:68" ht="27" customHeight="1" x14ac:dyDescent="0.25">
      <c r="A437" s="54" t="s">
        <v>550</v>
      </c>
      <c r="B437" s="54" t="s">
        <v>551</v>
      </c>
      <c r="C437" s="31">
        <v>4301031322</v>
      </c>
      <c r="D437" s="396">
        <v>4607091389753</v>
      </c>
      <c r="E437" s="397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550</v>
      </c>
      <c r="B438" s="54" t="s">
        <v>552</v>
      </c>
      <c r="C438" s="31">
        <v>4301031355</v>
      </c>
      <c r="D438" s="396">
        <v>4607091389753</v>
      </c>
      <c r="E438" s="397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92</v>
      </c>
      <c r="Y438" s="387">
        <f t="shared" si="72"/>
        <v>92.4</v>
      </c>
      <c r="Z438" s="36">
        <f>IFERROR(IF(Y438=0,"",ROUNDUP(Y438/H438,0)*0.00753),"")</f>
        <v>0.16566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97.038095238095224</v>
      </c>
      <c r="BN438" s="64">
        <f t="shared" si="74"/>
        <v>97.46</v>
      </c>
      <c r="BO438" s="64">
        <f t="shared" si="75"/>
        <v>0.14041514041514042</v>
      </c>
      <c r="BP438" s="64">
        <f t="shared" si="76"/>
        <v>0.14102564102564102</v>
      </c>
    </row>
    <row r="439" spans="1:68" ht="27" customHeight="1" x14ac:dyDescent="0.25">
      <c r="A439" s="54" t="s">
        <v>553</v>
      </c>
      <c r="B439" s="54" t="s">
        <v>554</v>
      </c>
      <c r="C439" s="31">
        <v>4301031323</v>
      </c>
      <c r="D439" s="396">
        <v>4607091389760</v>
      </c>
      <c r="E439" s="397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6">
        <v>4607091389746</v>
      </c>
      <c r="E440" s="397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111</v>
      </c>
      <c r="Y440" s="387">
        <f t="shared" si="72"/>
        <v>113.4</v>
      </c>
      <c r="Z440" s="36">
        <f>IFERROR(IF(Y440=0,"",ROUNDUP(Y440/H440,0)*0.00753),"")</f>
        <v>0.20331000000000002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117.07857142857141</v>
      </c>
      <c r="BN440" s="64">
        <f t="shared" si="74"/>
        <v>119.60999999999999</v>
      </c>
      <c r="BO440" s="64">
        <f t="shared" si="75"/>
        <v>0.16941391941391939</v>
      </c>
      <c r="BP440" s="64">
        <f t="shared" si="76"/>
        <v>0.17307692307692307</v>
      </c>
    </row>
    <row r="441" spans="1:68" ht="27" customHeight="1" x14ac:dyDescent="0.25">
      <c r="A441" s="54" t="s">
        <v>555</v>
      </c>
      <c r="B441" s="54" t="s">
        <v>557</v>
      </c>
      <c r="C441" s="31">
        <v>4301031356</v>
      </c>
      <c r="D441" s="396">
        <v>4607091389746</v>
      </c>
      <c r="E441" s="397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2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558</v>
      </c>
      <c r="B442" s="54" t="s">
        <v>559</v>
      </c>
      <c r="C442" s="31">
        <v>4301031335</v>
      </c>
      <c r="D442" s="396">
        <v>4680115883147</v>
      </c>
      <c r="E442" s="397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558</v>
      </c>
      <c r="B443" s="54" t="s">
        <v>560</v>
      </c>
      <c r="C443" s="31">
        <v>4301031257</v>
      </c>
      <c r="D443" s="396">
        <v>4680115883147</v>
      </c>
      <c r="E443" s="397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customHeight="1" x14ac:dyDescent="0.25">
      <c r="A444" s="54" t="s">
        <v>561</v>
      </c>
      <c r="B444" s="54" t="s">
        <v>562</v>
      </c>
      <c r="C444" s="31">
        <v>4301031330</v>
      </c>
      <c r="D444" s="396">
        <v>4607091384338</v>
      </c>
      <c r="E444" s="397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561</v>
      </c>
      <c r="B445" s="54" t="s">
        <v>563</v>
      </c>
      <c r="C445" s="31">
        <v>4301031178</v>
      </c>
      <c r="D445" s="396">
        <v>4607091384338</v>
      </c>
      <c r="E445" s="397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564</v>
      </c>
      <c r="B446" s="54" t="s">
        <v>565</v>
      </c>
      <c r="C446" s="31">
        <v>4301031336</v>
      </c>
      <c r="D446" s="396">
        <v>4680115883154</v>
      </c>
      <c r="E446" s="397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564</v>
      </c>
      <c r="B447" s="54" t="s">
        <v>566</v>
      </c>
      <c r="C447" s="31">
        <v>4301031254</v>
      </c>
      <c r="D447" s="396">
        <v>4680115883154</v>
      </c>
      <c r="E447" s="397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customHeight="1" x14ac:dyDescent="0.25">
      <c r="A448" s="54" t="s">
        <v>567</v>
      </c>
      <c r="B448" s="54" t="s">
        <v>568</v>
      </c>
      <c r="C448" s="31">
        <v>4301031331</v>
      </c>
      <c r="D448" s="396">
        <v>4607091389524</v>
      </c>
      <c r="E448" s="397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567</v>
      </c>
      <c r="B449" s="54" t="s">
        <v>569</v>
      </c>
      <c r="C449" s="31">
        <v>4301031361</v>
      </c>
      <c r="D449" s="396">
        <v>4607091389524</v>
      </c>
      <c r="E449" s="397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2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571</v>
      </c>
      <c r="B450" s="54" t="s">
        <v>572</v>
      </c>
      <c r="C450" s="31">
        <v>4301031337</v>
      </c>
      <c r="D450" s="396">
        <v>4680115883161</v>
      </c>
      <c r="E450" s="397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571</v>
      </c>
      <c r="B451" s="54" t="s">
        <v>573</v>
      </c>
      <c r="C451" s="31">
        <v>4301031258</v>
      </c>
      <c r="D451" s="396">
        <v>4680115883161</v>
      </c>
      <c r="E451" s="397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customHeight="1" x14ac:dyDescent="0.25">
      <c r="A452" s="54" t="s">
        <v>574</v>
      </c>
      <c r="B452" s="54" t="s">
        <v>575</v>
      </c>
      <c r="C452" s="31">
        <v>4301031333</v>
      </c>
      <c r="D452" s="396">
        <v>4607091389531</v>
      </c>
      <c r="E452" s="397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6">
        <v>4607091389531</v>
      </c>
      <c r="E453" s="397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7</v>
      </c>
      <c r="Y453" s="387">
        <f t="shared" si="72"/>
        <v>8.4</v>
      </c>
      <c r="Z453" s="36">
        <f t="shared" si="77"/>
        <v>2.0080000000000001E-2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7.4333333333333327</v>
      </c>
      <c r="BN453" s="64">
        <f t="shared" si="74"/>
        <v>8.92</v>
      </c>
      <c r="BO453" s="64">
        <f t="shared" si="75"/>
        <v>1.4245014245014245E-2</v>
      </c>
      <c r="BP453" s="64">
        <f t="shared" si="76"/>
        <v>1.7094017094017096E-2</v>
      </c>
    </row>
    <row r="454" spans="1:68" ht="37.5" customHeight="1" x14ac:dyDescent="0.25">
      <c r="A454" s="54" t="s">
        <v>577</v>
      </c>
      <c r="B454" s="54" t="s">
        <v>578</v>
      </c>
      <c r="C454" s="31">
        <v>4301031360</v>
      </c>
      <c r="D454" s="396">
        <v>4607091384345</v>
      </c>
      <c r="E454" s="397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customHeight="1" x14ac:dyDescent="0.25">
      <c r="A455" s="54" t="s">
        <v>579</v>
      </c>
      <c r="B455" s="54" t="s">
        <v>580</v>
      </c>
      <c r="C455" s="31">
        <v>4301031338</v>
      </c>
      <c r="D455" s="396">
        <v>4680115883185</v>
      </c>
      <c r="E455" s="397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customHeight="1" x14ac:dyDescent="0.25">
      <c r="A456" s="54" t="s">
        <v>579</v>
      </c>
      <c r="B456" s="54" t="s">
        <v>581</v>
      </c>
      <c r="C456" s="31">
        <v>4301031255</v>
      </c>
      <c r="D456" s="396">
        <v>4680115883185</v>
      </c>
      <c r="E456" s="397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customHeight="1" x14ac:dyDescent="0.25">
      <c r="A457" s="54" t="s">
        <v>582</v>
      </c>
      <c r="B457" s="54" t="s">
        <v>583</v>
      </c>
      <c r="C457" s="31">
        <v>4301031236</v>
      </c>
      <c r="D457" s="396">
        <v>4680115882928</v>
      </c>
      <c r="E457" s="397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17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18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51.666666666666664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53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0.38905000000000001</v>
      </c>
      <c r="AA458" s="389"/>
      <c r="AB458" s="389"/>
      <c r="AC458" s="389"/>
    </row>
    <row r="459" spans="1:68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18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210</v>
      </c>
      <c r="Y459" s="388">
        <f>IFERROR(SUM(Y437:Y457),"0")</f>
        <v>214.20000000000002</v>
      </c>
      <c r="Z459" s="37"/>
      <c r="AA459" s="389"/>
      <c r="AB459" s="389"/>
      <c r="AC459" s="389"/>
    </row>
    <row r="460" spans="1:68" ht="14.25" customHeight="1" x14ac:dyDescent="0.25">
      <c r="A460" s="400" t="s">
        <v>71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82"/>
      <c r="AB460" s="382"/>
      <c r="AC460" s="382"/>
    </row>
    <row r="461" spans="1:68" ht="27" customHeight="1" x14ac:dyDescent="0.25">
      <c r="A461" s="54" t="s">
        <v>584</v>
      </c>
      <c r="B461" s="54" t="s">
        <v>585</v>
      </c>
      <c r="C461" s="31">
        <v>4301051284</v>
      </c>
      <c r="D461" s="396">
        <v>4607091384352</v>
      </c>
      <c r="E461" s="397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586</v>
      </c>
      <c r="B462" s="54" t="s">
        <v>587</v>
      </c>
      <c r="C462" s="31">
        <v>4301051431</v>
      </c>
      <c r="D462" s="396">
        <v>4607091389654</v>
      </c>
      <c r="E462" s="397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417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18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18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customHeight="1" x14ac:dyDescent="0.25">
      <c r="A465" s="400" t="s">
        <v>95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82"/>
      <c r="AB465" s="382"/>
      <c r="AC465" s="382"/>
    </row>
    <row r="466" spans="1:68" ht="27" customHeight="1" x14ac:dyDescent="0.25">
      <c r="A466" s="54" t="s">
        <v>588</v>
      </c>
      <c r="B466" s="54" t="s">
        <v>589</v>
      </c>
      <c r="C466" s="31">
        <v>4301032047</v>
      </c>
      <c r="D466" s="396">
        <v>4680115884342</v>
      </c>
      <c r="E466" s="397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5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7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18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18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customHeight="1" x14ac:dyDescent="0.25">
      <c r="A469" s="437" t="s">
        <v>592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81"/>
      <c r="AB469" s="381"/>
      <c r="AC469" s="381"/>
    </row>
    <row r="470" spans="1:68" ht="14.25" customHeight="1" x14ac:dyDescent="0.25">
      <c r="A470" s="400" t="s">
        <v>145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401"/>
      <c r="Z470" s="401"/>
      <c r="AA470" s="382"/>
      <c r="AB470" s="382"/>
      <c r="AC470" s="382"/>
    </row>
    <row r="471" spans="1:68" ht="27" customHeight="1" x14ac:dyDescent="0.25">
      <c r="A471" s="54" t="s">
        <v>593</v>
      </c>
      <c r="B471" s="54" t="s">
        <v>594</v>
      </c>
      <c r="C471" s="31">
        <v>4301020315</v>
      </c>
      <c r="D471" s="396">
        <v>4607091389364</v>
      </c>
      <c r="E471" s="397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417"/>
      <c r="B472" s="401"/>
      <c r="C472" s="401"/>
      <c r="D472" s="401"/>
      <c r="E472" s="401"/>
      <c r="F472" s="401"/>
      <c r="G472" s="401"/>
      <c r="H472" s="401"/>
      <c r="I472" s="401"/>
      <c r="J472" s="401"/>
      <c r="K472" s="401"/>
      <c r="L472" s="401"/>
      <c r="M472" s="401"/>
      <c r="N472" s="401"/>
      <c r="O472" s="418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x14ac:dyDescent="0.2">
      <c r="A473" s="401"/>
      <c r="B473" s="401"/>
      <c r="C473" s="401"/>
      <c r="D473" s="401"/>
      <c r="E473" s="401"/>
      <c r="F473" s="401"/>
      <c r="G473" s="401"/>
      <c r="H473" s="401"/>
      <c r="I473" s="401"/>
      <c r="J473" s="401"/>
      <c r="K473" s="401"/>
      <c r="L473" s="401"/>
      <c r="M473" s="401"/>
      <c r="N473" s="401"/>
      <c r="O473" s="418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customHeight="1" x14ac:dyDescent="0.25">
      <c r="A474" s="400" t="s">
        <v>63</v>
      </c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1"/>
      <c r="P474" s="401"/>
      <c r="Q474" s="401"/>
      <c r="R474" s="401"/>
      <c r="S474" s="401"/>
      <c r="T474" s="401"/>
      <c r="U474" s="401"/>
      <c r="V474" s="401"/>
      <c r="W474" s="401"/>
      <c r="X474" s="401"/>
      <c r="Y474" s="401"/>
      <c r="Z474" s="401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6">
        <v>4607091389739</v>
      </c>
      <c r="E475" s="397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135</v>
      </c>
      <c r="Y475" s="387">
        <f t="shared" ref="Y475:Y480" si="78">IFERROR(IF(X475="",0,CEILING((X475/$H475),1)*$H475),"")</f>
        <v>138.6</v>
      </c>
      <c r="Z475" s="36">
        <f>IFERROR(IF(Y475=0,"",ROUNDUP(Y475/H475,0)*0.00753),"")</f>
        <v>0.24849000000000002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142.39285714285714</v>
      </c>
      <c r="BN475" s="64">
        <f t="shared" ref="BN475:BN480" si="80">IFERROR(Y475*I475/H475,"0")</f>
        <v>146.18999999999997</v>
      </c>
      <c r="BO475" s="64">
        <f t="shared" ref="BO475:BO480" si="81">IFERROR(1/J475*(X475/H475),"0")</f>
        <v>0.20604395604395601</v>
      </c>
      <c r="BP475" s="64">
        <f t="shared" ref="BP475:BP480" si="82">IFERROR(1/J475*(Y475/H475),"0")</f>
        <v>0.21153846153846154</v>
      </c>
    </row>
    <row r="476" spans="1:68" ht="27" customHeight="1" x14ac:dyDescent="0.25">
      <c r="A476" s="54" t="s">
        <v>595</v>
      </c>
      <c r="B476" s="54" t="s">
        <v>597</v>
      </c>
      <c r="C476" s="31">
        <v>4301031212</v>
      </c>
      <c r="D476" s="396">
        <v>4607091389739</v>
      </c>
      <c r="E476" s="397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598</v>
      </c>
      <c r="B477" s="54" t="s">
        <v>599</v>
      </c>
      <c r="C477" s="31">
        <v>4301031363</v>
      </c>
      <c r="D477" s="396">
        <v>4607091389425</v>
      </c>
      <c r="E477" s="397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600</v>
      </c>
      <c r="B478" s="54" t="s">
        <v>601</v>
      </c>
      <c r="C478" s="31">
        <v>4301031334</v>
      </c>
      <c r="D478" s="396">
        <v>4680115880771</v>
      </c>
      <c r="E478" s="397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customHeight="1" x14ac:dyDescent="0.25">
      <c r="A479" s="54" t="s">
        <v>602</v>
      </c>
      <c r="B479" s="54" t="s">
        <v>603</v>
      </c>
      <c r="C479" s="31">
        <v>4301031327</v>
      </c>
      <c r="D479" s="396">
        <v>4607091389500</v>
      </c>
      <c r="E479" s="397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1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customHeight="1" x14ac:dyDescent="0.25">
      <c r="A480" s="54" t="s">
        <v>602</v>
      </c>
      <c r="B480" s="54" t="s">
        <v>604</v>
      </c>
      <c r="C480" s="31">
        <v>4301031173</v>
      </c>
      <c r="D480" s="396">
        <v>4607091389500</v>
      </c>
      <c r="E480" s="397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4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17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18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32.142857142857139</v>
      </c>
      <c r="Y481" s="388">
        <f>IFERROR(Y475/H475,"0")+IFERROR(Y476/H476,"0")+IFERROR(Y477/H477,"0")+IFERROR(Y478/H478,"0")+IFERROR(Y479/H479,"0")+IFERROR(Y480/H480,"0")</f>
        <v>33</v>
      </c>
      <c r="Z481" s="388">
        <f>IFERROR(IF(Z475="",0,Z475),"0")+IFERROR(IF(Z476="",0,Z476),"0")+IFERROR(IF(Z477="",0,Z477),"0")+IFERROR(IF(Z478="",0,Z478),"0")+IFERROR(IF(Z479="",0,Z479),"0")+IFERROR(IF(Z480="",0,Z480),"0")</f>
        <v>0.24849000000000002</v>
      </c>
      <c r="AA481" s="389"/>
      <c r="AB481" s="389"/>
      <c r="AC481" s="389"/>
    </row>
    <row r="482" spans="1:68" x14ac:dyDescent="0.2">
      <c r="A482" s="401"/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18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135</v>
      </c>
      <c r="Y482" s="388">
        <f>IFERROR(SUM(Y475:Y480),"0")</f>
        <v>138.6</v>
      </c>
      <c r="Z482" s="37"/>
      <c r="AA482" s="389"/>
      <c r="AB482" s="389"/>
      <c r="AC482" s="389"/>
    </row>
    <row r="483" spans="1:68" ht="14.25" customHeight="1" x14ac:dyDescent="0.25">
      <c r="A483" s="400" t="s">
        <v>104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82"/>
      <c r="AB483" s="382"/>
      <c r="AC483" s="382"/>
    </row>
    <row r="484" spans="1:68" ht="27" customHeight="1" x14ac:dyDescent="0.25">
      <c r="A484" s="54" t="s">
        <v>605</v>
      </c>
      <c r="B484" s="54" t="s">
        <v>606</v>
      </c>
      <c r="C484" s="31">
        <v>4301170010</v>
      </c>
      <c r="D484" s="396">
        <v>4680115884090</v>
      </c>
      <c r="E484" s="397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5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417"/>
      <c r="B485" s="401"/>
      <c r="C485" s="401"/>
      <c r="D485" s="401"/>
      <c r="E485" s="401"/>
      <c r="F485" s="401"/>
      <c r="G485" s="401"/>
      <c r="H485" s="401"/>
      <c r="I485" s="401"/>
      <c r="J485" s="401"/>
      <c r="K485" s="401"/>
      <c r="L485" s="401"/>
      <c r="M485" s="401"/>
      <c r="N485" s="401"/>
      <c r="O485" s="418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x14ac:dyDescent="0.2">
      <c r="A486" s="401"/>
      <c r="B486" s="401"/>
      <c r="C486" s="401"/>
      <c r="D486" s="401"/>
      <c r="E486" s="401"/>
      <c r="F486" s="401"/>
      <c r="G486" s="401"/>
      <c r="H486" s="401"/>
      <c r="I486" s="401"/>
      <c r="J486" s="401"/>
      <c r="K486" s="401"/>
      <c r="L486" s="401"/>
      <c r="M486" s="401"/>
      <c r="N486" s="401"/>
      <c r="O486" s="418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customHeight="1" x14ac:dyDescent="0.25">
      <c r="A487" s="437" t="s">
        <v>607</v>
      </c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1"/>
      <c r="P487" s="401"/>
      <c r="Q487" s="401"/>
      <c r="R487" s="401"/>
      <c r="S487" s="401"/>
      <c r="T487" s="401"/>
      <c r="U487" s="401"/>
      <c r="V487" s="401"/>
      <c r="W487" s="401"/>
      <c r="X487" s="401"/>
      <c r="Y487" s="401"/>
      <c r="Z487" s="401"/>
      <c r="AA487" s="381"/>
      <c r="AB487" s="381"/>
      <c r="AC487" s="381"/>
    </row>
    <row r="488" spans="1:68" ht="14.25" customHeight="1" x14ac:dyDescent="0.25">
      <c r="A488" s="400" t="s">
        <v>63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401"/>
      <c r="AA488" s="382"/>
      <c r="AB488" s="382"/>
      <c r="AC488" s="382"/>
    </row>
    <row r="489" spans="1:68" ht="27" customHeight="1" x14ac:dyDescent="0.25">
      <c r="A489" s="54" t="s">
        <v>608</v>
      </c>
      <c r="B489" s="54" t="s">
        <v>609</v>
      </c>
      <c r="C489" s="31">
        <v>4301031294</v>
      </c>
      <c r="D489" s="396">
        <v>4680115885189</v>
      </c>
      <c r="E489" s="397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610</v>
      </c>
      <c r="B490" s="54" t="s">
        <v>611</v>
      </c>
      <c r="C490" s="31">
        <v>4301031293</v>
      </c>
      <c r="D490" s="396">
        <v>4680115885172</v>
      </c>
      <c r="E490" s="397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69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612</v>
      </c>
      <c r="B491" s="54" t="s">
        <v>613</v>
      </c>
      <c r="C491" s="31">
        <v>4301031291</v>
      </c>
      <c r="D491" s="396">
        <v>4680115885110</v>
      </c>
      <c r="E491" s="397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7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18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18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customHeight="1" x14ac:dyDescent="0.25">
      <c r="A494" s="437" t="s">
        <v>614</v>
      </c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1"/>
      <c r="P494" s="401"/>
      <c r="Q494" s="401"/>
      <c r="R494" s="401"/>
      <c r="S494" s="401"/>
      <c r="T494" s="401"/>
      <c r="U494" s="401"/>
      <c r="V494" s="401"/>
      <c r="W494" s="401"/>
      <c r="X494" s="401"/>
      <c r="Y494" s="401"/>
      <c r="Z494" s="401"/>
      <c r="AA494" s="381"/>
      <c r="AB494" s="381"/>
      <c r="AC494" s="381"/>
    </row>
    <row r="495" spans="1:68" ht="14.25" customHeight="1" x14ac:dyDescent="0.25">
      <c r="A495" s="400" t="s">
        <v>63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82"/>
      <c r="AB495" s="382"/>
      <c r="AC495" s="382"/>
    </row>
    <row r="496" spans="1:68" ht="27" customHeight="1" x14ac:dyDescent="0.25">
      <c r="A496" s="54" t="s">
        <v>615</v>
      </c>
      <c r="B496" s="54" t="s">
        <v>616</v>
      </c>
      <c r="C496" s="31">
        <v>4301031261</v>
      </c>
      <c r="D496" s="396">
        <v>4680115885103</v>
      </c>
      <c r="E496" s="397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7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18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1"/>
      <c r="O498" s="418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customHeight="1" x14ac:dyDescent="0.2">
      <c r="A499" s="453" t="s">
        <v>617</v>
      </c>
      <c r="B499" s="454"/>
      <c r="C499" s="454"/>
      <c r="D499" s="454"/>
      <c r="E499" s="454"/>
      <c r="F499" s="454"/>
      <c r="G499" s="454"/>
      <c r="H499" s="454"/>
      <c r="I499" s="454"/>
      <c r="J499" s="454"/>
      <c r="K499" s="454"/>
      <c r="L499" s="454"/>
      <c r="M499" s="454"/>
      <c r="N499" s="454"/>
      <c r="O499" s="454"/>
      <c r="P499" s="454"/>
      <c r="Q499" s="454"/>
      <c r="R499" s="454"/>
      <c r="S499" s="454"/>
      <c r="T499" s="454"/>
      <c r="U499" s="454"/>
      <c r="V499" s="454"/>
      <c r="W499" s="454"/>
      <c r="X499" s="454"/>
      <c r="Y499" s="454"/>
      <c r="Z499" s="454"/>
      <c r="AA499" s="48"/>
      <c r="AB499" s="48"/>
      <c r="AC499" s="48"/>
    </row>
    <row r="500" spans="1:68" ht="16.5" customHeight="1" x14ac:dyDescent="0.25">
      <c r="A500" s="437" t="s">
        <v>617</v>
      </c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1"/>
      <c r="P500" s="401"/>
      <c r="Q500" s="401"/>
      <c r="R500" s="401"/>
      <c r="S500" s="401"/>
      <c r="T500" s="401"/>
      <c r="U500" s="401"/>
      <c r="V500" s="401"/>
      <c r="W500" s="401"/>
      <c r="X500" s="401"/>
      <c r="Y500" s="401"/>
      <c r="Z500" s="401"/>
      <c r="AA500" s="381"/>
      <c r="AB500" s="381"/>
      <c r="AC500" s="381"/>
    </row>
    <row r="501" spans="1:68" ht="14.25" customHeight="1" x14ac:dyDescent="0.25">
      <c r="A501" s="400" t="s">
        <v>109</v>
      </c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1"/>
      <c r="P501" s="401"/>
      <c r="Q501" s="401"/>
      <c r="R501" s="401"/>
      <c r="S501" s="401"/>
      <c r="T501" s="401"/>
      <c r="U501" s="401"/>
      <c r="V501" s="401"/>
      <c r="W501" s="401"/>
      <c r="X501" s="401"/>
      <c r="Y501" s="401"/>
      <c r="Z501" s="401"/>
      <c r="AA501" s="382"/>
      <c r="AB501" s="382"/>
      <c r="AC501" s="382"/>
    </row>
    <row r="502" spans="1:68" ht="27" customHeight="1" x14ac:dyDescent="0.25">
      <c r="A502" s="54" t="s">
        <v>618</v>
      </c>
      <c r="B502" s="54" t="s">
        <v>619</v>
      </c>
      <c r="C502" s="31">
        <v>4301011795</v>
      </c>
      <c r="D502" s="396">
        <v>4607091389067</v>
      </c>
      <c r="E502" s="397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customHeight="1" x14ac:dyDescent="0.25">
      <c r="A503" s="54" t="s">
        <v>620</v>
      </c>
      <c r="B503" s="54" t="s">
        <v>621</v>
      </c>
      <c r="C503" s="31">
        <v>4301011961</v>
      </c>
      <c r="D503" s="396">
        <v>4680115885271</v>
      </c>
      <c r="E503" s="397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622</v>
      </c>
      <c r="B504" s="54" t="s">
        <v>623</v>
      </c>
      <c r="C504" s="31">
        <v>4301011774</v>
      </c>
      <c r="D504" s="396">
        <v>4680115884502</v>
      </c>
      <c r="E504" s="397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624</v>
      </c>
      <c r="B505" s="54" t="s">
        <v>625</v>
      </c>
      <c r="C505" s="31">
        <v>4301011771</v>
      </c>
      <c r="D505" s="396">
        <v>4607091389104</v>
      </c>
      <c r="E505" s="397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156</v>
      </c>
      <c r="Y505" s="387">
        <f t="shared" si="83"/>
        <v>158.4</v>
      </c>
      <c r="Z505" s="36">
        <f t="shared" si="84"/>
        <v>0.35880000000000001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166.63636363636363</v>
      </c>
      <c r="BN505" s="64">
        <f t="shared" si="86"/>
        <v>169.2</v>
      </c>
      <c r="BO505" s="64">
        <f t="shared" si="87"/>
        <v>0.28409090909090906</v>
      </c>
      <c r="BP505" s="64">
        <f t="shared" si="88"/>
        <v>0.28846153846153849</v>
      </c>
    </row>
    <row r="506" spans="1:68" ht="16.5" customHeight="1" x14ac:dyDescent="0.25">
      <c r="A506" s="54" t="s">
        <v>626</v>
      </c>
      <c r="B506" s="54" t="s">
        <v>627</v>
      </c>
      <c r="C506" s="31">
        <v>4301011799</v>
      </c>
      <c r="D506" s="396">
        <v>4680115884519</v>
      </c>
      <c r="E506" s="397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628</v>
      </c>
      <c r="B507" s="54" t="s">
        <v>629</v>
      </c>
      <c r="C507" s="31">
        <v>4301011376</v>
      </c>
      <c r="D507" s="396">
        <v>4680115885226</v>
      </c>
      <c r="E507" s="397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86</v>
      </c>
      <c r="Y507" s="387">
        <f t="shared" si="83"/>
        <v>89.76</v>
      </c>
      <c r="Z507" s="36">
        <f t="shared" si="84"/>
        <v>0.20332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91.863636363636346</v>
      </c>
      <c r="BN507" s="64">
        <f t="shared" si="86"/>
        <v>95.88</v>
      </c>
      <c r="BO507" s="64">
        <f t="shared" si="87"/>
        <v>0.15661421911421911</v>
      </c>
      <c r="BP507" s="64">
        <f t="shared" si="88"/>
        <v>0.16346153846153846</v>
      </c>
    </row>
    <row r="508" spans="1:68" ht="27" customHeight="1" x14ac:dyDescent="0.25">
      <c r="A508" s="54" t="s">
        <v>630</v>
      </c>
      <c r="B508" s="54" t="s">
        <v>631</v>
      </c>
      <c r="C508" s="31">
        <v>4301011778</v>
      </c>
      <c r="D508" s="396">
        <v>4680115880603</v>
      </c>
      <c r="E508" s="397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customHeight="1" x14ac:dyDescent="0.25">
      <c r="A509" s="54" t="s">
        <v>632</v>
      </c>
      <c r="B509" s="54" t="s">
        <v>633</v>
      </c>
      <c r="C509" s="31">
        <v>4301011784</v>
      </c>
      <c r="D509" s="396">
        <v>4607091389982</v>
      </c>
      <c r="E509" s="397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17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18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45.833333333333329</v>
      </c>
      <c r="Y510" s="388">
        <f>IFERROR(Y502/H502,"0")+IFERROR(Y503/H503,"0")+IFERROR(Y504/H504,"0")+IFERROR(Y505/H505,"0")+IFERROR(Y506/H506,"0")+IFERROR(Y507/H507,"0")+IFERROR(Y508/H508,"0")+IFERROR(Y509/H509,"0")</f>
        <v>47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0.56211999999999995</v>
      </c>
      <c r="AA510" s="389"/>
      <c r="AB510" s="389"/>
      <c r="AC510" s="389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18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242</v>
      </c>
      <c r="Y511" s="388">
        <f>IFERROR(SUM(Y502:Y509),"0")</f>
        <v>248.16000000000003</v>
      </c>
      <c r="Z511" s="37"/>
      <c r="AA511" s="389"/>
      <c r="AB511" s="389"/>
      <c r="AC511" s="389"/>
    </row>
    <row r="512" spans="1:68" ht="14.25" customHeight="1" x14ac:dyDescent="0.25">
      <c r="A512" s="400" t="s">
        <v>145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82"/>
      <c r="AB512" s="382"/>
      <c r="AC512" s="382"/>
    </row>
    <row r="513" spans="1:68" ht="16.5" customHeight="1" x14ac:dyDescent="0.25">
      <c r="A513" s="54" t="s">
        <v>634</v>
      </c>
      <c r="B513" s="54" t="s">
        <v>635</v>
      </c>
      <c r="C513" s="31">
        <v>4301020222</v>
      </c>
      <c r="D513" s="396">
        <v>4607091388930</v>
      </c>
      <c r="E513" s="397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6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customHeight="1" x14ac:dyDescent="0.25">
      <c r="A514" s="54" t="s">
        <v>636</v>
      </c>
      <c r="B514" s="54" t="s">
        <v>637</v>
      </c>
      <c r="C514" s="31">
        <v>4301020206</v>
      </c>
      <c r="D514" s="396">
        <v>4680115880054</v>
      </c>
      <c r="E514" s="397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417"/>
      <c r="B515" s="401"/>
      <c r="C515" s="401"/>
      <c r="D515" s="401"/>
      <c r="E515" s="401"/>
      <c r="F515" s="401"/>
      <c r="G515" s="401"/>
      <c r="H515" s="401"/>
      <c r="I515" s="401"/>
      <c r="J515" s="401"/>
      <c r="K515" s="401"/>
      <c r="L515" s="401"/>
      <c r="M515" s="401"/>
      <c r="N515" s="401"/>
      <c r="O515" s="418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x14ac:dyDescent="0.2">
      <c r="A516" s="401"/>
      <c r="B516" s="401"/>
      <c r="C516" s="401"/>
      <c r="D516" s="401"/>
      <c r="E516" s="401"/>
      <c r="F516" s="401"/>
      <c r="G516" s="401"/>
      <c r="H516" s="401"/>
      <c r="I516" s="401"/>
      <c r="J516" s="401"/>
      <c r="K516" s="401"/>
      <c r="L516" s="401"/>
      <c r="M516" s="401"/>
      <c r="N516" s="401"/>
      <c r="O516" s="418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customHeight="1" x14ac:dyDescent="0.25">
      <c r="A517" s="400" t="s">
        <v>63</v>
      </c>
      <c r="B517" s="401"/>
      <c r="C517" s="401"/>
      <c r="D517" s="401"/>
      <c r="E517" s="401"/>
      <c r="F517" s="401"/>
      <c r="G517" s="401"/>
      <c r="H517" s="401"/>
      <c r="I517" s="401"/>
      <c r="J517" s="401"/>
      <c r="K517" s="401"/>
      <c r="L517" s="401"/>
      <c r="M517" s="401"/>
      <c r="N517" s="401"/>
      <c r="O517" s="401"/>
      <c r="P517" s="401"/>
      <c r="Q517" s="401"/>
      <c r="R517" s="401"/>
      <c r="S517" s="401"/>
      <c r="T517" s="401"/>
      <c r="U517" s="401"/>
      <c r="V517" s="401"/>
      <c r="W517" s="401"/>
      <c r="X517" s="401"/>
      <c r="Y517" s="401"/>
      <c r="Z517" s="401"/>
      <c r="AA517" s="382"/>
      <c r="AB517" s="382"/>
      <c r="AC517" s="382"/>
    </row>
    <row r="518" spans="1:68" ht="27" customHeight="1" x14ac:dyDescent="0.25">
      <c r="A518" s="54" t="s">
        <v>638</v>
      </c>
      <c r="B518" s="54" t="s">
        <v>639</v>
      </c>
      <c r="C518" s="31">
        <v>4301031252</v>
      </c>
      <c r="D518" s="396">
        <v>4680115883116</v>
      </c>
      <c r="E518" s="397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6">
        <v>4680115883093</v>
      </c>
      <c r="E519" s="397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27</v>
      </c>
      <c r="Y519" s="387">
        <f t="shared" si="89"/>
        <v>31.68</v>
      </c>
      <c r="Z519" s="36">
        <f>IFERROR(IF(Y519=0,"",ROUNDUP(Y519/H519,0)*0.01196),"")</f>
        <v>7.1760000000000004E-2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28.84090909090909</v>
      </c>
      <c r="BN519" s="64">
        <f t="shared" si="91"/>
        <v>33.839999999999996</v>
      </c>
      <c r="BO519" s="64">
        <f t="shared" si="92"/>
        <v>4.9169580419580416E-2</v>
      </c>
      <c r="BP519" s="64">
        <f t="shared" si="93"/>
        <v>5.7692307692307696E-2</v>
      </c>
    </row>
    <row r="520" spans="1:68" ht="27" customHeight="1" x14ac:dyDescent="0.25">
      <c r="A520" s="54" t="s">
        <v>642</v>
      </c>
      <c r="B520" s="54" t="s">
        <v>643</v>
      </c>
      <c r="C520" s="31">
        <v>4301031250</v>
      </c>
      <c r="D520" s="396">
        <v>4680115883109</v>
      </c>
      <c r="E520" s="397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644</v>
      </c>
      <c r="B521" s="54" t="s">
        <v>645</v>
      </c>
      <c r="C521" s="31">
        <v>4301031249</v>
      </c>
      <c r="D521" s="396">
        <v>4680115882072</v>
      </c>
      <c r="E521" s="397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customHeight="1" x14ac:dyDescent="0.25">
      <c r="A522" s="54" t="s">
        <v>646</v>
      </c>
      <c r="B522" s="54" t="s">
        <v>647</v>
      </c>
      <c r="C522" s="31">
        <v>4301031251</v>
      </c>
      <c r="D522" s="396">
        <v>4680115882102</v>
      </c>
      <c r="E522" s="397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customHeight="1" x14ac:dyDescent="0.25">
      <c r="A523" s="54" t="s">
        <v>648</v>
      </c>
      <c r="B523" s="54" t="s">
        <v>649</v>
      </c>
      <c r="C523" s="31">
        <v>4301031253</v>
      </c>
      <c r="D523" s="396">
        <v>4680115882096</v>
      </c>
      <c r="E523" s="397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17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18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5.1136363636363633</v>
      </c>
      <c r="Y524" s="388">
        <f>IFERROR(Y518/H518,"0")+IFERROR(Y519/H519,"0")+IFERROR(Y520/H520,"0")+IFERROR(Y521/H521,"0")+IFERROR(Y522/H522,"0")+IFERROR(Y523/H523,"0")</f>
        <v>6</v>
      </c>
      <c r="Z524" s="388">
        <f>IFERROR(IF(Z518="",0,Z518),"0")+IFERROR(IF(Z519="",0,Z519),"0")+IFERROR(IF(Z520="",0,Z520),"0")+IFERROR(IF(Z521="",0,Z521),"0")+IFERROR(IF(Z522="",0,Z522),"0")+IFERROR(IF(Z523="",0,Z523),"0")</f>
        <v>7.1760000000000004E-2</v>
      </c>
      <c r="AA524" s="389"/>
      <c r="AB524" s="389"/>
      <c r="AC524" s="389"/>
    </row>
    <row r="525" spans="1:68" x14ac:dyDescent="0.2">
      <c r="A525" s="401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18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27</v>
      </c>
      <c r="Y525" s="388">
        <f>IFERROR(SUM(Y518:Y523),"0")</f>
        <v>31.68</v>
      </c>
      <c r="Z525" s="37"/>
      <c r="AA525" s="389"/>
      <c r="AB525" s="389"/>
      <c r="AC525" s="389"/>
    </row>
    <row r="526" spans="1:68" ht="14.25" customHeight="1" x14ac:dyDescent="0.25">
      <c r="A526" s="400" t="s">
        <v>71</v>
      </c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1"/>
      <c r="P526" s="401"/>
      <c r="Q526" s="401"/>
      <c r="R526" s="401"/>
      <c r="S526" s="401"/>
      <c r="T526" s="401"/>
      <c r="U526" s="401"/>
      <c r="V526" s="401"/>
      <c r="W526" s="401"/>
      <c r="X526" s="401"/>
      <c r="Y526" s="401"/>
      <c r="Z526" s="401"/>
      <c r="AA526" s="382"/>
      <c r="AB526" s="382"/>
      <c r="AC526" s="382"/>
    </row>
    <row r="527" spans="1:68" ht="16.5" customHeight="1" x14ac:dyDescent="0.25">
      <c r="A527" s="54" t="s">
        <v>650</v>
      </c>
      <c r="B527" s="54" t="s">
        <v>651</v>
      </c>
      <c r="C527" s="31">
        <v>4301051230</v>
      </c>
      <c r="D527" s="396">
        <v>4607091383409</v>
      </c>
      <c r="E527" s="397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customHeight="1" x14ac:dyDescent="0.25">
      <c r="A528" s="54" t="s">
        <v>652</v>
      </c>
      <c r="B528" s="54" t="s">
        <v>653</v>
      </c>
      <c r="C528" s="31">
        <v>4301051231</v>
      </c>
      <c r="D528" s="396">
        <v>4607091383416</v>
      </c>
      <c r="E528" s="397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6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654</v>
      </c>
      <c r="B529" s="54" t="s">
        <v>655</v>
      </c>
      <c r="C529" s="31">
        <v>4301051058</v>
      </c>
      <c r="D529" s="396">
        <v>4680115883536</v>
      </c>
      <c r="E529" s="397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417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18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x14ac:dyDescent="0.2">
      <c r="A531" s="401"/>
      <c r="B531" s="401"/>
      <c r="C531" s="401"/>
      <c r="D531" s="401"/>
      <c r="E531" s="401"/>
      <c r="F531" s="401"/>
      <c r="G531" s="401"/>
      <c r="H531" s="401"/>
      <c r="I531" s="401"/>
      <c r="J531" s="401"/>
      <c r="K531" s="401"/>
      <c r="L531" s="401"/>
      <c r="M531" s="401"/>
      <c r="N531" s="401"/>
      <c r="O531" s="418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customHeight="1" x14ac:dyDescent="0.25">
      <c r="A532" s="400" t="s">
        <v>180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82"/>
      <c r="AB532" s="382"/>
      <c r="AC532" s="382"/>
    </row>
    <row r="533" spans="1:68" ht="27" customHeight="1" x14ac:dyDescent="0.25">
      <c r="A533" s="54" t="s">
        <v>656</v>
      </c>
      <c r="B533" s="54" t="s">
        <v>657</v>
      </c>
      <c r="C533" s="31">
        <v>4301060436</v>
      </c>
      <c r="D533" s="396">
        <v>4680115885936</v>
      </c>
      <c r="E533" s="397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33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customHeight="1" x14ac:dyDescent="0.25">
      <c r="A534" s="54" t="s">
        <v>659</v>
      </c>
      <c r="B534" s="54" t="s">
        <v>660</v>
      </c>
      <c r="C534" s="31">
        <v>4301060363</v>
      </c>
      <c r="D534" s="396">
        <v>4680115885035</v>
      </c>
      <c r="E534" s="397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17"/>
      <c r="B535" s="401"/>
      <c r="C535" s="401"/>
      <c r="D535" s="401"/>
      <c r="E535" s="401"/>
      <c r="F535" s="401"/>
      <c r="G535" s="401"/>
      <c r="H535" s="401"/>
      <c r="I535" s="401"/>
      <c r="J535" s="401"/>
      <c r="K535" s="401"/>
      <c r="L535" s="401"/>
      <c r="M535" s="401"/>
      <c r="N535" s="401"/>
      <c r="O535" s="418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1"/>
      <c r="O536" s="418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customHeight="1" x14ac:dyDescent="0.2">
      <c r="A537" s="453" t="s">
        <v>661</v>
      </c>
      <c r="B537" s="454"/>
      <c r="C537" s="454"/>
      <c r="D537" s="454"/>
      <c r="E537" s="454"/>
      <c r="F537" s="454"/>
      <c r="G537" s="454"/>
      <c r="H537" s="454"/>
      <c r="I537" s="454"/>
      <c r="J537" s="454"/>
      <c r="K537" s="454"/>
      <c r="L537" s="454"/>
      <c r="M537" s="454"/>
      <c r="N537" s="454"/>
      <c r="O537" s="454"/>
      <c r="P537" s="454"/>
      <c r="Q537" s="454"/>
      <c r="R537" s="454"/>
      <c r="S537" s="454"/>
      <c r="T537" s="454"/>
      <c r="U537" s="454"/>
      <c r="V537" s="454"/>
      <c r="W537" s="454"/>
      <c r="X537" s="454"/>
      <c r="Y537" s="454"/>
      <c r="Z537" s="454"/>
      <c r="AA537" s="48"/>
      <c r="AB537" s="48"/>
      <c r="AC537" s="48"/>
    </row>
    <row r="538" spans="1:68" ht="16.5" customHeight="1" x14ac:dyDescent="0.25">
      <c r="A538" s="437" t="s">
        <v>661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401"/>
      <c r="AA538" s="381"/>
      <c r="AB538" s="381"/>
      <c r="AC538" s="381"/>
    </row>
    <row r="539" spans="1:68" ht="14.25" customHeight="1" x14ac:dyDescent="0.25">
      <c r="A539" s="400" t="s">
        <v>109</v>
      </c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1"/>
      <c r="P539" s="401"/>
      <c r="Q539" s="401"/>
      <c r="R539" s="401"/>
      <c r="S539" s="401"/>
      <c r="T539" s="401"/>
      <c r="U539" s="401"/>
      <c r="V539" s="401"/>
      <c r="W539" s="401"/>
      <c r="X539" s="401"/>
      <c r="Y539" s="401"/>
      <c r="Z539" s="401"/>
      <c r="AA539" s="382"/>
      <c r="AB539" s="382"/>
      <c r="AC539" s="382"/>
    </row>
    <row r="540" spans="1:68" ht="27" customHeight="1" x14ac:dyDescent="0.25">
      <c r="A540" s="54" t="s">
        <v>662</v>
      </c>
      <c r="B540" s="54" t="s">
        <v>663</v>
      </c>
      <c r="C540" s="31">
        <v>4301011763</v>
      </c>
      <c r="D540" s="396">
        <v>4640242181011</v>
      </c>
      <c r="E540" s="397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27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customHeight="1" x14ac:dyDescent="0.25">
      <c r="A541" s="54" t="s">
        <v>665</v>
      </c>
      <c r="B541" s="54" t="s">
        <v>666</v>
      </c>
      <c r="C541" s="31">
        <v>4301011585</v>
      </c>
      <c r="D541" s="396">
        <v>4640242180441</v>
      </c>
      <c r="E541" s="397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5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668</v>
      </c>
      <c r="B542" s="54" t="s">
        <v>669</v>
      </c>
      <c r="C542" s="31">
        <v>4301011584</v>
      </c>
      <c r="D542" s="396">
        <v>4640242180564</v>
      </c>
      <c r="E542" s="397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90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671</v>
      </c>
      <c r="B543" s="54" t="s">
        <v>672</v>
      </c>
      <c r="C543" s="31">
        <v>4301011762</v>
      </c>
      <c r="D543" s="396">
        <v>4640242180922</v>
      </c>
      <c r="E543" s="397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02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customHeight="1" x14ac:dyDescent="0.25">
      <c r="A544" s="54" t="s">
        <v>674</v>
      </c>
      <c r="B544" s="54" t="s">
        <v>675</v>
      </c>
      <c r="C544" s="31">
        <v>4301011764</v>
      </c>
      <c r="D544" s="396">
        <v>4640242181189</v>
      </c>
      <c r="E544" s="397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72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customHeight="1" x14ac:dyDescent="0.25">
      <c r="A545" s="54" t="s">
        <v>677</v>
      </c>
      <c r="B545" s="54" t="s">
        <v>678</v>
      </c>
      <c r="C545" s="31">
        <v>4301011551</v>
      </c>
      <c r="D545" s="396">
        <v>4640242180038</v>
      </c>
      <c r="E545" s="397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9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customHeight="1" x14ac:dyDescent="0.25">
      <c r="A546" s="54" t="s">
        <v>680</v>
      </c>
      <c r="B546" s="54" t="s">
        <v>681</v>
      </c>
      <c r="C546" s="31">
        <v>4301011765</v>
      </c>
      <c r="D546" s="396">
        <v>4640242181172</v>
      </c>
      <c r="E546" s="397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2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x14ac:dyDescent="0.2">
      <c r="A547" s="417"/>
      <c r="B547" s="401"/>
      <c r="C547" s="401"/>
      <c r="D547" s="401"/>
      <c r="E547" s="401"/>
      <c r="F547" s="401"/>
      <c r="G547" s="401"/>
      <c r="H547" s="401"/>
      <c r="I547" s="401"/>
      <c r="J547" s="401"/>
      <c r="K547" s="401"/>
      <c r="L547" s="401"/>
      <c r="M547" s="401"/>
      <c r="N547" s="401"/>
      <c r="O547" s="418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x14ac:dyDescent="0.2">
      <c r="A548" s="401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18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customHeight="1" x14ac:dyDescent="0.25">
      <c r="A549" s="400" t="s">
        <v>145</v>
      </c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1"/>
      <c r="P549" s="401"/>
      <c r="Q549" s="401"/>
      <c r="R549" s="401"/>
      <c r="S549" s="401"/>
      <c r="T549" s="401"/>
      <c r="U549" s="401"/>
      <c r="V549" s="401"/>
      <c r="W549" s="401"/>
      <c r="X549" s="401"/>
      <c r="Y549" s="401"/>
      <c r="Z549" s="401"/>
      <c r="AA549" s="382"/>
      <c r="AB549" s="382"/>
      <c r="AC549" s="382"/>
    </row>
    <row r="550" spans="1:68" ht="16.5" customHeight="1" x14ac:dyDescent="0.25">
      <c r="A550" s="54" t="s">
        <v>683</v>
      </c>
      <c r="B550" s="54" t="s">
        <v>684</v>
      </c>
      <c r="C550" s="31">
        <v>4301020269</v>
      </c>
      <c r="D550" s="396">
        <v>4640242180519</v>
      </c>
      <c r="E550" s="397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70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686</v>
      </c>
      <c r="B551" s="54" t="s">
        <v>687</v>
      </c>
      <c r="C551" s="31">
        <v>4301020260</v>
      </c>
      <c r="D551" s="396">
        <v>4640242180526</v>
      </c>
      <c r="E551" s="397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690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customHeight="1" x14ac:dyDescent="0.25">
      <c r="A552" s="54" t="s">
        <v>689</v>
      </c>
      <c r="B552" s="54" t="s">
        <v>690</v>
      </c>
      <c r="C552" s="31">
        <v>4301020309</v>
      </c>
      <c r="D552" s="396">
        <v>4640242180090</v>
      </c>
      <c r="E552" s="397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449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692</v>
      </c>
      <c r="B553" s="54" t="s">
        <v>693</v>
      </c>
      <c r="C553" s="31">
        <v>4301020295</v>
      </c>
      <c r="D553" s="396">
        <v>4640242181363</v>
      </c>
      <c r="E553" s="397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5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417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18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18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customHeight="1" x14ac:dyDescent="0.25">
      <c r="A556" s="400" t="s">
        <v>63</v>
      </c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1"/>
      <c r="O556" s="401"/>
      <c r="P556" s="401"/>
      <c r="Q556" s="401"/>
      <c r="R556" s="401"/>
      <c r="S556" s="401"/>
      <c r="T556" s="401"/>
      <c r="U556" s="401"/>
      <c r="V556" s="401"/>
      <c r="W556" s="401"/>
      <c r="X556" s="401"/>
      <c r="Y556" s="401"/>
      <c r="Z556" s="401"/>
      <c r="AA556" s="382"/>
      <c r="AB556" s="382"/>
      <c r="AC556" s="382"/>
    </row>
    <row r="557" spans="1:68" ht="27" customHeight="1" x14ac:dyDescent="0.25">
      <c r="A557" s="54" t="s">
        <v>695</v>
      </c>
      <c r="B557" s="54" t="s">
        <v>696</v>
      </c>
      <c r="C557" s="31">
        <v>4301031280</v>
      </c>
      <c r="D557" s="396">
        <v>4640242180816</v>
      </c>
      <c r="E557" s="397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98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6">
        <v>4640242180595</v>
      </c>
      <c r="E558" s="397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7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701</v>
      </c>
      <c r="B559" s="54" t="s">
        <v>702</v>
      </c>
      <c r="C559" s="31">
        <v>4301031289</v>
      </c>
      <c r="D559" s="396">
        <v>4640242181615</v>
      </c>
      <c r="E559" s="397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42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704</v>
      </c>
      <c r="B560" s="54" t="s">
        <v>705</v>
      </c>
      <c r="C560" s="31">
        <v>4301031285</v>
      </c>
      <c r="D560" s="396">
        <v>4640242181639</v>
      </c>
      <c r="E560" s="397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03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customHeight="1" x14ac:dyDescent="0.25">
      <c r="A561" s="54" t="s">
        <v>707</v>
      </c>
      <c r="B561" s="54" t="s">
        <v>708</v>
      </c>
      <c r="C561" s="31">
        <v>4301031287</v>
      </c>
      <c r="D561" s="396">
        <v>4640242181622</v>
      </c>
      <c r="E561" s="397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8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customHeight="1" x14ac:dyDescent="0.25">
      <c r="A562" s="54" t="s">
        <v>710</v>
      </c>
      <c r="B562" s="54" t="s">
        <v>711</v>
      </c>
      <c r="C562" s="31">
        <v>4301031203</v>
      </c>
      <c r="D562" s="396">
        <v>4640242180908</v>
      </c>
      <c r="E562" s="397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09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customHeight="1" x14ac:dyDescent="0.25">
      <c r="A563" s="54" t="s">
        <v>713</v>
      </c>
      <c r="B563" s="54" t="s">
        <v>714</v>
      </c>
      <c r="C563" s="31">
        <v>4301031200</v>
      </c>
      <c r="D563" s="396">
        <v>4640242180489</v>
      </c>
      <c r="E563" s="397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5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7"/>
      <c r="B564" s="401"/>
      <c r="C564" s="401"/>
      <c r="D564" s="401"/>
      <c r="E564" s="401"/>
      <c r="F564" s="401"/>
      <c r="G564" s="401"/>
      <c r="H564" s="401"/>
      <c r="I564" s="401"/>
      <c r="J564" s="401"/>
      <c r="K564" s="401"/>
      <c r="L564" s="401"/>
      <c r="M564" s="401"/>
      <c r="N564" s="401"/>
      <c r="O564" s="418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x14ac:dyDescent="0.2">
      <c r="A565" s="401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18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customHeight="1" x14ac:dyDescent="0.25">
      <c r="A566" s="400" t="s">
        <v>71</v>
      </c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1"/>
      <c r="P566" s="401"/>
      <c r="Q566" s="401"/>
      <c r="R566" s="401"/>
      <c r="S566" s="401"/>
      <c r="T566" s="401"/>
      <c r="U566" s="401"/>
      <c r="V566" s="401"/>
      <c r="W566" s="401"/>
      <c r="X566" s="401"/>
      <c r="Y566" s="401"/>
      <c r="Z566" s="401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6">
        <v>4640242180533</v>
      </c>
      <c r="E567" s="397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4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18</v>
      </c>
      <c r="Y567" s="387">
        <f>IFERROR(IF(X567="",0,CEILING((X567/$H567),1)*$H567),"")</f>
        <v>23.4</v>
      </c>
      <c r="Z567" s="36">
        <f>IFERROR(IF(Y567=0,"",ROUNDUP(Y567/H567,0)*0.02175),"")</f>
        <v>6.5250000000000002E-2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19.301538461538463</v>
      </c>
      <c r="BN567" s="64">
        <f>IFERROR(Y567*I567/H567,"0")</f>
        <v>25.092000000000002</v>
      </c>
      <c r="BO567" s="64">
        <f>IFERROR(1/J567*(X567/H567),"0")</f>
        <v>4.1208791208791208E-2</v>
      </c>
      <c r="BP567" s="64">
        <f>IFERROR(1/J567*(Y567/H567),"0")</f>
        <v>5.3571428571428568E-2</v>
      </c>
    </row>
    <row r="568" spans="1:68" ht="27" customHeight="1" x14ac:dyDescent="0.25">
      <c r="A568" s="54" t="s">
        <v>719</v>
      </c>
      <c r="B568" s="54" t="s">
        <v>720</v>
      </c>
      <c r="C568" s="31">
        <v>4301051510</v>
      </c>
      <c r="D568" s="396">
        <v>4640242180540</v>
      </c>
      <c r="E568" s="397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57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722</v>
      </c>
      <c r="B569" s="54" t="s">
        <v>723</v>
      </c>
      <c r="C569" s="31">
        <v>4301051390</v>
      </c>
      <c r="D569" s="396">
        <v>4640242181233</v>
      </c>
      <c r="E569" s="397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9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725</v>
      </c>
      <c r="B570" s="54" t="s">
        <v>726</v>
      </c>
      <c r="C570" s="31">
        <v>4301051448</v>
      </c>
      <c r="D570" s="396">
        <v>4640242181226</v>
      </c>
      <c r="E570" s="397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60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17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18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2.3076923076923079</v>
      </c>
      <c r="Y571" s="388">
        <f>IFERROR(Y567/H567,"0")+IFERROR(Y568/H568,"0")+IFERROR(Y569/H569,"0")+IFERROR(Y570/H570,"0")</f>
        <v>3</v>
      </c>
      <c r="Z571" s="388">
        <f>IFERROR(IF(Z567="",0,Z567),"0")+IFERROR(IF(Z568="",0,Z568),"0")+IFERROR(IF(Z569="",0,Z569),"0")+IFERROR(IF(Z570="",0,Z570),"0")</f>
        <v>6.5250000000000002E-2</v>
      </c>
      <c r="AA571" s="389"/>
      <c r="AB571" s="389"/>
      <c r="AC571" s="389"/>
    </row>
    <row r="572" spans="1:68" x14ac:dyDescent="0.2">
      <c r="A572" s="401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18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18</v>
      </c>
      <c r="Y572" s="388">
        <f>IFERROR(SUM(Y567:Y570),"0")</f>
        <v>23.4</v>
      </c>
      <c r="Z572" s="37"/>
      <c r="AA572" s="389"/>
      <c r="AB572" s="389"/>
      <c r="AC572" s="389"/>
    </row>
    <row r="573" spans="1:68" ht="14.25" customHeight="1" x14ac:dyDescent="0.25">
      <c r="A573" s="400" t="s">
        <v>180</v>
      </c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1"/>
      <c r="P573" s="401"/>
      <c r="Q573" s="401"/>
      <c r="R573" s="401"/>
      <c r="S573" s="401"/>
      <c r="T573" s="401"/>
      <c r="U573" s="401"/>
      <c r="V573" s="401"/>
      <c r="W573" s="401"/>
      <c r="X573" s="401"/>
      <c r="Y573" s="401"/>
      <c r="Z573" s="401"/>
      <c r="AA573" s="382"/>
      <c r="AB573" s="382"/>
      <c r="AC573" s="382"/>
    </row>
    <row r="574" spans="1:68" ht="27" customHeight="1" x14ac:dyDescent="0.25">
      <c r="A574" s="54" t="s">
        <v>728</v>
      </c>
      <c r="B574" s="54" t="s">
        <v>729</v>
      </c>
      <c r="C574" s="31">
        <v>4301060408</v>
      </c>
      <c r="D574" s="396">
        <v>4640242180120</v>
      </c>
      <c r="E574" s="397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41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728</v>
      </c>
      <c r="B575" s="54" t="s">
        <v>731</v>
      </c>
      <c r="C575" s="31">
        <v>4301060354</v>
      </c>
      <c r="D575" s="396">
        <v>4640242180120</v>
      </c>
      <c r="E575" s="397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6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733</v>
      </c>
      <c r="B576" s="54" t="s">
        <v>734</v>
      </c>
      <c r="C576" s="31">
        <v>4301060407</v>
      </c>
      <c r="D576" s="396">
        <v>4640242180137</v>
      </c>
      <c r="E576" s="397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15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733</v>
      </c>
      <c r="B577" s="54" t="s">
        <v>736</v>
      </c>
      <c r="C577" s="31">
        <v>4301060355</v>
      </c>
      <c r="D577" s="396">
        <v>4640242180137</v>
      </c>
      <c r="E577" s="397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712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7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18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18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customHeight="1" x14ac:dyDescent="0.25">
      <c r="A580" s="437" t="s">
        <v>738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81"/>
      <c r="AB580" s="381"/>
      <c r="AC580" s="381"/>
    </row>
    <row r="581" spans="1:68" ht="14.25" customHeight="1" x14ac:dyDescent="0.25">
      <c r="A581" s="400" t="s">
        <v>109</v>
      </c>
      <c r="B581" s="401"/>
      <c r="C581" s="401"/>
      <c r="D581" s="401"/>
      <c r="E581" s="401"/>
      <c r="F581" s="401"/>
      <c r="G581" s="401"/>
      <c r="H581" s="401"/>
      <c r="I581" s="401"/>
      <c r="J581" s="401"/>
      <c r="K581" s="401"/>
      <c r="L581" s="401"/>
      <c r="M581" s="401"/>
      <c r="N581" s="401"/>
      <c r="O581" s="401"/>
      <c r="P581" s="401"/>
      <c r="Q581" s="401"/>
      <c r="R581" s="401"/>
      <c r="S581" s="401"/>
      <c r="T581" s="401"/>
      <c r="U581" s="401"/>
      <c r="V581" s="401"/>
      <c r="W581" s="401"/>
      <c r="X581" s="401"/>
      <c r="Y581" s="401"/>
      <c r="Z581" s="401"/>
      <c r="AA581" s="382"/>
      <c r="AB581" s="382"/>
      <c r="AC581" s="382"/>
    </row>
    <row r="582" spans="1:68" ht="27" customHeight="1" x14ac:dyDescent="0.25">
      <c r="A582" s="54" t="s">
        <v>739</v>
      </c>
      <c r="B582" s="54" t="s">
        <v>740</v>
      </c>
      <c r="C582" s="31">
        <v>4301011951</v>
      </c>
      <c r="D582" s="396">
        <v>4640242180045</v>
      </c>
      <c r="E582" s="397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95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742</v>
      </c>
      <c r="B583" s="54" t="s">
        <v>743</v>
      </c>
      <c r="C583" s="31">
        <v>4301011950</v>
      </c>
      <c r="D583" s="396">
        <v>4640242180601</v>
      </c>
      <c r="E583" s="397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8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417"/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18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x14ac:dyDescent="0.2">
      <c r="A585" s="401"/>
      <c r="B585" s="401"/>
      <c r="C585" s="401"/>
      <c r="D585" s="401"/>
      <c r="E585" s="401"/>
      <c r="F585" s="401"/>
      <c r="G585" s="401"/>
      <c r="H585" s="401"/>
      <c r="I585" s="401"/>
      <c r="J585" s="401"/>
      <c r="K585" s="401"/>
      <c r="L585" s="401"/>
      <c r="M585" s="401"/>
      <c r="N585" s="401"/>
      <c r="O585" s="418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customHeight="1" x14ac:dyDescent="0.25">
      <c r="A586" s="400" t="s">
        <v>145</v>
      </c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1"/>
      <c r="P586" s="401"/>
      <c r="Q586" s="401"/>
      <c r="R586" s="401"/>
      <c r="S586" s="401"/>
      <c r="T586" s="401"/>
      <c r="U586" s="401"/>
      <c r="V586" s="401"/>
      <c r="W586" s="401"/>
      <c r="X586" s="401"/>
      <c r="Y586" s="401"/>
      <c r="Z586" s="401"/>
      <c r="AA586" s="382"/>
      <c r="AB586" s="382"/>
      <c r="AC586" s="382"/>
    </row>
    <row r="587" spans="1:68" ht="27" customHeight="1" x14ac:dyDescent="0.25">
      <c r="A587" s="54" t="s">
        <v>745</v>
      </c>
      <c r="B587" s="54" t="s">
        <v>746</v>
      </c>
      <c r="C587" s="31">
        <v>4301020314</v>
      </c>
      <c r="D587" s="396">
        <v>4640242180090</v>
      </c>
      <c r="E587" s="397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59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417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18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18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customHeight="1" x14ac:dyDescent="0.25">
      <c r="A590" s="400" t="s">
        <v>63</v>
      </c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1"/>
      <c r="P590" s="401"/>
      <c r="Q590" s="401"/>
      <c r="R590" s="401"/>
      <c r="S590" s="401"/>
      <c r="T590" s="401"/>
      <c r="U590" s="401"/>
      <c r="V590" s="401"/>
      <c r="W590" s="401"/>
      <c r="X590" s="401"/>
      <c r="Y590" s="401"/>
      <c r="Z590" s="401"/>
      <c r="AA590" s="382"/>
      <c r="AB590" s="382"/>
      <c r="AC590" s="382"/>
    </row>
    <row r="591" spans="1:68" ht="27" customHeight="1" x14ac:dyDescent="0.25">
      <c r="A591" s="54" t="s">
        <v>748</v>
      </c>
      <c r="B591" s="54" t="s">
        <v>749</v>
      </c>
      <c r="C591" s="31">
        <v>4301031321</v>
      </c>
      <c r="D591" s="396">
        <v>4640242180076</v>
      </c>
      <c r="E591" s="397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13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41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18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18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customHeight="1" x14ac:dyDescent="0.25">
      <c r="A594" s="400" t="s">
        <v>71</v>
      </c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01"/>
      <c r="P594" s="401"/>
      <c r="Q594" s="401"/>
      <c r="R594" s="401"/>
      <c r="S594" s="401"/>
      <c r="T594" s="401"/>
      <c r="U594" s="401"/>
      <c r="V594" s="401"/>
      <c r="W594" s="401"/>
      <c r="X594" s="401"/>
      <c r="Y594" s="401"/>
      <c r="Z594" s="401"/>
      <c r="AA594" s="382"/>
      <c r="AB594" s="382"/>
      <c r="AC594" s="382"/>
    </row>
    <row r="595" spans="1:68" ht="27" customHeight="1" x14ac:dyDescent="0.25">
      <c r="A595" s="54" t="s">
        <v>751</v>
      </c>
      <c r="B595" s="54" t="s">
        <v>752</v>
      </c>
      <c r="C595" s="31">
        <v>4301051780</v>
      </c>
      <c r="D595" s="396">
        <v>4640242180106</v>
      </c>
      <c r="E595" s="397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3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417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18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18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70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401"/>
      <c r="M598" s="401"/>
      <c r="N598" s="401"/>
      <c r="O598" s="585"/>
      <c r="P598" s="562" t="s">
        <v>754</v>
      </c>
      <c r="Q598" s="536"/>
      <c r="R598" s="536"/>
      <c r="S598" s="536"/>
      <c r="T598" s="536"/>
      <c r="U598" s="536"/>
      <c r="V598" s="537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5925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6040.44</v>
      </c>
      <c r="Z598" s="37"/>
      <c r="AA598" s="389"/>
      <c r="AB598" s="389"/>
      <c r="AC598" s="389"/>
    </row>
    <row r="599" spans="1:68" x14ac:dyDescent="0.2">
      <c r="A599" s="401"/>
      <c r="B599" s="401"/>
      <c r="C599" s="401"/>
      <c r="D599" s="401"/>
      <c r="E599" s="401"/>
      <c r="F599" s="401"/>
      <c r="G599" s="401"/>
      <c r="H599" s="401"/>
      <c r="I599" s="401"/>
      <c r="J599" s="401"/>
      <c r="K599" s="401"/>
      <c r="L599" s="401"/>
      <c r="M599" s="401"/>
      <c r="N599" s="401"/>
      <c r="O599" s="585"/>
      <c r="P599" s="562" t="s">
        <v>755</v>
      </c>
      <c r="Q599" s="536"/>
      <c r="R599" s="536"/>
      <c r="S599" s="536"/>
      <c r="T599" s="536"/>
      <c r="U599" s="536"/>
      <c r="V599" s="537"/>
      <c r="W599" s="37" t="s">
        <v>68</v>
      </c>
      <c r="X599" s="388">
        <f>IFERROR(SUM(BM22:BM595),"0")</f>
        <v>6192.3250330225337</v>
      </c>
      <c r="Y599" s="388">
        <f>IFERROR(SUM(BN22:BN595),"0")</f>
        <v>6314.3039999999992</v>
      </c>
      <c r="Z599" s="37"/>
      <c r="AA599" s="389"/>
      <c r="AB599" s="389"/>
      <c r="AC599" s="389"/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585"/>
      <c r="P600" s="562" t="s">
        <v>756</v>
      </c>
      <c r="Q600" s="536"/>
      <c r="R600" s="536"/>
      <c r="S600" s="536"/>
      <c r="T600" s="536"/>
      <c r="U600" s="536"/>
      <c r="V600" s="537"/>
      <c r="W600" s="37" t="s">
        <v>757</v>
      </c>
      <c r="X600" s="38">
        <f>ROUNDUP(SUM(BO22:BO595),0)</f>
        <v>10</v>
      </c>
      <c r="Y600" s="38">
        <f>ROUNDUP(SUM(BP22:BP595),0)</f>
        <v>10</v>
      </c>
      <c r="Z600" s="37"/>
      <c r="AA600" s="389"/>
      <c r="AB600" s="389"/>
      <c r="AC600" s="389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585"/>
      <c r="P601" s="562" t="s">
        <v>758</v>
      </c>
      <c r="Q601" s="536"/>
      <c r="R601" s="536"/>
      <c r="S601" s="536"/>
      <c r="T601" s="536"/>
      <c r="U601" s="536"/>
      <c r="V601" s="537"/>
      <c r="W601" s="37" t="s">
        <v>68</v>
      </c>
      <c r="X601" s="388">
        <f>GrossWeightTotal+PalletQtyTotal*25</f>
        <v>6442.3250330225337</v>
      </c>
      <c r="Y601" s="388">
        <f>GrossWeightTotalR+PalletQtyTotalR*25</f>
        <v>6564.3039999999992</v>
      </c>
      <c r="Z601" s="37"/>
      <c r="AA601" s="389"/>
      <c r="AB601" s="389"/>
      <c r="AC601" s="389"/>
    </row>
    <row r="602" spans="1:68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585"/>
      <c r="P602" s="562" t="s">
        <v>759</v>
      </c>
      <c r="Q602" s="536"/>
      <c r="R602" s="536"/>
      <c r="S602" s="536"/>
      <c r="T602" s="536"/>
      <c r="U602" s="536"/>
      <c r="V602" s="537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655.06276131276127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671</v>
      </c>
      <c r="Z602" s="37"/>
      <c r="AA602" s="389"/>
      <c r="AB602" s="389"/>
      <c r="AC602" s="389"/>
    </row>
    <row r="603" spans="1:68" ht="14.25" customHeight="1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585"/>
      <c r="P603" s="562" t="s">
        <v>760</v>
      </c>
      <c r="Q603" s="536"/>
      <c r="R603" s="536"/>
      <c r="S603" s="536"/>
      <c r="T603" s="536"/>
      <c r="U603" s="536"/>
      <c r="V603" s="537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11.034459999999999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1" t="s">
        <v>107</v>
      </c>
      <c r="D605" s="689"/>
      <c r="E605" s="689"/>
      <c r="F605" s="689"/>
      <c r="G605" s="689"/>
      <c r="H605" s="415"/>
      <c r="I605" s="411" t="s">
        <v>272</v>
      </c>
      <c r="J605" s="689"/>
      <c r="K605" s="689"/>
      <c r="L605" s="689"/>
      <c r="M605" s="689"/>
      <c r="N605" s="689"/>
      <c r="O605" s="689"/>
      <c r="P605" s="689"/>
      <c r="Q605" s="689"/>
      <c r="R605" s="689"/>
      <c r="S605" s="689"/>
      <c r="T605" s="689"/>
      <c r="U605" s="689"/>
      <c r="V605" s="415"/>
      <c r="W605" s="411" t="s">
        <v>492</v>
      </c>
      <c r="X605" s="415"/>
      <c r="Y605" s="411" t="s">
        <v>546</v>
      </c>
      <c r="Z605" s="689"/>
      <c r="AA605" s="689"/>
      <c r="AB605" s="415"/>
      <c r="AC605" s="383" t="s">
        <v>617</v>
      </c>
      <c r="AD605" s="411" t="s">
        <v>661</v>
      </c>
      <c r="AE605" s="415"/>
      <c r="AF605" s="384"/>
    </row>
    <row r="606" spans="1:68" ht="14.25" customHeight="1" thickTop="1" x14ac:dyDescent="0.2">
      <c r="A606" s="491" t="s">
        <v>763</v>
      </c>
      <c r="B606" s="411" t="s">
        <v>62</v>
      </c>
      <c r="C606" s="411" t="s">
        <v>108</v>
      </c>
      <c r="D606" s="411" t="s">
        <v>128</v>
      </c>
      <c r="E606" s="411" t="s">
        <v>186</v>
      </c>
      <c r="F606" s="411" t="s">
        <v>202</v>
      </c>
      <c r="G606" s="411" t="s">
        <v>240</v>
      </c>
      <c r="H606" s="411" t="s">
        <v>107</v>
      </c>
      <c r="I606" s="411" t="s">
        <v>273</v>
      </c>
      <c r="J606" s="411" t="s">
        <v>290</v>
      </c>
      <c r="K606" s="411" t="s">
        <v>346</v>
      </c>
      <c r="L606" s="384"/>
      <c r="M606" s="411" t="s">
        <v>361</v>
      </c>
      <c r="N606" s="384"/>
      <c r="O606" s="411" t="s">
        <v>377</v>
      </c>
      <c r="P606" s="411" t="s">
        <v>390</v>
      </c>
      <c r="Q606" s="411" t="s">
        <v>393</v>
      </c>
      <c r="R606" s="411" t="s">
        <v>400</v>
      </c>
      <c r="S606" s="411" t="s">
        <v>411</v>
      </c>
      <c r="T606" s="411" t="s">
        <v>414</v>
      </c>
      <c r="U606" s="411" t="s">
        <v>421</v>
      </c>
      <c r="V606" s="411" t="s">
        <v>483</v>
      </c>
      <c r="W606" s="411" t="s">
        <v>493</v>
      </c>
      <c r="X606" s="411" t="s">
        <v>521</v>
      </c>
      <c r="Y606" s="411" t="s">
        <v>547</v>
      </c>
      <c r="Z606" s="411" t="s">
        <v>592</v>
      </c>
      <c r="AA606" s="411" t="s">
        <v>607</v>
      </c>
      <c r="AB606" s="411" t="s">
        <v>614</v>
      </c>
      <c r="AC606" s="411" t="s">
        <v>617</v>
      </c>
      <c r="AD606" s="411" t="s">
        <v>661</v>
      </c>
      <c r="AE606" s="411" t="s">
        <v>738</v>
      </c>
      <c r="AF606" s="384"/>
    </row>
    <row r="607" spans="1:68" ht="13.5" customHeight="1" thickBot="1" x14ac:dyDescent="0.25">
      <c r="A607" s="492"/>
      <c r="B607" s="412"/>
      <c r="C607" s="412"/>
      <c r="D607" s="412"/>
      <c r="E607" s="412"/>
      <c r="F607" s="412"/>
      <c r="G607" s="412"/>
      <c r="H607" s="412"/>
      <c r="I607" s="412"/>
      <c r="J607" s="412"/>
      <c r="K607" s="412"/>
      <c r="L607" s="384"/>
      <c r="M607" s="412"/>
      <c r="N607" s="384"/>
      <c r="O607" s="412"/>
      <c r="P607" s="412"/>
      <c r="Q607" s="412"/>
      <c r="R607" s="412"/>
      <c r="S607" s="412"/>
      <c r="T607" s="412"/>
      <c r="U607" s="412"/>
      <c r="V607" s="412"/>
      <c r="W607" s="412"/>
      <c r="X607" s="412"/>
      <c r="Y607" s="412"/>
      <c r="Z607" s="412"/>
      <c r="AA607" s="412"/>
      <c r="AB607" s="412"/>
      <c r="AC607" s="412"/>
      <c r="AD607" s="412"/>
      <c r="AE607" s="412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43.2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55.2</v>
      </c>
      <c r="E608" s="46">
        <f>IFERROR(Y108*1,"0")+IFERROR(Y109*1,"0")+IFERROR(Y110*1,"0")+IFERROR(Y114*1,"0")+IFERROR(Y115*1,"0")+IFERROR(Y116*1,"0")+IFERROR(Y117*1,"0")+IFERROR(Y118*1,"0")</f>
        <v>118.80000000000001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173.60000000000002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134.4</v>
      </c>
      <c r="I608" s="46">
        <f>IFERROR(Y193*1,"0")+IFERROR(Y194*1,"0")+IFERROR(Y195*1,"0")+IFERROR(Y196*1,"0")+IFERROR(Y197*1,"0")+IFERROR(Y198*1,"0")+IFERROR(Y199*1,"0")+IFERROR(Y200*1,"0")</f>
        <v>159.6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534.60000000000014</v>
      </c>
      <c r="K608" s="46">
        <f>IFERROR(Y249*1,"0")+IFERROR(Y250*1,"0")+IFERROR(Y251*1,"0")+IFERROR(Y252*1,"0")+IFERROR(Y253*1,"0")+IFERROR(Y254*1,"0")+IFERROR(Y255*1,"0")+IFERROR(Y256*1,"0")</f>
        <v>4</v>
      </c>
      <c r="L608" s="384"/>
      <c r="M608" s="46">
        <f>IFERROR(Y261*1,"0")+IFERROR(Y262*1,"0")+IFERROR(Y263*1,"0")+IFERROR(Y264*1,"0")+IFERROR(Y265*1,"0")+IFERROR(Y266*1,"0")+IFERROR(Y267*1,"0")+IFERROR(Y268*1,"0")</f>
        <v>12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144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3693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312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214.20000000000002</v>
      </c>
      <c r="Z608" s="46">
        <f>IFERROR(Y471*1,"0")+IFERROR(Y475*1,"0")+IFERROR(Y476*1,"0")+IFERROR(Y477*1,"0")+IFERROR(Y478*1,"0")+IFERROR(Y479*1,"0")+IFERROR(Y480*1,"0")+IFERROR(Y484*1,"0")</f>
        <v>138.6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279.84000000000003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23.4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C606:C607"/>
    <mergeCell ref="D450:E450"/>
    <mergeCell ref="A434:O435"/>
    <mergeCell ref="E606:E607"/>
    <mergeCell ref="D521:E521"/>
    <mergeCell ref="A428:O429"/>
    <mergeCell ref="P181:T181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P593:V593"/>
    <mergeCell ref="A539:Z539"/>
    <mergeCell ref="A373:O374"/>
    <mergeCell ref="D552:E552"/>
    <mergeCell ref="A279:O280"/>
    <mergeCell ref="D266:E266"/>
    <mergeCell ref="P599:V599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P62:T62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128:O129"/>
    <mergeCell ref="D557:E557"/>
    <mergeCell ref="D386:E386"/>
    <mergeCell ref="D215:E215"/>
    <mergeCell ref="D513:E513"/>
    <mergeCell ref="P129:V129"/>
    <mergeCell ref="P492:V492"/>
    <mergeCell ref="A317:Z317"/>
    <mergeCell ref="P101:T101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D385:E385"/>
    <mergeCell ref="P295:T295"/>
    <mergeCell ref="P178:T178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7:T577"/>
    <mergeCell ref="D449:E449"/>
    <mergeCell ref="P428:V428"/>
    <mergeCell ref="P284:V284"/>
    <mergeCell ref="P478:T478"/>
    <mergeCell ref="D321:E321"/>
    <mergeCell ref="P278:T278"/>
    <mergeCell ref="D150:E150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80:Z580"/>
    <mergeCell ref="P314:T314"/>
    <mergeCell ref="A61:Z61"/>
    <mergeCell ref="D415:E415"/>
    <mergeCell ref="P334:V334"/>
    <mergeCell ref="A517:Z517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A571:O572"/>
    <mergeCell ref="P99:V99"/>
    <mergeCell ref="P468:V468"/>
    <mergeCell ref="D39:E39"/>
    <mergeCell ref="P316:V316"/>
    <mergeCell ref="W606:W607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D583:E583"/>
    <mergeCell ref="A596:O597"/>
    <mergeCell ref="P540:T540"/>
    <mergeCell ref="AB606:AB607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P26:T26"/>
    <mergeCell ref="P324:T324"/>
    <mergeCell ref="P591:T591"/>
    <mergeCell ref="A92:Z92"/>
    <mergeCell ref="P525:V525"/>
    <mergeCell ref="A138:Z138"/>
    <mergeCell ref="P373:V373"/>
    <mergeCell ref="P202:V202"/>
    <mergeCell ref="P380:T380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P545:T545"/>
    <mergeCell ref="D295:E295"/>
    <mergeCell ref="D178:E178"/>
    <mergeCell ref="D172:E172"/>
    <mergeCell ref="P88:T88"/>
    <mergeCell ref="P363:V363"/>
    <mergeCell ref="A245:O246"/>
    <mergeCell ref="D503:E503"/>
    <mergeCell ref="D323:E323"/>
    <mergeCell ref="A136:O137"/>
    <mergeCell ref="P149:T149"/>
    <mergeCell ref="D95:E9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42:Z42"/>
    <mergeCell ref="P589:V589"/>
    <mergeCell ref="P43:T43"/>
    <mergeCell ref="P65:V65"/>
    <mergeCell ref="P136:V136"/>
    <mergeCell ref="P434:V434"/>
    <mergeCell ref="A259:Z259"/>
    <mergeCell ref="D251:E251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353:T353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D74:E74"/>
    <mergeCell ref="P151:V151"/>
    <mergeCell ref="P87:T87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116:T116"/>
    <mergeCell ref="A376:Z376"/>
    <mergeCell ref="A162:O163"/>
    <mergeCell ref="P32:T32"/>
    <mergeCell ref="P103:T103"/>
    <mergeCell ref="A398:O399"/>
    <mergeCell ref="P401:T401"/>
    <mergeCell ref="P268:T268"/>
    <mergeCell ref="D382:E382"/>
    <mergeCell ref="P339:T339"/>
    <mergeCell ref="P230:T230"/>
    <mergeCell ref="P466:T466"/>
    <mergeCell ref="D211:E211"/>
    <mergeCell ref="P97:T97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D353:E353"/>
    <mergeCell ref="P407:T407"/>
    <mergeCell ref="D595:E595"/>
    <mergeCell ref="D117:E117"/>
    <mergeCell ref="D55:E55"/>
    <mergeCell ref="D30:E30"/>
    <mergeCell ref="A524:O52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A606:A607"/>
    <mergeCell ref="A287:Z287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P39:T39"/>
    <mergeCell ref="P508:T508"/>
    <mergeCell ref="D7:M7"/>
    <mergeCell ref="A573:Z573"/>
    <mergeCell ref="P548:V548"/>
    <mergeCell ref="P91:V91"/>
    <mergeCell ref="P236:T236"/>
    <mergeCell ref="D79:E79"/>
    <mergeCell ref="P327:V327"/>
    <mergeCell ref="D144:E144"/>
    <mergeCell ref="P570:T570"/>
    <mergeCell ref="P521:T521"/>
    <mergeCell ref="D502:E502"/>
    <mergeCell ref="D442:E442"/>
    <mergeCell ref="P173:T173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P443:T443"/>
    <mergeCell ref="D197:E197"/>
    <mergeCell ref="P552:T552"/>
    <mergeCell ref="P381:T381"/>
    <mergeCell ref="D253:E253"/>
    <mergeCell ref="D53:E53"/>
    <mergeCell ref="D47:E47"/>
    <mergeCell ref="D289:E289"/>
    <mergeCell ref="AE606:AE607"/>
    <mergeCell ref="D587:E587"/>
    <mergeCell ref="P160:T160"/>
    <mergeCell ref="P445:T445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D568:E568"/>
    <mergeCell ref="P155:T155"/>
    <mergeCell ref="D70:E70"/>
    <mergeCell ref="P562:T562"/>
    <mergeCell ref="P511:V511"/>
    <mergeCell ref="D505:E505"/>
    <mergeCell ref="P518:T518"/>
    <mergeCell ref="M606:M607"/>
    <mergeCell ref="P391:T391"/>
    <mergeCell ref="D263:E263"/>
    <mergeCell ref="P220:T220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2024-10-03T08:17:06Z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