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F041392-1190-498E-9328-F3FB971033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N542" i="1"/>
  <c r="BM542" i="1"/>
  <c r="Z542" i="1"/>
  <c r="Y542" i="1"/>
  <c r="BP542" i="1" s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X536" i="1"/>
  <c r="X535" i="1"/>
  <c r="BO534" i="1"/>
  <c r="BM534" i="1"/>
  <c r="Y534" i="1"/>
  <c r="BP534" i="1" s="1"/>
  <c r="P534" i="1"/>
  <c r="BP533" i="1"/>
  <c r="BO533" i="1"/>
  <c r="BN533" i="1"/>
  <c r="BM533" i="1"/>
  <c r="Z533" i="1"/>
  <c r="Y533" i="1"/>
  <c r="Y535" i="1" s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Y530" i="1" s="1"/>
  <c r="P527" i="1"/>
  <c r="X525" i="1"/>
  <c r="X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Y524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Y49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Y482" i="1" s="1"/>
  <c r="P475" i="1"/>
  <c r="X473" i="1"/>
  <c r="X472" i="1"/>
  <c r="BO471" i="1"/>
  <c r="BM471" i="1"/>
  <c r="Y471" i="1"/>
  <c r="Z608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Y459" i="1" s="1"/>
  <c r="P437" i="1"/>
  <c r="X435" i="1"/>
  <c r="X434" i="1"/>
  <c r="BO433" i="1"/>
  <c r="BM433" i="1"/>
  <c r="Y433" i="1"/>
  <c r="Y608" i="1" s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Y373" i="1" s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Y344" i="1" s="1"/>
  <c r="P338" i="1"/>
  <c r="BP337" i="1"/>
  <c r="BO337" i="1"/>
  <c r="BN337" i="1"/>
  <c r="BM337" i="1"/>
  <c r="Z337" i="1"/>
  <c r="Y337" i="1"/>
  <c r="Y343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Y334" i="1" s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X305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R608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O608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I608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Y136" i="1" s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8" i="1" s="1"/>
  <c r="Y23" i="1"/>
  <c r="X23" i="1"/>
  <c r="X602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Z90" i="1" s="1"/>
  <c r="BN85" i="1"/>
  <c r="BP85" i="1"/>
  <c r="Z87" i="1"/>
  <c r="BN87" i="1"/>
  <c r="Z89" i="1"/>
  <c r="BN89" i="1"/>
  <c r="Z96" i="1"/>
  <c r="Z98" i="1" s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Z119" i="1" s="1"/>
  <c r="BN115" i="1"/>
  <c r="BP115" i="1"/>
  <c r="Z117" i="1"/>
  <c r="BN117" i="1"/>
  <c r="F608" i="1"/>
  <c r="Z124" i="1"/>
  <c r="Z128" i="1" s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Y157" i="1"/>
  <c r="Z156" i="1"/>
  <c r="Z157" i="1" s="1"/>
  <c r="BN156" i="1"/>
  <c r="BP166" i="1"/>
  <c r="BN166" i="1"/>
  <c r="Z166" i="1"/>
  <c r="Z167" i="1" s="1"/>
  <c r="Y168" i="1"/>
  <c r="H608" i="1"/>
  <c r="Y174" i="1"/>
  <c r="BP171" i="1"/>
  <c r="BN171" i="1"/>
  <c r="Z171" i="1"/>
  <c r="BP179" i="1"/>
  <c r="BN179" i="1"/>
  <c r="Z179" i="1"/>
  <c r="F9" i="1"/>
  <c r="J9" i="1"/>
  <c r="Y158" i="1"/>
  <c r="Y163" i="1"/>
  <c r="BP160" i="1"/>
  <c r="Y600" i="1" s="1"/>
  <c r="BN160" i="1"/>
  <c r="Y599" i="1" s="1"/>
  <c r="Z160" i="1"/>
  <c r="Z162" i="1" s="1"/>
  <c r="BP173" i="1"/>
  <c r="BN173" i="1"/>
  <c r="Z173" i="1"/>
  <c r="Y175" i="1"/>
  <c r="Y183" i="1"/>
  <c r="Y182" i="1"/>
  <c r="BP177" i="1"/>
  <c r="BN177" i="1"/>
  <c r="Z177" i="1"/>
  <c r="Z182" i="1" s="1"/>
  <c r="Z181" i="1"/>
  <c r="BN181" i="1"/>
  <c r="Z185" i="1"/>
  <c r="BN185" i="1"/>
  <c r="BP185" i="1"/>
  <c r="Z187" i="1"/>
  <c r="BN187" i="1"/>
  <c r="Y188" i="1"/>
  <c r="Y602" i="1" s="1"/>
  <c r="Z193" i="1"/>
  <c r="BN193" i="1"/>
  <c r="BP193" i="1"/>
  <c r="Z195" i="1"/>
  <c r="BN195" i="1"/>
  <c r="Z197" i="1"/>
  <c r="BN197" i="1"/>
  <c r="Z199" i="1"/>
  <c r="BN199" i="1"/>
  <c r="Y202" i="1"/>
  <c r="J608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Z269" i="1" s="1"/>
  <c r="BN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Y300" i="1"/>
  <c r="BP304" i="1"/>
  <c r="Y305" i="1"/>
  <c r="BP314" i="1"/>
  <c r="BN314" i="1"/>
  <c r="Z314" i="1"/>
  <c r="Z315" i="1" s="1"/>
  <c r="Y316" i="1"/>
  <c r="U608" i="1"/>
  <c r="Y328" i="1"/>
  <c r="Y327" i="1"/>
  <c r="BP319" i="1"/>
  <c r="BN319" i="1"/>
  <c r="Z319" i="1"/>
  <c r="Y201" i="1"/>
  <c r="Y257" i="1"/>
  <c r="Y270" i="1"/>
  <c r="Y280" i="1"/>
  <c r="Y285" i="1"/>
  <c r="Y292" i="1"/>
  <c r="Z296" i="1"/>
  <c r="BN296" i="1"/>
  <c r="Z298" i="1"/>
  <c r="BN298" i="1"/>
  <c r="Y301" i="1"/>
  <c r="Y306" i="1"/>
  <c r="BP322" i="1"/>
  <c r="BN322" i="1"/>
  <c r="Z322" i="1"/>
  <c r="T608" i="1"/>
  <c r="Y311" i="1"/>
  <c r="Z324" i="1"/>
  <c r="BN324" i="1"/>
  <c r="Z326" i="1"/>
  <c r="BN326" i="1"/>
  <c r="Z330" i="1"/>
  <c r="BN330" i="1"/>
  <c r="BP330" i="1"/>
  <c r="Z332" i="1"/>
  <c r="BN332" i="1"/>
  <c r="Y335" i="1"/>
  <c r="Z338" i="1"/>
  <c r="Z343" i="1" s="1"/>
  <c r="BN338" i="1"/>
  <c r="BP338" i="1"/>
  <c r="Z340" i="1"/>
  <c r="BN340" i="1"/>
  <c r="Z342" i="1"/>
  <c r="BN342" i="1"/>
  <c r="Z346" i="1"/>
  <c r="Z349" i="1" s="1"/>
  <c r="BN346" i="1"/>
  <c r="BP346" i="1"/>
  <c r="Z348" i="1"/>
  <c r="BN348" i="1"/>
  <c r="Y349" i="1"/>
  <c r="Z354" i="1"/>
  <c r="Z356" i="1" s="1"/>
  <c r="BN354" i="1"/>
  <c r="BP354" i="1"/>
  <c r="Z360" i="1"/>
  <c r="Z362" i="1" s="1"/>
  <c r="BN360" i="1"/>
  <c r="BP360" i="1"/>
  <c r="V608" i="1"/>
  <c r="Y368" i="1"/>
  <c r="Z371" i="1"/>
  <c r="Z373" i="1" s="1"/>
  <c r="BN371" i="1"/>
  <c r="BP371" i="1"/>
  <c r="W608" i="1"/>
  <c r="Y388" i="1"/>
  <c r="Z379" i="1"/>
  <c r="Z387" i="1" s="1"/>
  <c r="BN379" i="1"/>
  <c r="Z381" i="1"/>
  <c r="BN381" i="1"/>
  <c r="Z383" i="1"/>
  <c r="BN383" i="1"/>
  <c r="Z385" i="1"/>
  <c r="BN385" i="1"/>
  <c r="BP391" i="1"/>
  <c r="BN391" i="1"/>
  <c r="Z391" i="1"/>
  <c r="Z392" i="1" s="1"/>
  <c r="Y393" i="1"/>
  <c r="Y398" i="1"/>
  <c r="BP395" i="1"/>
  <c r="BN395" i="1"/>
  <c r="Z395" i="1"/>
  <c r="Y412" i="1"/>
  <c r="BP407" i="1"/>
  <c r="BN407" i="1"/>
  <c r="Z407" i="1"/>
  <c r="X608" i="1"/>
  <c r="Y411" i="1"/>
  <c r="BP415" i="1"/>
  <c r="BN415" i="1"/>
  <c r="Z415" i="1"/>
  <c r="Z416" i="1" s="1"/>
  <c r="Y417" i="1"/>
  <c r="Y424" i="1"/>
  <c r="BP419" i="1"/>
  <c r="BN419" i="1"/>
  <c r="Z419" i="1"/>
  <c r="Y425" i="1"/>
  <c r="Y387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Y429" i="1"/>
  <c r="Y435" i="1"/>
  <c r="Y458" i="1"/>
  <c r="Y464" i="1"/>
  <c r="Y468" i="1"/>
  <c r="Y473" i="1"/>
  <c r="Y481" i="1"/>
  <c r="Y492" i="1"/>
  <c r="Y511" i="1"/>
  <c r="Y515" i="1"/>
  <c r="Y525" i="1"/>
  <c r="Y531" i="1"/>
  <c r="Y536" i="1"/>
  <c r="BP543" i="1"/>
  <c r="BN543" i="1"/>
  <c r="Z543" i="1"/>
  <c r="Z547" i="1" s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Y472" i="1"/>
  <c r="Z475" i="1"/>
  <c r="BN475" i="1"/>
  <c r="BP475" i="1"/>
  <c r="Z477" i="1"/>
  <c r="BN477" i="1"/>
  <c r="Z479" i="1"/>
  <c r="BN479" i="1"/>
  <c r="AA608" i="1"/>
  <c r="Z490" i="1"/>
  <c r="Z492" i="1" s="1"/>
  <c r="BN490" i="1"/>
  <c r="Y493" i="1"/>
  <c r="AC608" i="1"/>
  <c r="Z503" i="1"/>
  <c r="Z510" i="1" s="1"/>
  <c r="BN503" i="1"/>
  <c r="Z505" i="1"/>
  <c r="BN505" i="1"/>
  <c r="Z507" i="1"/>
  <c r="BN507" i="1"/>
  <c r="Z509" i="1"/>
  <c r="BN509" i="1"/>
  <c r="Y510" i="1"/>
  <c r="Z513" i="1"/>
  <c r="Z515" i="1" s="1"/>
  <c r="BN513" i="1"/>
  <c r="BP513" i="1"/>
  <c r="Z519" i="1"/>
  <c r="Z524" i="1" s="1"/>
  <c r="BN519" i="1"/>
  <c r="Z521" i="1"/>
  <c r="BN521" i="1"/>
  <c r="Z523" i="1"/>
  <c r="BN523" i="1"/>
  <c r="Z527" i="1"/>
  <c r="BN527" i="1"/>
  <c r="BP527" i="1"/>
  <c r="Z529" i="1"/>
  <c r="BN529" i="1"/>
  <c r="Z534" i="1"/>
  <c r="Z535" i="1" s="1"/>
  <c r="BN534" i="1"/>
  <c r="Y547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Y601" i="1" l="1"/>
  <c r="Z424" i="1"/>
  <c r="Z411" i="1"/>
  <c r="Z398" i="1"/>
  <c r="Z327" i="1"/>
  <c r="Z174" i="1"/>
  <c r="Y598" i="1"/>
  <c r="X601" i="1"/>
  <c r="Z578" i="1"/>
  <c r="Z564" i="1"/>
  <c r="Z530" i="1"/>
  <c r="Z481" i="1"/>
  <c r="Z458" i="1"/>
  <c r="Z334" i="1"/>
  <c r="Z300" i="1"/>
  <c r="Z291" i="1"/>
  <c r="Z279" i="1"/>
  <c r="Z257" i="1"/>
  <c r="Z245" i="1"/>
  <c r="Z237" i="1"/>
  <c r="Z201" i="1"/>
  <c r="Z188" i="1"/>
  <c r="Z136" i="1"/>
  <c r="Z81" i="1"/>
  <c r="Z36" i="1"/>
  <c r="Z603" i="1" s="1"/>
</calcChain>
</file>

<file path=xl/sharedStrings.xml><?xml version="1.0" encoding="utf-8"?>
<sst xmlns="http://schemas.openxmlformats.org/spreadsheetml/2006/main" count="2474" uniqueCount="781">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</sst>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0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 t="s">
        <v>19</v>
      </c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20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21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22</v>
      </c>
      <c r="Q10" s="594"/>
      <c r="R10" s="595"/>
      <c r="U10" s="24" t="s">
        <v>23</v>
      </c>
      <c r="V10" s="444" t="s">
        <v>24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3"/>
      <c r="R11" s="534"/>
      <c r="U11" s="24" t="s">
        <v>27</v>
      </c>
      <c r="V11" s="701" t="s">
        <v>28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29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30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31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32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33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34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35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36</v>
      </c>
      <c r="B17" s="439" t="s">
        <v>37</v>
      </c>
      <c r="C17" s="551" t="s">
        <v>38</v>
      </c>
      <c r="D17" s="439" t="s">
        <v>39</v>
      </c>
      <c r="E17" s="511"/>
      <c r="F17" s="439" t="s">
        <v>40</v>
      </c>
      <c r="G17" s="439" t="s">
        <v>41</v>
      </c>
      <c r="H17" s="439" t="s">
        <v>42</v>
      </c>
      <c r="I17" s="439" t="s">
        <v>43</v>
      </c>
      <c r="J17" s="439" t="s">
        <v>44</v>
      </c>
      <c r="K17" s="439" t="s">
        <v>45</v>
      </c>
      <c r="L17" s="439" t="s">
        <v>46</v>
      </c>
      <c r="M17" s="439" t="s">
        <v>47</v>
      </c>
      <c r="N17" s="439" t="s">
        <v>48</v>
      </c>
      <c r="O17" s="439" t="s">
        <v>49</v>
      </c>
      <c r="P17" s="439" t="s">
        <v>50</v>
      </c>
      <c r="Q17" s="510"/>
      <c r="R17" s="510"/>
      <c r="S17" s="510"/>
      <c r="T17" s="511"/>
      <c r="U17" s="774" t="s">
        <v>51</v>
      </c>
      <c r="V17" s="537"/>
      <c r="W17" s="439" t="s">
        <v>52</v>
      </c>
      <c r="X17" s="439" t="s">
        <v>53</v>
      </c>
      <c r="Y17" s="775" t="s">
        <v>54</v>
      </c>
      <c r="Z17" s="439" t="s">
        <v>55</v>
      </c>
      <c r="AA17" s="651" t="s">
        <v>56</v>
      </c>
      <c r="AB17" s="651" t="s">
        <v>57</v>
      </c>
      <c r="AC17" s="651" t="s">
        <v>58</v>
      </c>
      <c r="AD17" s="651" t="s">
        <v>59</v>
      </c>
      <c r="AE17" s="732"/>
      <c r="AF17" s="733"/>
      <c r="AG17" s="523"/>
      <c r="BD17" s="636" t="s">
        <v>60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61</v>
      </c>
      <c r="V18" s="380" t="s">
        <v>62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70</v>
      </c>
      <c r="Q23" s="403"/>
      <c r="R23" s="403"/>
      <c r="S23" s="403"/>
      <c r="T23" s="403"/>
      <c r="U23" s="403"/>
      <c r="V23" s="404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70</v>
      </c>
      <c r="Q24" s="403"/>
      <c r="R24" s="403"/>
      <c r="S24" s="403"/>
      <c r="T24" s="403"/>
      <c r="U24" s="403"/>
      <c r="V24" s="404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11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500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2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70</v>
      </c>
      <c r="Q36" s="403"/>
      <c r="R36" s="403"/>
      <c r="S36" s="403"/>
      <c r="T36" s="403"/>
      <c r="U36" s="403"/>
      <c r="V36" s="404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70</v>
      </c>
      <c r="Q37" s="403"/>
      <c r="R37" s="403"/>
      <c r="S37" s="403"/>
      <c r="T37" s="403"/>
      <c r="U37" s="403"/>
      <c r="V37" s="404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70</v>
      </c>
      <c r="Q40" s="403"/>
      <c r="R40" s="403"/>
      <c r="S40" s="403"/>
      <c r="T40" s="403"/>
      <c r="U40" s="403"/>
      <c r="V40" s="404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70</v>
      </c>
      <c r="Q41" s="403"/>
      <c r="R41" s="403"/>
      <c r="S41" s="403"/>
      <c r="T41" s="403"/>
      <c r="U41" s="403"/>
      <c r="V41" s="404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70</v>
      </c>
      <c r="Q44" s="403"/>
      <c r="R44" s="403"/>
      <c r="S44" s="403"/>
      <c r="T44" s="403"/>
      <c r="U44" s="403"/>
      <c r="V44" s="404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70</v>
      </c>
      <c r="Q45" s="403"/>
      <c r="R45" s="403"/>
      <c r="S45" s="403"/>
      <c r="T45" s="403"/>
      <c r="U45" s="403"/>
      <c r="V45" s="404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70</v>
      </c>
      <c r="Q48" s="403"/>
      <c r="R48" s="403"/>
      <c r="S48" s="403"/>
      <c r="T48" s="403"/>
      <c r="U48" s="403"/>
      <c r="V48" s="404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70</v>
      </c>
      <c r="Q49" s="403"/>
      <c r="R49" s="403"/>
      <c r="S49" s="403"/>
      <c r="T49" s="403"/>
      <c r="U49" s="403"/>
      <c r="V49" s="404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108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352</v>
      </c>
      <c r="Y56" s="387">
        <f t="shared" si="6"/>
        <v>352</v>
      </c>
      <c r="Z56" s="36">
        <f>IFERROR(IF(Y56=0,"",ROUNDUP(Y56/H56,0)*0.00937),"")</f>
        <v>0.82455999999999996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373.12</v>
      </c>
      <c r="BN56" s="64">
        <f t="shared" si="8"/>
        <v>373.12</v>
      </c>
      <c r="BO56" s="64">
        <f t="shared" si="9"/>
        <v>0.73333333333333328</v>
      </c>
      <c r="BP56" s="64">
        <f t="shared" si="10"/>
        <v>0.73333333333333328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70</v>
      </c>
      <c r="Q59" s="403"/>
      <c r="R59" s="403"/>
      <c r="S59" s="403"/>
      <c r="T59" s="403"/>
      <c r="U59" s="403"/>
      <c r="V59" s="404"/>
      <c r="W59" s="37" t="s">
        <v>71</v>
      </c>
      <c r="X59" s="388">
        <f>IFERROR(X53/H53,"0")+IFERROR(X54/H54,"0")+IFERROR(X55/H55,"0")+IFERROR(X56/H56,"0")+IFERROR(X57/H57,"0")+IFERROR(X58/H58,"0")</f>
        <v>88</v>
      </c>
      <c r="Y59" s="388">
        <f>IFERROR(Y53/H53,"0")+IFERROR(Y54/H54,"0")+IFERROR(Y55/H55,"0")+IFERROR(Y56/H56,"0")+IFERROR(Y57/H57,"0")+IFERROR(Y58/H58,"0")</f>
        <v>88</v>
      </c>
      <c r="Z59" s="388">
        <f>IFERROR(IF(Z53="",0,Z53),"0")+IFERROR(IF(Z54="",0,Z54),"0")+IFERROR(IF(Z55="",0,Z55),"0")+IFERROR(IF(Z56="",0,Z56),"0")+IFERROR(IF(Z57="",0,Z57),"0")+IFERROR(IF(Z58="",0,Z58),"0")</f>
        <v>0.82455999999999996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70</v>
      </c>
      <c r="Q60" s="403"/>
      <c r="R60" s="403"/>
      <c r="S60" s="403"/>
      <c r="T60" s="403"/>
      <c r="U60" s="403"/>
      <c r="V60" s="404"/>
      <c r="W60" s="37" t="s">
        <v>69</v>
      </c>
      <c r="X60" s="388">
        <f>IFERROR(SUM(X53:X58),"0")</f>
        <v>352</v>
      </c>
      <c r="Y60" s="388">
        <f>IFERROR(SUM(Y53:Y58),"0")</f>
        <v>352</v>
      </c>
      <c r="Z60" s="37"/>
      <c r="AA60" s="389"/>
      <c r="AB60" s="389"/>
      <c r="AC60" s="389"/>
    </row>
    <row r="61" spans="1:68" ht="14.25" customHeight="1" x14ac:dyDescent="0.25">
      <c r="A61" s="400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31</v>
      </c>
      <c r="Y63" s="387">
        <f>IFERROR(IF(X63="",0,CEILING((X63/$H63),1)*$H63),"")</f>
        <v>32.4</v>
      </c>
      <c r="Z63" s="36">
        <f>IFERROR(IF(Y63=0,"",ROUNDUP(Y63/H63,0)*0.00753),"")</f>
        <v>0.13553999999999999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34.444444444444443</v>
      </c>
      <c r="BN63" s="64">
        <f>IFERROR(Y63*I63/H63,"0")</f>
        <v>36</v>
      </c>
      <c r="BO63" s="64">
        <f>IFERROR(1/J63*(X63/H63),"0")</f>
        <v>0.11039886039886039</v>
      </c>
      <c r="BP63" s="64">
        <f>IFERROR(1/J63*(Y63/H63),"0")</f>
        <v>0.11538461538461538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70</v>
      </c>
      <c r="Q64" s="403"/>
      <c r="R64" s="403"/>
      <c r="S64" s="403"/>
      <c r="T64" s="403"/>
      <c r="U64" s="403"/>
      <c r="V64" s="404"/>
      <c r="W64" s="37" t="s">
        <v>71</v>
      </c>
      <c r="X64" s="388">
        <f>IFERROR(X62/H62,"0")+IFERROR(X63/H63,"0")</f>
        <v>17.222222222222221</v>
      </c>
      <c r="Y64" s="388">
        <f>IFERROR(Y62/H62,"0")+IFERROR(Y63/H63,"0")</f>
        <v>18</v>
      </c>
      <c r="Z64" s="388">
        <f>IFERROR(IF(Z62="",0,Z62),"0")+IFERROR(IF(Z63="",0,Z63),"0")</f>
        <v>0.13553999999999999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70</v>
      </c>
      <c r="Q65" s="403"/>
      <c r="R65" s="403"/>
      <c r="S65" s="403"/>
      <c r="T65" s="403"/>
      <c r="U65" s="403"/>
      <c r="V65" s="404"/>
      <c r="W65" s="37" t="s">
        <v>69</v>
      </c>
      <c r="X65" s="388">
        <f>IFERROR(SUM(X62:X63),"0")</f>
        <v>31</v>
      </c>
      <c r="Y65" s="388">
        <f>IFERROR(SUM(Y62:Y63),"0")</f>
        <v>32.4</v>
      </c>
      <c r="Z65" s="37"/>
      <c r="AA65" s="389"/>
      <c r="AB65" s="389"/>
      <c r="AC65" s="389"/>
    </row>
    <row r="66" spans="1:68" ht="16.5" customHeight="1" x14ac:dyDescent="0.25">
      <c r="A66" s="437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48</v>
      </c>
      <c r="Y68" s="387">
        <f t="shared" ref="Y68:Y74" si="11">IFERROR(IF(X68="",0,CEILING((X68/$H68),1)*$H68),"")</f>
        <v>54</v>
      </c>
      <c r="Z68" s="36">
        <f>IFERROR(IF(Y68=0,"",ROUNDUP(Y68/H68,0)*0.02175),"")</f>
        <v>0.10874999999999999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50.133333333333326</v>
      </c>
      <c r="BN68" s="64">
        <f t="shared" ref="BN68:BN74" si="13">IFERROR(Y68*I68/H68,"0")</f>
        <v>56.4</v>
      </c>
      <c r="BO68" s="64">
        <f t="shared" ref="BO68:BO74" si="14">IFERROR(1/J68*(X68/H68),"0")</f>
        <v>7.9365079365079347E-2</v>
      </c>
      <c r="BP68" s="64">
        <f t="shared" ref="BP68:BP74" si="15">IFERROR(1/J68*(Y68/H68),"0")</f>
        <v>8.9285714285714274E-2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370</v>
      </c>
      <c r="Y74" s="387">
        <f t="shared" si="11"/>
        <v>373.5</v>
      </c>
      <c r="Z74" s="36">
        <f>IFERROR(IF(Y74=0,"",ROUNDUP(Y74/H74,0)*0.00937),"")</f>
        <v>0.77771000000000001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389.73333333333335</v>
      </c>
      <c r="BN74" s="64">
        <f t="shared" si="13"/>
        <v>393.42</v>
      </c>
      <c r="BO74" s="64">
        <f t="shared" si="14"/>
        <v>0.68518518518518523</v>
      </c>
      <c r="BP74" s="64">
        <f t="shared" si="15"/>
        <v>0.69166666666666665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70</v>
      </c>
      <c r="Q75" s="403"/>
      <c r="R75" s="403"/>
      <c r="S75" s="403"/>
      <c r="T75" s="403"/>
      <c r="U75" s="403"/>
      <c r="V75" s="404"/>
      <c r="W75" s="37" t="s">
        <v>71</v>
      </c>
      <c r="X75" s="388">
        <f>IFERROR(X68/H68,"0")+IFERROR(X69/H69,"0")+IFERROR(X70/H70,"0")+IFERROR(X71/H71,"0")+IFERROR(X72/H72,"0")+IFERROR(X73/H73,"0")+IFERROR(X74/H74,"0")</f>
        <v>86.666666666666671</v>
      </c>
      <c r="Y75" s="388">
        <f>IFERROR(Y68/H68,"0")+IFERROR(Y69/H69,"0")+IFERROR(Y70/H70,"0")+IFERROR(Y71/H71,"0")+IFERROR(Y72/H72,"0")+IFERROR(Y73/H73,"0")+IFERROR(Y74/H74,"0")</f>
        <v>88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0.88646000000000003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70</v>
      </c>
      <c r="Q76" s="403"/>
      <c r="R76" s="403"/>
      <c r="S76" s="403"/>
      <c r="T76" s="403"/>
      <c r="U76" s="403"/>
      <c r="V76" s="404"/>
      <c r="W76" s="37" t="s">
        <v>69</v>
      </c>
      <c r="X76" s="388">
        <f>IFERROR(SUM(X68:X74),"0")</f>
        <v>418</v>
      </c>
      <c r="Y76" s="388">
        <f>IFERROR(SUM(Y68:Y74),"0")</f>
        <v>427.5</v>
      </c>
      <c r="Z76" s="37"/>
      <c r="AA76" s="389"/>
      <c r="AB76" s="389"/>
      <c r="AC76" s="389"/>
    </row>
    <row r="77" spans="1:68" ht="14.25" customHeight="1" x14ac:dyDescent="0.25">
      <c r="A77" s="400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170</v>
      </c>
      <c r="Y78" s="387">
        <f>IFERROR(IF(X78="",0,CEILING((X78/$H78),1)*$H78),"")</f>
        <v>172.8</v>
      </c>
      <c r="Z78" s="36">
        <f>IFERROR(IF(Y78=0,"",ROUNDUP(Y78/H78,0)*0.02175),"")</f>
        <v>0.34799999999999998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177.55555555555554</v>
      </c>
      <c r="BN78" s="64">
        <f>IFERROR(Y78*I78/H78,"0")</f>
        <v>180.48</v>
      </c>
      <c r="BO78" s="64">
        <f>IFERROR(1/J78*(X78/H78),"0")</f>
        <v>0.28108465608465605</v>
      </c>
      <c r="BP78" s="64">
        <f>IFERROR(1/J78*(Y78/H78),"0")</f>
        <v>0.2857142857142857</v>
      </c>
    </row>
    <row r="79" spans="1:68" ht="16.5" customHeight="1" x14ac:dyDescent="0.25">
      <c r="A79" s="54" t="s">
        <v>149</v>
      </c>
      <c r="B79" s="54" t="s">
        <v>150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390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269</v>
      </c>
      <c r="Y80" s="387">
        <f>IFERROR(IF(X80="",0,CEILING((X80/$H80),1)*$H80),"")</f>
        <v>270</v>
      </c>
      <c r="Z80" s="36">
        <f>IFERROR(IF(Y80=0,"",ROUNDUP(Y80/H80,0)*0.00753),"")</f>
        <v>0.753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288.92592592592592</v>
      </c>
      <c r="BN80" s="64">
        <f>IFERROR(Y80*I80/H80,"0")</f>
        <v>290</v>
      </c>
      <c r="BO80" s="64">
        <f>IFERROR(1/J80*(X80/H80),"0")</f>
        <v>0.63865147198480521</v>
      </c>
      <c r="BP80" s="64">
        <f>IFERROR(1/J80*(Y80/H80),"0")</f>
        <v>0.64102564102564097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70</v>
      </c>
      <c r="Q81" s="403"/>
      <c r="R81" s="403"/>
      <c r="S81" s="403"/>
      <c r="T81" s="403"/>
      <c r="U81" s="403"/>
      <c r="V81" s="404"/>
      <c r="W81" s="37" t="s">
        <v>71</v>
      </c>
      <c r="X81" s="388">
        <f>IFERROR(X78/H78,"0")+IFERROR(X79/H79,"0")+IFERROR(X80/H80,"0")</f>
        <v>115.37037037037035</v>
      </c>
      <c r="Y81" s="388">
        <f>IFERROR(Y78/H78,"0")+IFERROR(Y79/H79,"0")+IFERROR(Y80/H80,"0")</f>
        <v>116</v>
      </c>
      <c r="Z81" s="388">
        <f>IFERROR(IF(Z78="",0,Z78),"0")+IFERROR(IF(Z79="",0,Z79),"0")+IFERROR(IF(Z80="",0,Z80),"0")</f>
        <v>1.101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70</v>
      </c>
      <c r="Q82" s="403"/>
      <c r="R82" s="403"/>
      <c r="S82" s="403"/>
      <c r="T82" s="403"/>
      <c r="U82" s="403"/>
      <c r="V82" s="404"/>
      <c r="W82" s="37" t="s">
        <v>69</v>
      </c>
      <c r="X82" s="388">
        <f>IFERROR(SUM(X78:X80),"0")</f>
        <v>439</v>
      </c>
      <c r="Y82" s="388">
        <f>IFERROR(SUM(Y78:Y80),"0")</f>
        <v>442.8</v>
      </c>
      <c r="Z82" s="37"/>
      <c r="AA82" s="389"/>
      <c r="AB82" s="389"/>
      <c r="AC82" s="389"/>
    </row>
    <row r="83" spans="1:68" ht="14.25" customHeight="1" x14ac:dyDescent="0.25">
      <c r="A83" s="400" t="s">
        <v>64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70</v>
      </c>
      <c r="Q90" s="403"/>
      <c r="R90" s="403"/>
      <c r="S90" s="403"/>
      <c r="T90" s="403"/>
      <c r="U90" s="403"/>
      <c r="V90" s="404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70</v>
      </c>
      <c r="Q91" s="403"/>
      <c r="R91" s="403"/>
      <c r="S91" s="403"/>
      <c r="T91" s="403"/>
      <c r="U91" s="403"/>
      <c r="V91" s="404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72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166</v>
      </c>
      <c r="B93" s="54" t="s">
        <v>167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85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171</v>
      </c>
      <c r="B94" s="54" t="s">
        <v>172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6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174</v>
      </c>
      <c r="B95" s="54" t="s">
        <v>175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74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177</v>
      </c>
      <c r="B96" s="54" t="s">
        <v>178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179</v>
      </c>
      <c r="B97" s="54" t="s">
        <v>180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70</v>
      </c>
      <c r="Q98" s="403"/>
      <c r="R98" s="403"/>
      <c r="S98" s="403"/>
      <c r="T98" s="403"/>
      <c r="U98" s="403"/>
      <c r="V98" s="404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70</v>
      </c>
      <c r="Q99" s="403"/>
      <c r="R99" s="403"/>
      <c r="S99" s="403"/>
      <c r="T99" s="403"/>
      <c r="U99" s="403"/>
      <c r="V99" s="404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181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182</v>
      </c>
      <c r="B101" s="54" t="s">
        <v>183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182</v>
      </c>
      <c r="B102" s="54" t="s">
        <v>184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70</v>
      </c>
      <c r="Q104" s="403"/>
      <c r="R104" s="403"/>
      <c r="S104" s="403"/>
      <c r="T104" s="403"/>
      <c r="U104" s="403"/>
      <c r="V104" s="404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70</v>
      </c>
      <c r="Q105" s="403"/>
      <c r="R105" s="403"/>
      <c r="S105" s="403"/>
      <c r="T105" s="403"/>
      <c r="U105" s="403"/>
      <c r="V105" s="404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187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110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190</v>
      </c>
      <c r="B109" s="54" t="s">
        <v>191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392</v>
      </c>
      <c r="Y110" s="387">
        <f>IFERROR(IF(X110="",0,CEILING((X110/$H110),1)*$H110),"")</f>
        <v>396</v>
      </c>
      <c r="Z110" s="36">
        <f>IFERROR(IF(Y110=0,"",ROUNDUP(Y110/H110,0)*0.00937),"")</f>
        <v>0.82455999999999996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410.29333333333329</v>
      </c>
      <c r="BN110" s="64">
        <f>IFERROR(Y110*I110/H110,"0")</f>
        <v>414.48</v>
      </c>
      <c r="BO110" s="64">
        <f>IFERROR(1/J110*(X110/H110),"0")</f>
        <v>0.72592592592592597</v>
      </c>
      <c r="BP110" s="64">
        <f>IFERROR(1/J110*(Y110/H110),"0")</f>
        <v>0.73333333333333328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70</v>
      </c>
      <c r="Q111" s="403"/>
      <c r="R111" s="403"/>
      <c r="S111" s="403"/>
      <c r="T111" s="403"/>
      <c r="U111" s="403"/>
      <c r="V111" s="404"/>
      <c r="W111" s="37" t="s">
        <v>71</v>
      </c>
      <c r="X111" s="388">
        <f>IFERROR(X108/H108,"0")+IFERROR(X109/H109,"0")+IFERROR(X110/H110,"0")</f>
        <v>87.111111111111114</v>
      </c>
      <c r="Y111" s="388">
        <f>IFERROR(Y108/H108,"0")+IFERROR(Y109/H109,"0")+IFERROR(Y110/H110,"0")</f>
        <v>88</v>
      </c>
      <c r="Z111" s="388">
        <f>IFERROR(IF(Z108="",0,Z108),"0")+IFERROR(IF(Z109="",0,Z109),"0")+IFERROR(IF(Z110="",0,Z110),"0")</f>
        <v>0.82455999999999996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70</v>
      </c>
      <c r="Q112" s="403"/>
      <c r="R112" s="403"/>
      <c r="S112" s="403"/>
      <c r="T112" s="403"/>
      <c r="U112" s="403"/>
      <c r="V112" s="404"/>
      <c r="W112" s="37" t="s">
        <v>69</v>
      </c>
      <c r="X112" s="388">
        <f>IFERROR(SUM(X108:X110),"0")</f>
        <v>392</v>
      </c>
      <c r="Y112" s="388">
        <f>IFERROR(SUM(Y108:Y110),"0")</f>
        <v>396</v>
      </c>
      <c r="Z112" s="37"/>
      <c r="AA112" s="389"/>
      <c r="AB112" s="389"/>
      <c r="AC112" s="389"/>
    </row>
    <row r="113" spans="1:68" ht="14.25" customHeight="1" x14ac:dyDescent="0.25">
      <c r="A113" s="400" t="s">
        <v>72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194</v>
      </c>
      <c r="B114" s="54" t="s">
        <v>195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10</v>
      </c>
      <c r="Y115" s="387">
        <f>IFERROR(IF(X115="",0,CEILING((X115/$H115),1)*$H115),"")</f>
        <v>16.8</v>
      </c>
      <c r="Z115" s="36">
        <f>IFERROR(IF(Y115=0,"",ROUNDUP(Y115/H115,0)*0.02175),"")</f>
        <v>4.3499999999999997E-2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10.671428571428571</v>
      </c>
      <c r="BN115" s="64">
        <f>IFERROR(Y115*I115/H115,"0")</f>
        <v>17.928000000000001</v>
      </c>
      <c r="BO115" s="64">
        <f>IFERROR(1/J115*(X115/H115),"0")</f>
        <v>2.1258503401360544E-2</v>
      </c>
      <c r="BP115" s="64">
        <f>IFERROR(1/J115*(Y115/H115),"0")</f>
        <v>3.5714285714285712E-2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371</v>
      </c>
      <c r="Y116" s="387">
        <f>IFERROR(IF(X116="",0,CEILING((X116/$H116),1)*$H116),"")</f>
        <v>372.6</v>
      </c>
      <c r="Z116" s="36">
        <f>IFERROR(IF(Y116=0,"",ROUNDUP(Y116/H116,0)*0.00753),"")</f>
        <v>1.03914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408.37481481481484</v>
      </c>
      <c r="BN116" s="64">
        <f>IFERROR(Y116*I116/H116,"0")</f>
        <v>410.13600000000002</v>
      </c>
      <c r="BO116" s="64">
        <f>IFERROR(1/J116*(X116/H116),"0")</f>
        <v>0.88081671415004736</v>
      </c>
      <c r="BP116" s="64">
        <f>IFERROR(1/J116*(Y116/H116),"0")</f>
        <v>0.88461538461538458</v>
      </c>
    </row>
    <row r="117" spans="1:68" ht="16.5" customHeight="1" x14ac:dyDescent="0.25">
      <c r="A117" s="54" t="s">
        <v>199</v>
      </c>
      <c r="B117" s="54" t="s">
        <v>200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70</v>
      </c>
      <c r="Q119" s="403"/>
      <c r="R119" s="403"/>
      <c r="S119" s="403"/>
      <c r="T119" s="403"/>
      <c r="U119" s="403"/>
      <c r="V119" s="404"/>
      <c r="W119" s="37" t="s">
        <v>71</v>
      </c>
      <c r="X119" s="388">
        <f>IFERROR(X114/H114,"0")+IFERROR(X115/H115,"0")+IFERROR(X116/H116,"0")+IFERROR(X117/H117,"0")+IFERROR(X118/H118,"0")</f>
        <v>138.59788359788359</v>
      </c>
      <c r="Y119" s="388">
        <f>IFERROR(Y114/H114,"0")+IFERROR(Y115/H115,"0")+IFERROR(Y116/H116,"0")+IFERROR(Y117/H117,"0")+IFERROR(Y118/H118,"0")</f>
        <v>140</v>
      </c>
      <c r="Z119" s="388">
        <f>IFERROR(IF(Z114="",0,Z114),"0")+IFERROR(IF(Z115="",0,Z115),"0")+IFERROR(IF(Z116="",0,Z116),"0")+IFERROR(IF(Z117="",0,Z117),"0")+IFERROR(IF(Z118="",0,Z118),"0")</f>
        <v>1.08264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70</v>
      </c>
      <c r="Q120" s="403"/>
      <c r="R120" s="403"/>
      <c r="S120" s="403"/>
      <c r="T120" s="403"/>
      <c r="U120" s="403"/>
      <c r="V120" s="404"/>
      <c r="W120" s="37" t="s">
        <v>69</v>
      </c>
      <c r="X120" s="388">
        <f>IFERROR(SUM(X114:X118),"0")</f>
        <v>381</v>
      </c>
      <c r="Y120" s="388">
        <f>IFERROR(SUM(Y114:Y118),"0")</f>
        <v>389.40000000000003</v>
      </c>
      <c r="Z120" s="37"/>
      <c r="AA120" s="389"/>
      <c r="AB120" s="389"/>
      <c r="AC120" s="389"/>
    </row>
    <row r="121" spans="1:68" ht="16.5" customHeight="1" x14ac:dyDescent="0.25">
      <c r="A121" s="437" t="s">
        <v>203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110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204</v>
      </c>
      <c r="B123" s="54" t="s">
        <v>205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204</v>
      </c>
      <c r="B124" s="54" t="s">
        <v>206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207</v>
      </c>
      <c r="B125" s="54" t="s">
        <v>208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209</v>
      </c>
      <c r="B126" s="54" t="s">
        <v>210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292</v>
      </c>
      <c r="Y126" s="387">
        <f>IFERROR(IF(X126="",0,CEILING((X126/$H126),1)*$H126),"")</f>
        <v>292.5</v>
      </c>
      <c r="Z126" s="36">
        <f>IFERROR(IF(Y126=0,"",ROUNDUP(Y126/H126,0)*0.00937),"")</f>
        <v>0.60904999999999998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307.57333333333338</v>
      </c>
      <c r="BN126" s="64">
        <f>IFERROR(Y126*I126/H126,"0")</f>
        <v>308.10000000000002</v>
      </c>
      <c r="BO126" s="64">
        <f>IFERROR(1/J126*(X126/H126),"0")</f>
        <v>0.54074074074074074</v>
      </c>
      <c r="BP126" s="64">
        <f>IFERROR(1/J126*(Y126/H126),"0")</f>
        <v>0.54166666666666663</v>
      </c>
    </row>
    <row r="127" spans="1:68" ht="16.5" customHeight="1" x14ac:dyDescent="0.25">
      <c r="A127" s="54" t="s">
        <v>211</v>
      </c>
      <c r="B127" s="54" t="s">
        <v>212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70</v>
      </c>
      <c r="Q128" s="403"/>
      <c r="R128" s="403"/>
      <c r="S128" s="403"/>
      <c r="T128" s="403"/>
      <c r="U128" s="403"/>
      <c r="V128" s="404"/>
      <c r="W128" s="37" t="s">
        <v>71</v>
      </c>
      <c r="X128" s="388">
        <f>IFERROR(X123/H123,"0")+IFERROR(X124/H124,"0")+IFERROR(X125/H125,"0")+IFERROR(X126/H126,"0")+IFERROR(X127/H127,"0")</f>
        <v>64.888888888888886</v>
      </c>
      <c r="Y128" s="388">
        <f>IFERROR(Y123/H123,"0")+IFERROR(Y124/H124,"0")+IFERROR(Y125/H125,"0")+IFERROR(Y126/H126,"0")+IFERROR(Y127/H127,"0")</f>
        <v>65</v>
      </c>
      <c r="Z128" s="388">
        <f>IFERROR(IF(Z123="",0,Z123),"0")+IFERROR(IF(Z124="",0,Z124),"0")+IFERROR(IF(Z125="",0,Z125),"0")+IFERROR(IF(Z126="",0,Z126),"0")+IFERROR(IF(Z127="",0,Z127),"0")</f>
        <v>0.60904999999999998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70</v>
      </c>
      <c r="Q129" s="403"/>
      <c r="R129" s="403"/>
      <c r="S129" s="403"/>
      <c r="T129" s="403"/>
      <c r="U129" s="403"/>
      <c r="V129" s="404"/>
      <c r="W129" s="37" t="s">
        <v>69</v>
      </c>
      <c r="X129" s="388">
        <f>IFERROR(SUM(X123:X127),"0")</f>
        <v>292</v>
      </c>
      <c r="Y129" s="388">
        <f>IFERROR(SUM(Y123:Y127),"0")</f>
        <v>292.5</v>
      </c>
      <c r="Z129" s="37"/>
      <c r="AA129" s="389"/>
      <c r="AB129" s="389"/>
      <c r="AC129" s="389"/>
    </row>
    <row r="130" spans="1:68" ht="14.25" customHeight="1" x14ac:dyDescent="0.25">
      <c r="A130" s="400" t="s">
        <v>146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213</v>
      </c>
      <c r="B131" s="54" t="s">
        <v>214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19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213</v>
      </c>
      <c r="B132" s="54" t="s">
        <v>216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217</v>
      </c>
      <c r="B133" s="54" t="s">
        <v>218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3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217</v>
      </c>
      <c r="B134" s="54" t="s">
        <v>220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59</v>
      </c>
      <c r="Y134" s="387">
        <f>IFERROR(IF(X134="",0,CEILING((X134/$H134),1)*$H134),"")</f>
        <v>60</v>
      </c>
      <c r="Z134" s="36">
        <f>IFERROR(IF(Y134=0,"",ROUNDUP(Y134/H134,0)*0.00502),"")</f>
        <v>0.1255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61.458333333333336</v>
      </c>
      <c r="BN134" s="64">
        <f>IFERROR(Y134*I134/H134,"0")</f>
        <v>62.5</v>
      </c>
      <c r="BO134" s="64">
        <f>IFERROR(1/J134*(X134/H134),"0")</f>
        <v>0.10505698005698008</v>
      </c>
      <c r="BP134" s="64">
        <f>IFERROR(1/J134*(Y134/H134),"0")</f>
        <v>0.10683760683760685</v>
      </c>
    </row>
    <row r="135" spans="1:68" ht="16.5" customHeight="1" x14ac:dyDescent="0.25">
      <c r="A135" s="54" t="s">
        <v>221</v>
      </c>
      <c r="B135" s="54" t="s">
        <v>222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70</v>
      </c>
      <c r="Q136" s="403"/>
      <c r="R136" s="403"/>
      <c r="S136" s="403"/>
      <c r="T136" s="403"/>
      <c r="U136" s="403"/>
      <c r="V136" s="404"/>
      <c r="W136" s="37" t="s">
        <v>71</v>
      </c>
      <c r="X136" s="388">
        <f>IFERROR(X131/H131,"0")+IFERROR(X132/H132,"0")+IFERROR(X133/H133,"0")+IFERROR(X134/H134,"0")+IFERROR(X135/H135,"0")</f>
        <v>24.583333333333336</v>
      </c>
      <c r="Y136" s="388">
        <f>IFERROR(Y131/H131,"0")+IFERROR(Y132/H132,"0")+IFERROR(Y133/H133,"0")+IFERROR(Y134/H134,"0")+IFERROR(Y135/H135,"0")</f>
        <v>25</v>
      </c>
      <c r="Z136" s="388">
        <f>IFERROR(IF(Z131="",0,Z131),"0")+IFERROR(IF(Z132="",0,Z132),"0")+IFERROR(IF(Z133="",0,Z133),"0")+IFERROR(IF(Z134="",0,Z134),"0")+IFERROR(IF(Z135="",0,Z135),"0")</f>
        <v>0.1255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70</v>
      </c>
      <c r="Q137" s="403"/>
      <c r="R137" s="403"/>
      <c r="S137" s="403"/>
      <c r="T137" s="403"/>
      <c r="U137" s="403"/>
      <c r="V137" s="404"/>
      <c r="W137" s="37" t="s">
        <v>69</v>
      </c>
      <c r="X137" s="388">
        <f>IFERROR(SUM(X131:X135),"0")</f>
        <v>59</v>
      </c>
      <c r="Y137" s="388">
        <f>IFERROR(SUM(Y131:Y135),"0")</f>
        <v>60</v>
      </c>
      <c r="Z137" s="37"/>
      <c r="AA137" s="389"/>
      <c r="AB137" s="389"/>
      <c r="AC137" s="389"/>
    </row>
    <row r="138" spans="1:68" ht="14.25" customHeight="1" x14ac:dyDescent="0.25">
      <c r="A138" s="400" t="s">
        <v>72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223</v>
      </c>
      <c r="B139" s="54" t="s">
        <v>224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226</v>
      </c>
      <c r="B141" s="54" t="s">
        <v>227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21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229</v>
      </c>
      <c r="B142" s="54" t="s">
        <v>230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388</v>
      </c>
      <c r="Y143" s="387">
        <f t="shared" si="21"/>
        <v>388.8</v>
      </c>
      <c r="Z143" s="36">
        <f>IFERROR(IF(Y143=0,"",ROUNDUP(Y143/H143,0)*0.00753),"")</f>
        <v>1.08432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427.08740740740734</v>
      </c>
      <c r="BN143" s="64">
        <f t="shared" si="23"/>
        <v>427.96799999999996</v>
      </c>
      <c r="BO143" s="64">
        <f t="shared" si="24"/>
        <v>0.92117758784425441</v>
      </c>
      <c r="BP143" s="64">
        <f t="shared" si="25"/>
        <v>0.92307692307692302</v>
      </c>
    </row>
    <row r="144" spans="1:68" ht="16.5" customHeight="1" x14ac:dyDescent="0.25">
      <c r="A144" s="54" t="s">
        <v>233</v>
      </c>
      <c r="B144" s="54" t="s">
        <v>234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235</v>
      </c>
      <c r="B145" s="54" t="s">
        <v>236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70</v>
      </c>
      <c r="Q146" s="403"/>
      <c r="R146" s="403"/>
      <c r="S146" s="403"/>
      <c r="T146" s="403"/>
      <c r="U146" s="403"/>
      <c r="V146" s="404"/>
      <c r="W146" s="37" t="s">
        <v>71</v>
      </c>
      <c r="X146" s="388">
        <f>IFERROR(X139/H139,"0")+IFERROR(X140/H140,"0")+IFERROR(X141/H141,"0")+IFERROR(X142/H142,"0")+IFERROR(X143/H143,"0")+IFERROR(X144/H144,"0")+IFERROR(X145/H145,"0")</f>
        <v>143.7037037037037</v>
      </c>
      <c r="Y146" s="388">
        <f>IFERROR(Y139/H139,"0")+IFERROR(Y140/H140,"0")+IFERROR(Y141/H141,"0")+IFERROR(Y142/H142,"0")+IFERROR(Y143/H143,"0")+IFERROR(Y144/H144,"0")+IFERROR(Y145/H145,"0")</f>
        <v>144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1.08432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70</v>
      </c>
      <c r="Q147" s="403"/>
      <c r="R147" s="403"/>
      <c r="S147" s="403"/>
      <c r="T147" s="403"/>
      <c r="U147" s="403"/>
      <c r="V147" s="404"/>
      <c r="W147" s="37" t="s">
        <v>69</v>
      </c>
      <c r="X147" s="388">
        <f>IFERROR(SUM(X139:X145),"0")</f>
        <v>388</v>
      </c>
      <c r="Y147" s="388">
        <f>IFERROR(SUM(Y139:Y145),"0")</f>
        <v>388.8</v>
      </c>
      <c r="Z147" s="37"/>
      <c r="AA147" s="389"/>
      <c r="AB147" s="389"/>
      <c r="AC147" s="389"/>
    </row>
    <row r="148" spans="1:68" ht="14.25" customHeight="1" x14ac:dyDescent="0.25">
      <c r="A148" s="400" t="s">
        <v>181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237</v>
      </c>
      <c r="B149" s="54" t="s">
        <v>238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239</v>
      </c>
      <c r="B150" s="54" t="s">
        <v>240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70</v>
      </c>
      <c r="Q151" s="403"/>
      <c r="R151" s="403"/>
      <c r="S151" s="403"/>
      <c r="T151" s="403"/>
      <c r="U151" s="403"/>
      <c r="V151" s="404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70</v>
      </c>
      <c r="Q152" s="403"/>
      <c r="R152" s="403"/>
      <c r="S152" s="403"/>
      <c r="T152" s="403"/>
      <c r="U152" s="403"/>
      <c r="V152" s="404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241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110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88</v>
      </c>
      <c r="Y155" s="387">
        <f>IFERROR(IF(X155="",0,CEILING((X155/$H155),1)*$H155),"")</f>
        <v>89.600000000000009</v>
      </c>
      <c r="Z155" s="36">
        <f>IFERROR(IF(Y155=0,"",ROUNDUP(Y155/H155,0)*0.00753),"")</f>
        <v>0.21084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93.499999999999986</v>
      </c>
      <c r="BN155" s="64">
        <f>IFERROR(Y155*I155/H155,"0")</f>
        <v>95.2</v>
      </c>
      <c r="BO155" s="64">
        <f>IFERROR(1/J155*(X155/H155),"0")</f>
        <v>0.17628205128205127</v>
      </c>
      <c r="BP155" s="64">
        <f>IFERROR(1/J155*(Y155/H155),"0")</f>
        <v>0.17948717948717949</v>
      </c>
    </row>
    <row r="156" spans="1:68" ht="27" customHeight="1" x14ac:dyDescent="0.25">
      <c r="A156" s="54" t="s">
        <v>242</v>
      </c>
      <c r="B156" s="54" t="s">
        <v>244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70</v>
      </c>
      <c r="Q157" s="403"/>
      <c r="R157" s="403"/>
      <c r="S157" s="403"/>
      <c r="T157" s="403"/>
      <c r="U157" s="403"/>
      <c r="V157" s="404"/>
      <c r="W157" s="37" t="s">
        <v>71</v>
      </c>
      <c r="X157" s="388">
        <f>IFERROR(X155/H155,"0")+IFERROR(X156/H156,"0")</f>
        <v>27.5</v>
      </c>
      <c r="Y157" s="388">
        <f>IFERROR(Y155/H155,"0")+IFERROR(Y156/H156,"0")</f>
        <v>28</v>
      </c>
      <c r="Z157" s="388">
        <f>IFERROR(IF(Z155="",0,Z155),"0")+IFERROR(IF(Z156="",0,Z156),"0")</f>
        <v>0.21084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70</v>
      </c>
      <c r="Q158" s="403"/>
      <c r="R158" s="403"/>
      <c r="S158" s="403"/>
      <c r="T158" s="403"/>
      <c r="U158" s="403"/>
      <c r="V158" s="404"/>
      <c r="W158" s="37" t="s">
        <v>69</v>
      </c>
      <c r="X158" s="388">
        <f>IFERROR(SUM(X155:X156),"0")</f>
        <v>88</v>
      </c>
      <c r="Y158" s="388">
        <f>IFERROR(SUM(Y155:Y156),"0")</f>
        <v>89.600000000000009</v>
      </c>
      <c r="Z158" s="37"/>
      <c r="AA158" s="389"/>
      <c r="AB158" s="389"/>
      <c r="AC158" s="389"/>
    </row>
    <row r="159" spans="1:68" ht="14.25" customHeight="1" x14ac:dyDescent="0.25">
      <c r="A159" s="400" t="s">
        <v>64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47</v>
      </c>
      <c r="Y160" s="387">
        <f>IFERROR(IF(X160="",0,CEILING((X160/$H160),1)*$H160),"")</f>
        <v>47.599999999999994</v>
      </c>
      <c r="Z160" s="36">
        <f>IFERROR(IF(Y160=0,"",ROUNDUP(Y160/H160,0)*0.00753),"")</f>
        <v>0.12801000000000001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51.834285714285713</v>
      </c>
      <c r="BN160" s="64">
        <f>IFERROR(Y160*I160/H160,"0")</f>
        <v>52.496000000000002</v>
      </c>
      <c r="BO160" s="64">
        <f>IFERROR(1/J160*(X160/H160),"0")</f>
        <v>0.10760073260073261</v>
      </c>
      <c r="BP160" s="64">
        <f>IFERROR(1/J160*(Y160/H160),"0")</f>
        <v>0.10897435897435898</v>
      </c>
    </row>
    <row r="161" spans="1:68" ht="27" customHeight="1" x14ac:dyDescent="0.25">
      <c r="A161" s="54" t="s">
        <v>245</v>
      </c>
      <c r="B161" s="54" t="s">
        <v>247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70</v>
      </c>
      <c r="Q162" s="403"/>
      <c r="R162" s="403"/>
      <c r="S162" s="403"/>
      <c r="T162" s="403"/>
      <c r="U162" s="403"/>
      <c r="V162" s="404"/>
      <c r="W162" s="37" t="s">
        <v>71</v>
      </c>
      <c r="X162" s="388">
        <f>IFERROR(X160/H160,"0")+IFERROR(X161/H161,"0")</f>
        <v>16.785714285714288</v>
      </c>
      <c r="Y162" s="388">
        <f>IFERROR(Y160/H160,"0")+IFERROR(Y161/H161,"0")</f>
        <v>17</v>
      </c>
      <c r="Z162" s="388">
        <f>IFERROR(IF(Z160="",0,Z160),"0")+IFERROR(IF(Z161="",0,Z161),"0")</f>
        <v>0.12801000000000001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70</v>
      </c>
      <c r="Q163" s="403"/>
      <c r="R163" s="403"/>
      <c r="S163" s="403"/>
      <c r="T163" s="403"/>
      <c r="U163" s="403"/>
      <c r="V163" s="404"/>
      <c r="W163" s="37" t="s">
        <v>69</v>
      </c>
      <c r="X163" s="388">
        <f>IFERROR(SUM(X160:X161),"0")</f>
        <v>47</v>
      </c>
      <c r="Y163" s="388">
        <f>IFERROR(SUM(Y160:Y161),"0")</f>
        <v>47.599999999999994</v>
      </c>
      <c r="Z163" s="37"/>
      <c r="AA163" s="389"/>
      <c r="AB163" s="389"/>
      <c r="AC163" s="389"/>
    </row>
    <row r="164" spans="1:68" ht="14.25" customHeight="1" x14ac:dyDescent="0.25">
      <c r="A164" s="400" t="s">
        <v>72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248</v>
      </c>
      <c r="B165" s="54" t="s">
        <v>249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248</v>
      </c>
      <c r="B166" s="54" t="s">
        <v>250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60</v>
      </c>
      <c r="Y166" s="387">
        <f>IFERROR(IF(X166="",0,CEILING((X166/$H166),1)*$H166),"")</f>
        <v>60.720000000000006</v>
      </c>
      <c r="Z166" s="36">
        <f>IFERROR(IF(Y166=0,"",ROUNDUP(Y166/H166,0)*0.00753),"")</f>
        <v>0.17319000000000001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66.545454545454547</v>
      </c>
      <c r="BN166" s="64">
        <f>IFERROR(Y166*I166/H166,"0")</f>
        <v>67.343999999999994</v>
      </c>
      <c r="BO166" s="64">
        <f>IFERROR(1/J166*(X166/H166),"0")</f>
        <v>0.14568764568764567</v>
      </c>
      <c r="BP166" s="64">
        <f>IFERROR(1/J166*(Y166/H166),"0")</f>
        <v>0.14743589743589744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70</v>
      </c>
      <c r="Q167" s="403"/>
      <c r="R167" s="403"/>
      <c r="S167" s="403"/>
      <c r="T167" s="403"/>
      <c r="U167" s="403"/>
      <c r="V167" s="404"/>
      <c r="W167" s="37" t="s">
        <v>71</v>
      </c>
      <c r="X167" s="388">
        <f>IFERROR(X165/H165,"0")+IFERROR(X166/H166,"0")</f>
        <v>22.727272727272727</v>
      </c>
      <c r="Y167" s="388">
        <f>IFERROR(Y165/H165,"0")+IFERROR(Y166/H166,"0")</f>
        <v>23</v>
      </c>
      <c r="Z167" s="388">
        <f>IFERROR(IF(Z165="",0,Z165),"0")+IFERROR(IF(Z166="",0,Z166),"0")</f>
        <v>0.17319000000000001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70</v>
      </c>
      <c r="Q168" s="403"/>
      <c r="R168" s="403"/>
      <c r="S168" s="403"/>
      <c r="T168" s="403"/>
      <c r="U168" s="403"/>
      <c r="V168" s="404"/>
      <c r="W168" s="37" t="s">
        <v>69</v>
      </c>
      <c r="X168" s="388">
        <f>IFERROR(SUM(X165:X166),"0")</f>
        <v>60</v>
      </c>
      <c r="Y168" s="388">
        <f>IFERROR(SUM(Y165:Y166),"0")</f>
        <v>60.720000000000006</v>
      </c>
      <c r="Z168" s="37"/>
      <c r="AA168" s="389"/>
      <c r="AB168" s="389"/>
      <c r="AC168" s="389"/>
    </row>
    <row r="169" spans="1:68" ht="16.5" customHeight="1" x14ac:dyDescent="0.25">
      <c r="A169" s="437" t="s">
        <v>108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110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200</v>
      </c>
      <c r="Y172" s="387">
        <f>IFERROR(IF(X172="",0,CEILING((X172/$H172),1)*$H172),"")</f>
        <v>201</v>
      </c>
      <c r="Z172" s="36">
        <f>IFERROR(IF(Y172=0,"",ROUNDUP(Y172/H172,0)*0.00753),"")</f>
        <v>0.50451000000000001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213.33333333333334</v>
      </c>
      <c r="BN172" s="64">
        <f>IFERROR(Y172*I172/H172,"0")</f>
        <v>214.4</v>
      </c>
      <c r="BO172" s="64">
        <f>IFERROR(1/J172*(X172/H172),"0")</f>
        <v>0.42735042735042739</v>
      </c>
      <c r="BP172" s="64">
        <f>IFERROR(1/J172*(Y172/H172),"0")</f>
        <v>0.42948717948717946</v>
      </c>
    </row>
    <row r="173" spans="1:68" ht="27" customHeight="1" x14ac:dyDescent="0.25">
      <c r="A173" s="54" t="s">
        <v>255</v>
      </c>
      <c r="B173" s="54" t="s">
        <v>256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70</v>
      </c>
      <c r="Q174" s="403"/>
      <c r="R174" s="403"/>
      <c r="S174" s="403"/>
      <c r="T174" s="403"/>
      <c r="U174" s="403"/>
      <c r="V174" s="404"/>
      <c r="W174" s="37" t="s">
        <v>71</v>
      </c>
      <c r="X174" s="388">
        <f>IFERROR(X171/H171,"0")+IFERROR(X172/H172,"0")+IFERROR(X173/H173,"0")</f>
        <v>66.666666666666671</v>
      </c>
      <c r="Y174" s="388">
        <f>IFERROR(Y171/H171,"0")+IFERROR(Y172/H172,"0")+IFERROR(Y173/H173,"0")</f>
        <v>67</v>
      </c>
      <c r="Z174" s="388">
        <f>IFERROR(IF(Z171="",0,Z171),"0")+IFERROR(IF(Z172="",0,Z172),"0")+IFERROR(IF(Z173="",0,Z173),"0")</f>
        <v>0.50451000000000001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70</v>
      </c>
      <c r="Q175" s="403"/>
      <c r="R175" s="403"/>
      <c r="S175" s="403"/>
      <c r="T175" s="403"/>
      <c r="U175" s="403"/>
      <c r="V175" s="404"/>
      <c r="W175" s="37" t="s">
        <v>69</v>
      </c>
      <c r="X175" s="388">
        <f>IFERROR(SUM(X171:X173),"0")</f>
        <v>200</v>
      </c>
      <c r="Y175" s="388">
        <f>IFERROR(SUM(Y171:Y173),"0")</f>
        <v>201</v>
      </c>
      <c r="Z175" s="37"/>
      <c r="AA175" s="389"/>
      <c r="AB175" s="389"/>
      <c r="AC175" s="389"/>
    </row>
    <row r="176" spans="1:68" ht="14.25" customHeight="1" x14ac:dyDescent="0.25">
      <c r="A176" s="400" t="s">
        <v>64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257</v>
      </c>
      <c r="B177" s="54" t="s">
        <v>258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259</v>
      </c>
      <c r="B178" s="54" t="s">
        <v>260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261</v>
      </c>
      <c r="B179" s="54" t="s">
        <v>262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263</v>
      </c>
      <c r="B180" s="54" t="s">
        <v>264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265</v>
      </c>
      <c r="B181" s="54" t="s">
        <v>266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70</v>
      </c>
      <c r="Q182" s="403"/>
      <c r="R182" s="403"/>
      <c r="S182" s="403"/>
      <c r="T182" s="403"/>
      <c r="U182" s="403"/>
      <c r="V182" s="404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70</v>
      </c>
      <c r="Q183" s="403"/>
      <c r="R183" s="403"/>
      <c r="S183" s="403"/>
      <c r="T183" s="403"/>
      <c r="U183" s="403"/>
      <c r="V183" s="404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72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269</v>
      </c>
      <c r="B186" s="54" t="s">
        <v>270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17</v>
      </c>
      <c r="Y187" s="387">
        <f>IFERROR(IF(X187="",0,CEILING((X187/$H187),1)*$H187),"")</f>
        <v>18</v>
      </c>
      <c r="Z187" s="36">
        <f>IFERROR(IF(Y187=0,"",ROUNDUP(Y187/H187,0)*0.00753),"")</f>
        <v>4.5179999999999998E-2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18.541333333333331</v>
      </c>
      <c r="BN187" s="64">
        <f>IFERROR(Y187*I187/H187,"0")</f>
        <v>19.631999999999998</v>
      </c>
      <c r="BO187" s="64">
        <f>IFERROR(1/J187*(X187/H187),"0")</f>
        <v>3.6324786324786328E-2</v>
      </c>
      <c r="BP187" s="64">
        <f>IFERROR(1/J187*(Y187/H187),"0")</f>
        <v>3.8461538461538464E-2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70</v>
      </c>
      <c r="Q188" s="403"/>
      <c r="R188" s="403"/>
      <c r="S188" s="403"/>
      <c r="T188" s="403"/>
      <c r="U188" s="403"/>
      <c r="V188" s="404"/>
      <c r="W188" s="37" t="s">
        <v>71</v>
      </c>
      <c r="X188" s="388">
        <f>IFERROR(X185/H185,"0")+IFERROR(X186/H186,"0")+IFERROR(X187/H187,"0")</f>
        <v>5.666666666666667</v>
      </c>
      <c r="Y188" s="388">
        <f>IFERROR(Y185/H185,"0")+IFERROR(Y186/H186,"0")+IFERROR(Y187/H187,"0")</f>
        <v>6</v>
      </c>
      <c r="Z188" s="388">
        <f>IFERROR(IF(Z185="",0,Z185),"0")+IFERROR(IF(Z186="",0,Z186),"0")+IFERROR(IF(Z187="",0,Z187),"0")</f>
        <v>4.5179999999999998E-2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70</v>
      </c>
      <c r="Q189" s="403"/>
      <c r="R189" s="403"/>
      <c r="S189" s="403"/>
      <c r="T189" s="403"/>
      <c r="U189" s="403"/>
      <c r="V189" s="404"/>
      <c r="W189" s="37" t="s">
        <v>69</v>
      </c>
      <c r="X189" s="388">
        <f>IFERROR(SUM(X185:X187),"0")</f>
        <v>17</v>
      </c>
      <c r="Y189" s="388">
        <f>IFERROR(SUM(Y185:Y187),"0")</f>
        <v>18</v>
      </c>
      <c r="Z189" s="37"/>
      <c r="AA189" s="389"/>
      <c r="AB189" s="389"/>
      <c r="AC189" s="389"/>
    </row>
    <row r="190" spans="1:68" ht="27.75" customHeight="1" x14ac:dyDescent="0.2">
      <c r="A190" s="453" t="s">
        <v>273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274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64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275</v>
      </c>
      <c r="B193" s="54" t="s">
        <v>276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277</v>
      </c>
      <c r="B194" s="54" t="s">
        <v>278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279</v>
      </c>
      <c r="B195" s="54" t="s">
        <v>280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44</v>
      </c>
      <c r="Y196" s="387">
        <f t="shared" si="26"/>
        <v>44.1</v>
      </c>
      <c r="Z196" s="36">
        <f>IFERROR(IF(Y196=0,"",ROUNDUP(Y196/H196,0)*0.00502),"")</f>
        <v>0.10542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46.723809523809521</v>
      </c>
      <c r="BN196" s="64">
        <f t="shared" si="28"/>
        <v>46.83</v>
      </c>
      <c r="BO196" s="64">
        <f t="shared" si="29"/>
        <v>8.9540089540089546E-2</v>
      </c>
      <c r="BP196" s="64">
        <f t="shared" si="30"/>
        <v>8.9743589743589758E-2</v>
      </c>
    </row>
    <row r="197" spans="1:68" ht="27" customHeight="1" x14ac:dyDescent="0.25">
      <c r="A197" s="54" t="s">
        <v>283</v>
      </c>
      <c r="B197" s="54" t="s">
        <v>284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285</v>
      </c>
      <c r="B198" s="54" t="s">
        <v>286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287</v>
      </c>
      <c r="B199" s="54" t="s">
        <v>288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289</v>
      </c>
      <c r="B200" s="54" t="s">
        <v>290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70</v>
      </c>
      <c r="Q201" s="403"/>
      <c r="R201" s="403"/>
      <c r="S201" s="403"/>
      <c r="T201" s="403"/>
      <c r="U201" s="403"/>
      <c r="V201" s="404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20.952380952380953</v>
      </c>
      <c r="Y201" s="388">
        <f>IFERROR(Y193/H193,"0")+IFERROR(Y194/H194,"0")+IFERROR(Y195/H195,"0")+IFERROR(Y196/H196,"0")+IFERROR(Y197/H197,"0")+IFERROR(Y198/H198,"0")+IFERROR(Y199/H199,"0")+IFERROR(Y200/H200,"0")</f>
        <v>21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0.10542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70</v>
      </c>
      <c r="Q202" s="403"/>
      <c r="R202" s="403"/>
      <c r="S202" s="403"/>
      <c r="T202" s="403"/>
      <c r="U202" s="403"/>
      <c r="V202" s="404"/>
      <c r="W202" s="37" t="s">
        <v>69</v>
      </c>
      <c r="X202" s="388">
        <f>IFERROR(SUM(X193:X200),"0")</f>
        <v>44</v>
      </c>
      <c r="Y202" s="388">
        <f>IFERROR(SUM(Y193:Y200),"0")</f>
        <v>44.1</v>
      </c>
      <c r="Z202" s="37"/>
      <c r="AA202" s="389"/>
      <c r="AB202" s="389"/>
      <c r="AC202" s="389"/>
    </row>
    <row r="203" spans="1:68" ht="16.5" customHeight="1" x14ac:dyDescent="0.25">
      <c r="A203" s="437" t="s">
        <v>291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110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292</v>
      </c>
      <c r="B205" s="54" t="s">
        <v>293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294</v>
      </c>
      <c r="B206" s="54" t="s">
        <v>295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70</v>
      </c>
      <c r="Q207" s="403"/>
      <c r="R207" s="403"/>
      <c r="S207" s="403"/>
      <c r="T207" s="403"/>
      <c r="U207" s="403"/>
      <c r="V207" s="404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70</v>
      </c>
      <c r="Q208" s="403"/>
      <c r="R208" s="403"/>
      <c r="S208" s="403"/>
      <c r="T208" s="403"/>
      <c r="U208" s="403"/>
      <c r="V208" s="404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146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296</v>
      </c>
      <c r="B210" s="54" t="s">
        <v>297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298</v>
      </c>
      <c r="B211" s="54" t="s">
        <v>299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70</v>
      </c>
      <c r="Q212" s="403"/>
      <c r="R212" s="403"/>
      <c r="S212" s="403"/>
      <c r="T212" s="403"/>
      <c r="U212" s="403"/>
      <c r="V212" s="404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70</v>
      </c>
      <c r="Q213" s="403"/>
      <c r="R213" s="403"/>
      <c r="S213" s="403"/>
      <c r="T213" s="403"/>
      <c r="U213" s="403"/>
      <c r="V213" s="404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64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32</v>
      </c>
      <c r="Y215" s="387">
        <f t="shared" ref="Y215:Y222" si="31">IFERROR(IF(X215="",0,CEILING((X215/$H215),1)*$H215),"")</f>
        <v>32.400000000000006</v>
      </c>
      <c r="Z215" s="36">
        <f>IFERROR(IF(Y215=0,"",ROUNDUP(Y215/H215,0)*0.00937),"")</f>
        <v>5.6219999999999999E-2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33.244444444444447</v>
      </c>
      <c r="BN215" s="64">
        <f t="shared" ref="BN215:BN222" si="33">IFERROR(Y215*I215/H215,"0")</f>
        <v>33.660000000000004</v>
      </c>
      <c r="BO215" s="64">
        <f t="shared" ref="BO215:BO222" si="34">IFERROR(1/J215*(X215/H215),"0")</f>
        <v>4.9382716049382713E-2</v>
      </c>
      <c r="BP215" s="64">
        <f t="shared" ref="BP215:BP222" si="35">IFERROR(1/J215*(Y215/H215),"0")</f>
        <v>5.000000000000001E-2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314</v>
      </c>
      <c r="B222" s="54" t="s">
        <v>315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70</v>
      </c>
      <c r="Q223" s="403"/>
      <c r="R223" s="403"/>
      <c r="S223" s="403"/>
      <c r="T223" s="403"/>
      <c r="U223" s="403"/>
      <c r="V223" s="404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5.9259259259259256</v>
      </c>
      <c r="Y223" s="388">
        <f>IFERROR(Y215/H215,"0")+IFERROR(Y216/H216,"0")+IFERROR(Y217/H217,"0")+IFERROR(Y218/H218,"0")+IFERROR(Y219/H219,"0")+IFERROR(Y220/H220,"0")+IFERROR(Y221/H221,"0")+IFERROR(Y222/H222,"0")</f>
        <v>6.0000000000000009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5.6219999999999999E-2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70</v>
      </c>
      <c r="Q224" s="403"/>
      <c r="R224" s="403"/>
      <c r="S224" s="403"/>
      <c r="T224" s="403"/>
      <c r="U224" s="403"/>
      <c r="V224" s="404"/>
      <c r="W224" s="37" t="s">
        <v>69</v>
      </c>
      <c r="X224" s="388">
        <f>IFERROR(SUM(X215:X222),"0")</f>
        <v>32</v>
      </c>
      <c r="Y224" s="388">
        <f>IFERROR(SUM(Y215:Y222),"0")</f>
        <v>32.400000000000006</v>
      </c>
      <c r="Z224" s="37"/>
      <c r="AA224" s="389"/>
      <c r="AB224" s="389"/>
      <c r="AC224" s="389"/>
    </row>
    <row r="225" spans="1:68" ht="14.25" customHeight="1" x14ac:dyDescent="0.25">
      <c r="A225" s="400" t="s">
        <v>72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316</v>
      </c>
      <c r="B226" s="54" t="s">
        <v>317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320</v>
      </c>
      <c r="B228" s="54" t="s">
        <v>321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324</v>
      </c>
      <c r="B230" s="54" t="s">
        <v>325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326</v>
      </c>
      <c r="B231" s="54" t="s">
        <v>327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124</v>
      </c>
      <c r="Y232" s="387">
        <f t="shared" si="36"/>
        <v>124.8</v>
      </c>
      <c r="Z232" s="36">
        <f t="shared" si="41"/>
        <v>0.39156000000000002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138.05333333333334</v>
      </c>
      <c r="BN232" s="64">
        <f t="shared" si="38"/>
        <v>138.94400000000002</v>
      </c>
      <c r="BO232" s="64">
        <f t="shared" si="39"/>
        <v>0.33119658119658124</v>
      </c>
      <c r="BP232" s="64">
        <f t="shared" si="40"/>
        <v>0.33333333333333331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120</v>
      </c>
      <c r="Y233" s="387">
        <f t="shared" si="36"/>
        <v>120</v>
      </c>
      <c r="Z233" s="36">
        <f t="shared" si="41"/>
        <v>0.3765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133.60000000000002</v>
      </c>
      <c r="BN233" s="64">
        <f t="shared" si="38"/>
        <v>133.60000000000002</v>
      </c>
      <c r="BO233" s="64">
        <f t="shared" si="39"/>
        <v>0.32051282051282048</v>
      </c>
      <c r="BP233" s="64">
        <f t="shared" si="40"/>
        <v>0.32051282051282048</v>
      </c>
    </row>
    <row r="234" spans="1:68" ht="27" customHeight="1" x14ac:dyDescent="0.25">
      <c r="A234" s="54" t="s">
        <v>332</v>
      </c>
      <c r="B234" s="54" t="s">
        <v>333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334</v>
      </c>
      <c r="B235" s="54" t="s">
        <v>335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70</v>
      </c>
      <c r="Q237" s="403"/>
      <c r="R237" s="403"/>
      <c r="S237" s="403"/>
      <c r="T237" s="403"/>
      <c r="U237" s="403"/>
      <c r="V237" s="404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101.66666666666667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102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0.76805999999999996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70</v>
      </c>
      <c r="Q238" s="403"/>
      <c r="R238" s="403"/>
      <c r="S238" s="403"/>
      <c r="T238" s="403"/>
      <c r="U238" s="403"/>
      <c r="V238" s="404"/>
      <c r="W238" s="37" t="s">
        <v>69</v>
      </c>
      <c r="X238" s="388">
        <f>IFERROR(SUM(X226:X236),"0")</f>
        <v>244</v>
      </c>
      <c r="Y238" s="388">
        <f>IFERROR(SUM(Y226:Y236),"0")</f>
        <v>244.8</v>
      </c>
      <c r="Z238" s="37"/>
      <c r="AA238" s="389"/>
      <c r="AB238" s="389"/>
      <c r="AC238" s="389"/>
    </row>
    <row r="239" spans="1:68" ht="14.25" customHeight="1" x14ac:dyDescent="0.25">
      <c r="A239" s="400" t="s">
        <v>181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338</v>
      </c>
      <c r="B240" s="54" t="s">
        <v>339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338</v>
      </c>
      <c r="B241" s="54" t="s">
        <v>340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341</v>
      </c>
      <c r="B242" s="54" t="s">
        <v>342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343</v>
      </c>
      <c r="B243" s="54" t="s">
        <v>344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345</v>
      </c>
      <c r="B244" s="54" t="s">
        <v>346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6</v>
      </c>
      <c r="Y244" s="387">
        <f>IFERROR(IF(X244="",0,CEILING((X244/$H244),1)*$H244),"")</f>
        <v>7.1999999999999993</v>
      </c>
      <c r="Z244" s="36">
        <f>IFERROR(IF(Y244=0,"",ROUNDUP(Y244/H244,0)*0.00753),"")</f>
        <v>2.2589999999999999E-2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6.6800000000000006</v>
      </c>
      <c r="BN244" s="64">
        <f>IFERROR(Y244*I244/H244,"0")</f>
        <v>8.016</v>
      </c>
      <c r="BO244" s="64">
        <f>IFERROR(1/J244*(X244/H244),"0")</f>
        <v>1.6025641025641024E-2</v>
      </c>
      <c r="BP244" s="64">
        <f>IFERROR(1/J244*(Y244/H244),"0")</f>
        <v>1.9230769230769232E-2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70</v>
      </c>
      <c r="Q245" s="403"/>
      <c r="R245" s="403"/>
      <c r="S245" s="403"/>
      <c r="T245" s="403"/>
      <c r="U245" s="403"/>
      <c r="V245" s="404"/>
      <c r="W245" s="37" t="s">
        <v>71</v>
      </c>
      <c r="X245" s="388">
        <f>IFERROR(X240/H240,"0")+IFERROR(X241/H241,"0")+IFERROR(X242/H242,"0")+IFERROR(X243/H243,"0")+IFERROR(X244/H244,"0")</f>
        <v>2.5</v>
      </c>
      <c r="Y245" s="388">
        <f>IFERROR(Y240/H240,"0")+IFERROR(Y241/H241,"0")+IFERROR(Y242/H242,"0")+IFERROR(Y243/H243,"0")+IFERROR(Y244/H244,"0")</f>
        <v>3</v>
      </c>
      <c r="Z245" s="388">
        <f>IFERROR(IF(Z240="",0,Z240),"0")+IFERROR(IF(Z241="",0,Z241),"0")+IFERROR(IF(Z242="",0,Z242),"0")+IFERROR(IF(Z243="",0,Z243),"0")+IFERROR(IF(Z244="",0,Z244),"0")</f>
        <v>2.2589999999999999E-2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70</v>
      </c>
      <c r="Q246" s="403"/>
      <c r="R246" s="403"/>
      <c r="S246" s="403"/>
      <c r="T246" s="403"/>
      <c r="U246" s="403"/>
      <c r="V246" s="404"/>
      <c r="W246" s="37" t="s">
        <v>69</v>
      </c>
      <c r="X246" s="388">
        <f>IFERROR(SUM(X240:X244),"0")</f>
        <v>6</v>
      </c>
      <c r="Y246" s="388">
        <f>IFERROR(SUM(Y240:Y244),"0")</f>
        <v>7.1999999999999993</v>
      </c>
      <c r="Z246" s="37"/>
      <c r="AA246" s="389"/>
      <c r="AB246" s="389"/>
      <c r="AC246" s="389"/>
    </row>
    <row r="247" spans="1:68" ht="16.5" customHeight="1" x14ac:dyDescent="0.25">
      <c r="A247" s="437" t="s">
        <v>347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110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348</v>
      </c>
      <c r="B249" s="54" t="s">
        <v>349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348</v>
      </c>
      <c r="B250" s="54" t="s">
        <v>350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351</v>
      </c>
      <c r="B251" s="54" t="s">
        <v>352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353</v>
      </c>
      <c r="B252" s="54" t="s">
        <v>354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355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356</v>
      </c>
      <c r="B254" s="54" t="s">
        <v>357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360</v>
      </c>
      <c r="B256" s="54" t="s">
        <v>361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70</v>
      </c>
      <c r="Q257" s="403"/>
      <c r="R257" s="403"/>
      <c r="S257" s="403"/>
      <c r="T257" s="403"/>
      <c r="U257" s="403"/>
      <c r="V257" s="404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70</v>
      </c>
      <c r="Q258" s="403"/>
      <c r="R258" s="403"/>
      <c r="S258" s="403"/>
      <c r="T258" s="403"/>
      <c r="U258" s="403"/>
      <c r="V258" s="404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362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110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363</v>
      </c>
      <c r="B261" s="54" t="s">
        <v>364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363</v>
      </c>
      <c r="B262" s="54" t="s">
        <v>365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366</v>
      </c>
      <c r="B263" s="54" t="s">
        <v>367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368</v>
      </c>
      <c r="B264" s="54" t="s">
        <v>369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23</v>
      </c>
      <c r="Y265" s="387">
        <f t="shared" si="47"/>
        <v>24</v>
      </c>
      <c r="Z265" s="36">
        <f>IFERROR(IF(Y265=0,"",ROUNDUP(Y265/H265,0)*0.00937),"")</f>
        <v>5.6219999999999999E-2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24.380000000000003</v>
      </c>
      <c r="BN265" s="64">
        <f t="shared" si="49"/>
        <v>25.44</v>
      </c>
      <c r="BO265" s="64">
        <f t="shared" si="50"/>
        <v>4.7916666666666663E-2</v>
      </c>
      <c r="BP265" s="64">
        <f t="shared" si="51"/>
        <v>0.05</v>
      </c>
    </row>
    <row r="266" spans="1:68" ht="27" customHeight="1" x14ac:dyDescent="0.25">
      <c r="A266" s="54" t="s">
        <v>372</v>
      </c>
      <c r="B266" s="54" t="s">
        <v>373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376</v>
      </c>
      <c r="B268" s="54" t="s">
        <v>377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47</v>
      </c>
      <c r="Y268" s="387">
        <f t="shared" si="47"/>
        <v>48</v>
      </c>
      <c r="Z268" s="36">
        <f>IFERROR(IF(Y268=0,"",ROUNDUP(Y268/H268,0)*0.00937),"")</f>
        <v>0.11244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49.82</v>
      </c>
      <c r="BN268" s="64">
        <f t="shared" si="49"/>
        <v>50.88</v>
      </c>
      <c r="BO268" s="64">
        <f t="shared" si="50"/>
        <v>9.7916666666666666E-2</v>
      </c>
      <c r="BP268" s="64">
        <f t="shared" si="51"/>
        <v>0.1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70</v>
      </c>
      <c r="Q269" s="403"/>
      <c r="R269" s="403"/>
      <c r="S269" s="403"/>
      <c r="T269" s="403"/>
      <c r="U269" s="403"/>
      <c r="V269" s="404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17.5</v>
      </c>
      <c r="Y269" s="388">
        <f>IFERROR(Y261/H261,"0")+IFERROR(Y262/H262,"0")+IFERROR(Y263/H263,"0")+IFERROR(Y264/H264,"0")+IFERROR(Y265/H265,"0")+IFERROR(Y266/H266,"0")+IFERROR(Y267/H267,"0")+IFERROR(Y268/H268,"0")</f>
        <v>18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0.16866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70</v>
      </c>
      <c r="Q270" s="403"/>
      <c r="R270" s="403"/>
      <c r="S270" s="403"/>
      <c r="T270" s="403"/>
      <c r="U270" s="403"/>
      <c r="V270" s="404"/>
      <c r="W270" s="37" t="s">
        <v>69</v>
      </c>
      <c r="X270" s="388">
        <f>IFERROR(SUM(X261:X268),"0")</f>
        <v>70</v>
      </c>
      <c r="Y270" s="388">
        <f>IFERROR(SUM(Y261:Y268),"0")</f>
        <v>72</v>
      </c>
      <c r="Z270" s="37"/>
      <c r="AA270" s="389"/>
      <c r="AB270" s="389"/>
      <c r="AC270" s="389"/>
    </row>
    <row r="271" spans="1:68" ht="16.5" customHeight="1" x14ac:dyDescent="0.25">
      <c r="A271" s="437" t="s">
        <v>378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110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379</v>
      </c>
      <c r="B273" s="54" t="s">
        <v>380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381</v>
      </c>
      <c r="B274" s="54" t="s">
        <v>382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4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381</v>
      </c>
      <c r="B275" s="54" t="s">
        <v>384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385</v>
      </c>
      <c r="B276" s="54" t="s">
        <v>386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387</v>
      </c>
      <c r="B277" s="54" t="s">
        <v>388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70</v>
      </c>
      <c r="Q279" s="403"/>
      <c r="R279" s="403"/>
      <c r="S279" s="403"/>
      <c r="T279" s="403"/>
      <c r="U279" s="403"/>
      <c r="V279" s="404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70</v>
      </c>
      <c r="Q280" s="403"/>
      <c r="R280" s="403"/>
      <c r="S280" s="403"/>
      <c r="T280" s="403"/>
      <c r="U280" s="403"/>
      <c r="V280" s="404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391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392</v>
      </c>
      <c r="B283" s="54" t="s">
        <v>393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70</v>
      </c>
      <c r="Q284" s="403"/>
      <c r="R284" s="403"/>
      <c r="S284" s="403"/>
      <c r="T284" s="403"/>
      <c r="U284" s="403"/>
      <c r="V284" s="404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70</v>
      </c>
      <c r="Q285" s="403"/>
      <c r="R285" s="403"/>
      <c r="S285" s="403"/>
      <c r="T285" s="403"/>
      <c r="U285" s="403"/>
      <c r="V285" s="404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394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110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395</v>
      </c>
      <c r="B288" s="54" t="s">
        <v>396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397</v>
      </c>
      <c r="B289" s="54" t="s">
        <v>398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399</v>
      </c>
      <c r="B290" s="54" t="s">
        <v>400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70</v>
      </c>
      <c r="Q291" s="403"/>
      <c r="R291" s="403"/>
      <c r="S291" s="403"/>
      <c r="T291" s="403"/>
      <c r="U291" s="403"/>
      <c r="V291" s="404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70</v>
      </c>
      <c r="Q292" s="403"/>
      <c r="R292" s="403"/>
      <c r="S292" s="403"/>
      <c r="T292" s="403"/>
      <c r="U292" s="403"/>
      <c r="V292" s="404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401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72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402</v>
      </c>
      <c r="B295" s="54" t="s">
        <v>403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404</v>
      </c>
      <c r="B296" s="54" t="s">
        <v>405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50</v>
      </c>
      <c r="Y297" s="387">
        <f>IFERROR(IF(X297="",0,CEILING((X297/$H297),1)*$H297),"")</f>
        <v>50.4</v>
      </c>
      <c r="Z297" s="36">
        <f>IFERROR(IF(Y297=0,"",ROUNDUP(Y297/H297,0)*0.00753),"")</f>
        <v>0.15812999999999999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55.666666666666664</v>
      </c>
      <c r="BN297" s="64">
        <f>IFERROR(Y297*I297/H297,"0")</f>
        <v>56.112000000000002</v>
      </c>
      <c r="BO297" s="64">
        <f>IFERROR(1/J297*(X297/H297),"0")</f>
        <v>0.13354700854700854</v>
      </c>
      <c r="BP297" s="64">
        <f>IFERROR(1/J297*(Y297/H297),"0")</f>
        <v>0.13461538461538461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137</v>
      </c>
      <c r="Y298" s="387">
        <f>IFERROR(IF(X298="",0,CEILING((X298/$H298),1)*$H298),"")</f>
        <v>139.19999999999999</v>
      </c>
      <c r="Z298" s="36">
        <f>IFERROR(IF(Y298=0,"",ROUNDUP(Y298/H298,0)*0.00753),"")</f>
        <v>0.43674000000000002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148.41666666666666</v>
      </c>
      <c r="BN298" s="64">
        <f>IFERROR(Y298*I298/H298,"0")</f>
        <v>150.79999999999998</v>
      </c>
      <c r="BO298" s="64">
        <f>IFERROR(1/J298*(X298/H298),"0")</f>
        <v>0.3659188034188034</v>
      </c>
      <c r="BP298" s="64">
        <f>IFERROR(1/J298*(Y298/H298),"0")</f>
        <v>0.37179487179487181</v>
      </c>
    </row>
    <row r="299" spans="1:68" ht="27" customHeight="1" x14ac:dyDescent="0.25">
      <c r="A299" s="54" t="s">
        <v>410</v>
      </c>
      <c r="B299" s="54" t="s">
        <v>411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70</v>
      </c>
      <c r="Q300" s="403"/>
      <c r="R300" s="403"/>
      <c r="S300" s="403"/>
      <c r="T300" s="403"/>
      <c r="U300" s="403"/>
      <c r="V300" s="404"/>
      <c r="W300" s="37" t="s">
        <v>71</v>
      </c>
      <c r="X300" s="388">
        <f>IFERROR(X295/H295,"0")+IFERROR(X296/H296,"0")+IFERROR(X297/H297,"0")+IFERROR(X298/H298,"0")+IFERROR(X299/H299,"0")</f>
        <v>77.916666666666671</v>
      </c>
      <c r="Y300" s="388">
        <f>IFERROR(Y295/H295,"0")+IFERROR(Y296/H296,"0")+IFERROR(Y297/H297,"0")+IFERROR(Y298/H298,"0")+IFERROR(Y299/H299,"0")</f>
        <v>79</v>
      </c>
      <c r="Z300" s="388">
        <f>IFERROR(IF(Z295="",0,Z295),"0")+IFERROR(IF(Z296="",0,Z296),"0")+IFERROR(IF(Z297="",0,Z297),"0")+IFERROR(IF(Z298="",0,Z298),"0")+IFERROR(IF(Z299="",0,Z299),"0")</f>
        <v>0.59487000000000001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70</v>
      </c>
      <c r="Q301" s="403"/>
      <c r="R301" s="403"/>
      <c r="S301" s="403"/>
      <c r="T301" s="403"/>
      <c r="U301" s="403"/>
      <c r="V301" s="404"/>
      <c r="W301" s="37" t="s">
        <v>69</v>
      </c>
      <c r="X301" s="388">
        <f>IFERROR(SUM(X295:X299),"0")</f>
        <v>187</v>
      </c>
      <c r="Y301" s="388">
        <f>IFERROR(SUM(Y295:Y299),"0")</f>
        <v>189.6</v>
      </c>
      <c r="Z301" s="37"/>
      <c r="AA301" s="389"/>
      <c r="AB301" s="389"/>
      <c r="AC301" s="389"/>
    </row>
    <row r="302" spans="1:68" ht="16.5" customHeight="1" x14ac:dyDescent="0.25">
      <c r="A302" s="437" t="s">
        <v>412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72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413</v>
      </c>
      <c r="B304" s="54" t="s">
        <v>414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70</v>
      </c>
      <c r="Q305" s="403"/>
      <c r="R305" s="403"/>
      <c r="S305" s="403"/>
      <c r="T305" s="403"/>
      <c r="U305" s="403"/>
      <c r="V305" s="404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70</v>
      </c>
      <c r="Q306" s="403"/>
      <c r="R306" s="403"/>
      <c r="S306" s="403"/>
      <c r="T306" s="403"/>
      <c r="U306" s="403"/>
      <c r="V306" s="404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415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110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416</v>
      </c>
      <c r="B309" s="54" t="s">
        <v>417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70</v>
      </c>
      <c r="Q310" s="403"/>
      <c r="R310" s="403"/>
      <c r="S310" s="403"/>
      <c r="T310" s="403"/>
      <c r="U310" s="403"/>
      <c r="V310" s="404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70</v>
      </c>
      <c r="Q311" s="403"/>
      <c r="R311" s="403"/>
      <c r="S311" s="403"/>
      <c r="T311" s="403"/>
      <c r="U311" s="403"/>
      <c r="V311" s="404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418</v>
      </c>
      <c r="B313" s="54" t="s">
        <v>419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420</v>
      </c>
      <c r="B314" s="54" t="s">
        <v>421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70</v>
      </c>
      <c r="Q315" s="403"/>
      <c r="R315" s="403"/>
      <c r="S315" s="403"/>
      <c r="T315" s="403"/>
      <c r="U315" s="403"/>
      <c r="V315" s="404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70</v>
      </c>
      <c r="Q316" s="403"/>
      <c r="R316" s="403"/>
      <c r="S316" s="403"/>
      <c r="T316" s="403"/>
      <c r="U316" s="403"/>
      <c r="V316" s="404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422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110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423</v>
      </c>
      <c r="B319" s="54" t="s">
        <v>424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425</v>
      </c>
      <c r="B320" s="54" t="s">
        <v>426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427</v>
      </c>
      <c r="B321" s="54" t="s">
        <v>428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96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431</v>
      </c>
      <c r="B323" s="54" t="s">
        <v>432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433</v>
      </c>
      <c r="B324" s="54" t="s">
        <v>434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435</v>
      </c>
      <c r="B325" s="54" t="s">
        <v>436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437</v>
      </c>
      <c r="B326" s="54" t="s">
        <v>438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70</v>
      </c>
      <c r="Q327" s="403"/>
      <c r="R327" s="403"/>
      <c r="S327" s="403"/>
      <c r="T327" s="403"/>
      <c r="U327" s="403"/>
      <c r="V327" s="404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70</v>
      </c>
      <c r="Q328" s="403"/>
      <c r="R328" s="403"/>
      <c r="S328" s="403"/>
      <c r="T328" s="403"/>
      <c r="U328" s="403"/>
      <c r="V328" s="404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64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300</v>
      </c>
      <c r="Y331" s="387">
        <f>IFERROR(IF(X331="",0,CEILING((X331/$H331),1)*$H331),"")</f>
        <v>302.40000000000003</v>
      </c>
      <c r="Z331" s="36">
        <f>IFERROR(IF(Y331=0,"",ROUNDUP(Y331/H331,0)*0.00753),"")</f>
        <v>0.54215999999999998</v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318.57142857142856</v>
      </c>
      <c r="BN331" s="64">
        <f>IFERROR(Y331*I331/H331,"0")</f>
        <v>321.12</v>
      </c>
      <c r="BO331" s="64">
        <f>IFERROR(1/J331*(X331/H331),"0")</f>
        <v>0.45787545787545786</v>
      </c>
      <c r="BP331" s="64">
        <f>IFERROR(1/J331*(Y331/H331),"0")</f>
        <v>0.46153846153846151</v>
      </c>
    </row>
    <row r="332" spans="1:68" ht="27" customHeight="1" x14ac:dyDescent="0.25">
      <c r="A332" s="54" t="s">
        <v>443</v>
      </c>
      <c r="B332" s="54" t="s">
        <v>444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79</v>
      </c>
      <c r="Y333" s="387">
        <f>IFERROR(IF(X333="",0,CEILING((X333/$H333),1)*$H333),"")</f>
        <v>79.8</v>
      </c>
      <c r="Z333" s="36">
        <f>IFERROR(IF(Y333=0,"",ROUNDUP(Y333/H333,0)*0.00502),"")</f>
        <v>0.19076000000000001</v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83.890476190476178</v>
      </c>
      <c r="BN333" s="64">
        <f>IFERROR(Y333*I333/H333,"0")</f>
        <v>84.739999999999981</v>
      </c>
      <c r="BO333" s="64">
        <f>IFERROR(1/J333*(X333/H333),"0")</f>
        <v>0.16076516076516079</v>
      </c>
      <c r="BP333" s="64">
        <f>IFERROR(1/J333*(Y333/H333),"0")</f>
        <v>0.1623931623931624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70</v>
      </c>
      <c r="Q334" s="403"/>
      <c r="R334" s="403"/>
      <c r="S334" s="403"/>
      <c r="T334" s="403"/>
      <c r="U334" s="403"/>
      <c r="V334" s="404"/>
      <c r="W334" s="37" t="s">
        <v>71</v>
      </c>
      <c r="X334" s="388">
        <f>IFERROR(X330/H330,"0")+IFERROR(X331/H331,"0")+IFERROR(X332/H332,"0")+IFERROR(X333/H333,"0")</f>
        <v>109.04761904761905</v>
      </c>
      <c r="Y334" s="388">
        <f>IFERROR(Y330/H330,"0")+IFERROR(Y331/H331,"0")+IFERROR(Y332/H332,"0")+IFERROR(Y333/H333,"0")</f>
        <v>110</v>
      </c>
      <c r="Z334" s="388">
        <f>IFERROR(IF(Z330="",0,Z330),"0")+IFERROR(IF(Z331="",0,Z331),"0")+IFERROR(IF(Z332="",0,Z332),"0")+IFERROR(IF(Z333="",0,Z333),"0")</f>
        <v>0.73292000000000002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70</v>
      </c>
      <c r="Q335" s="403"/>
      <c r="R335" s="403"/>
      <c r="S335" s="403"/>
      <c r="T335" s="403"/>
      <c r="U335" s="403"/>
      <c r="V335" s="404"/>
      <c r="W335" s="37" t="s">
        <v>69</v>
      </c>
      <c r="X335" s="388">
        <f>IFERROR(SUM(X330:X333),"0")</f>
        <v>379</v>
      </c>
      <c r="Y335" s="388">
        <f>IFERROR(SUM(Y330:Y333),"0")</f>
        <v>382.20000000000005</v>
      </c>
      <c r="Z335" s="37"/>
      <c r="AA335" s="389"/>
      <c r="AB335" s="389"/>
      <c r="AC335" s="389"/>
    </row>
    <row r="336" spans="1:68" ht="14.25" customHeight="1" x14ac:dyDescent="0.25">
      <c r="A336" s="400" t="s">
        <v>72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449</v>
      </c>
      <c r="B338" s="54" t="s">
        <v>450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451</v>
      </c>
      <c r="B339" s="54" t="s">
        <v>452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169</v>
      </c>
      <c r="Y340" s="387">
        <f t="shared" si="62"/>
        <v>171</v>
      </c>
      <c r="Z340" s="36">
        <f>IFERROR(IF(Y340=0,"",ROUNDUP(Y340/H340,0)*0.00753),"")</f>
        <v>0.42921000000000004</v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183.98466666666664</v>
      </c>
      <c r="BN340" s="64">
        <f t="shared" si="64"/>
        <v>186.16200000000001</v>
      </c>
      <c r="BO340" s="64">
        <f t="shared" si="65"/>
        <v>0.3611111111111111</v>
      </c>
      <c r="BP340" s="64">
        <f t="shared" si="66"/>
        <v>0.36538461538461536</v>
      </c>
    </row>
    <row r="341" spans="1:68" ht="27" customHeight="1" x14ac:dyDescent="0.25">
      <c r="A341" s="54" t="s">
        <v>455</v>
      </c>
      <c r="B341" s="54" t="s">
        <v>456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457</v>
      </c>
      <c r="B342" s="54" t="s">
        <v>458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70</v>
      </c>
      <c r="Q343" s="403"/>
      <c r="R343" s="403"/>
      <c r="S343" s="403"/>
      <c r="T343" s="403"/>
      <c r="U343" s="403"/>
      <c r="V343" s="404"/>
      <c r="W343" s="37" t="s">
        <v>71</v>
      </c>
      <c r="X343" s="388">
        <f>IFERROR(X337/H337,"0")+IFERROR(X338/H338,"0")+IFERROR(X339/H339,"0")+IFERROR(X340/H340,"0")+IFERROR(X341/H341,"0")+IFERROR(X342/H342,"0")</f>
        <v>56.333333333333336</v>
      </c>
      <c r="Y343" s="388">
        <f>IFERROR(Y337/H337,"0")+IFERROR(Y338/H338,"0")+IFERROR(Y339/H339,"0")+IFERROR(Y340/H340,"0")+IFERROR(Y341/H341,"0")+IFERROR(Y342/H342,"0")</f>
        <v>57</v>
      </c>
      <c r="Z343" s="388">
        <f>IFERROR(IF(Z337="",0,Z337),"0")+IFERROR(IF(Z338="",0,Z338),"0")+IFERROR(IF(Z339="",0,Z339),"0")+IFERROR(IF(Z340="",0,Z340),"0")+IFERROR(IF(Z341="",0,Z341),"0")+IFERROR(IF(Z342="",0,Z342),"0")</f>
        <v>0.42921000000000004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70</v>
      </c>
      <c r="Q344" s="403"/>
      <c r="R344" s="403"/>
      <c r="S344" s="403"/>
      <c r="T344" s="403"/>
      <c r="U344" s="403"/>
      <c r="V344" s="404"/>
      <c r="W344" s="37" t="s">
        <v>69</v>
      </c>
      <c r="X344" s="388">
        <f>IFERROR(SUM(X337:X342),"0")</f>
        <v>169</v>
      </c>
      <c r="Y344" s="388">
        <f>IFERROR(SUM(Y337:Y342),"0")</f>
        <v>171</v>
      </c>
      <c r="Z344" s="37"/>
      <c r="AA344" s="389"/>
      <c r="AB344" s="389"/>
      <c r="AC344" s="389"/>
    </row>
    <row r="345" spans="1:68" ht="14.25" customHeight="1" x14ac:dyDescent="0.25">
      <c r="A345" s="400" t="s">
        <v>181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459</v>
      </c>
      <c r="B346" s="54" t="s">
        <v>460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31</v>
      </c>
      <c r="Y347" s="387">
        <f>IFERROR(IF(X347="",0,CEILING((X347/$H347),1)*$H347),"")</f>
        <v>31.2</v>
      </c>
      <c r="Z347" s="36">
        <f>IFERROR(IF(Y347=0,"",ROUNDUP(Y347/H347,0)*0.02175),"")</f>
        <v>8.6999999999999994E-2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33.241538461538468</v>
      </c>
      <c r="BN347" s="64">
        <f>IFERROR(Y347*I347/H347,"0")</f>
        <v>33.456000000000003</v>
      </c>
      <c r="BO347" s="64">
        <f>IFERROR(1/J347*(X347/H347),"0")</f>
        <v>7.0970695970695968E-2</v>
      </c>
      <c r="BP347" s="64">
        <f>IFERROR(1/J347*(Y347/H347),"0")</f>
        <v>7.1428571428571425E-2</v>
      </c>
    </row>
    <row r="348" spans="1:68" ht="16.5" customHeight="1" x14ac:dyDescent="0.25">
      <c r="A348" s="54" t="s">
        <v>463</v>
      </c>
      <c r="B348" s="54" t="s">
        <v>464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70</v>
      </c>
      <c r="Q349" s="403"/>
      <c r="R349" s="403"/>
      <c r="S349" s="403"/>
      <c r="T349" s="403"/>
      <c r="U349" s="403"/>
      <c r="V349" s="404"/>
      <c r="W349" s="37" t="s">
        <v>71</v>
      </c>
      <c r="X349" s="388">
        <f>IFERROR(X346/H346,"0")+IFERROR(X347/H347,"0")+IFERROR(X348/H348,"0")</f>
        <v>3.9743589743589745</v>
      </c>
      <c r="Y349" s="388">
        <f>IFERROR(Y346/H346,"0")+IFERROR(Y347/H347,"0")+IFERROR(Y348/H348,"0")</f>
        <v>4</v>
      </c>
      <c r="Z349" s="388">
        <f>IFERROR(IF(Z346="",0,Z346),"0")+IFERROR(IF(Z347="",0,Z347),"0")+IFERROR(IF(Z348="",0,Z348),"0")</f>
        <v>8.6999999999999994E-2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70</v>
      </c>
      <c r="Q350" s="403"/>
      <c r="R350" s="403"/>
      <c r="S350" s="403"/>
      <c r="T350" s="403"/>
      <c r="U350" s="403"/>
      <c r="V350" s="404"/>
      <c r="W350" s="37" t="s">
        <v>69</v>
      </c>
      <c r="X350" s="388">
        <f>IFERROR(SUM(X346:X348),"0")</f>
        <v>31</v>
      </c>
      <c r="Y350" s="388">
        <f>IFERROR(SUM(Y346:Y348),"0")</f>
        <v>31.2</v>
      </c>
      <c r="Z350" s="37"/>
      <c r="AA350" s="389"/>
      <c r="AB350" s="389"/>
      <c r="AC350" s="389"/>
    </row>
    <row r="351" spans="1:68" ht="14.25" customHeight="1" x14ac:dyDescent="0.25">
      <c r="A351" s="400" t="s">
        <v>96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465</v>
      </c>
      <c r="B352" s="54" t="s">
        <v>466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563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70</v>
      </c>
      <c r="Q356" s="403"/>
      <c r="R356" s="403"/>
      <c r="S356" s="403"/>
      <c r="T356" s="403"/>
      <c r="U356" s="403"/>
      <c r="V356" s="404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70</v>
      </c>
      <c r="Q357" s="403"/>
      <c r="R357" s="403"/>
      <c r="S357" s="403"/>
      <c r="T357" s="403"/>
      <c r="U357" s="403"/>
      <c r="V357" s="404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475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476</v>
      </c>
      <c r="B359" s="54" t="s">
        <v>477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9</v>
      </c>
      <c r="Y359" s="387">
        <f>IFERROR(IF(X359="",0,CEILING((X359/$H359),1)*$H359),"")</f>
        <v>10</v>
      </c>
      <c r="Z359" s="36">
        <f>IFERROR(IF(Y359=0,"",ROUNDUP(Y359/H359,0)*0.00474),"")</f>
        <v>2.3700000000000002E-2</v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10.080000000000002</v>
      </c>
      <c r="BN359" s="64">
        <f>IFERROR(Y359*I359/H359,"0")</f>
        <v>11.200000000000001</v>
      </c>
      <c r="BO359" s="64">
        <f>IFERROR(1/J359*(X359/H359),"0")</f>
        <v>1.8907563025210083E-2</v>
      </c>
      <c r="BP359" s="64">
        <f>IFERROR(1/J359*(Y359/H359),"0")</f>
        <v>2.1008403361344536E-2</v>
      </c>
    </row>
    <row r="360" spans="1:68" ht="27" customHeight="1" x14ac:dyDescent="0.25">
      <c r="A360" s="54" t="s">
        <v>480</v>
      </c>
      <c r="B360" s="54" t="s">
        <v>481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482</v>
      </c>
      <c r="B361" s="54" t="s">
        <v>483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16</v>
      </c>
      <c r="Y361" s="387">
        <f>IFERROR(IF(X361="",0,CEILING((X361/$H361),1)*$H361),"")</f>
        <v>16</v>
      </c>
      <c r="Z361" s="36">
        <f>IFERROR(IF(Y361=0,"",ROUNDUP(Y361/H361,0)*0.00474),"")</f>
        <v>3.7920000000000002E-2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17.920000000000002</v>
      </c>
      <c r="BN361" s="64">
        <f>IFERROR(Y361*I361/H361,"0")</f>
        <v>17.920000000000002</v>
      </c>
      <c r="BO361" s="64">
        <f>IFERROR(1/J361*(X361/H361),"0")</f>
        <v>3.3613445378151259E-2</v>
      </c>
      <c r="BP361" s="64">
        <f>IFERROR(1/J361*(Y361/H361),"0")</f>
        <v>3.3613445378151259E-2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70</v>
      </c>
      <c r="Q362" s="403"/>
      <c r="R362" s="403"/>
      <c r="S362" s="403"/>
      <c r="T362" s="403"/>
      <c r="U362" s="403"/>
      <c r="V362" s="404"/>
      <c r="W362" s="37" t="s">
        <v>71</v>
      </c>
      <c r="X362" s="388">
        <f>IFERROR(X359/H359,"0")+IFERROR(X360/H360,"0")+IFERROR(X361/H361,"0")</f>
        <v>12.5</v>
      </c>
      <c r="Y362" s="388">
        <f>IFERROR(Y359/H359,"0")+IFERROR(Y360/H360,"0")+IFERROR(Y361/H361,"0")</f>
        <v>13</v>
      </c>
      <c r="Z362" s="388">
        <f>IFERROR(IF(Z359="",0,Z359),"0")+IFERROR(IF(Z360="",0,Z360),"0")+IFERROR(IF(Z361="",0,Z361),"0")</f>
        <v>6.1620000000000008E-2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70</v>
      </c>
      <c r="Q363" s="403"/>
      <c r="R363" s="403"/>
      <c r="S363" s="403"/>
      <c r="T363" s="403"/>
      <c r="U363" s="403"/>
      <c r="V363" s="404"/>
      <c r="W363" s="37" t="s">
        <v>69</v>
      </c>
      <c r="X363" s="388">
        <f>IFERROR(SUM(X359:X361),"0")</f>
        <v>25</v>
      </c>
      <c r="Y363" s="388">
        <f>IFERROR(SUM(Y359:Y361),"0")</f>
        <v>26</v>
      </c>
      <c r="Z363" s="37"/>
      <c r="AA363" s="389"/>
      <c r="AB363" s="389"/>
      <c r="AC363" s="389"/>
    </row>
    <row r="364" spans="1:68" ht="16.5" customHeight="1" x14ac:dyDescent="0.25">
      <c r="A364" s="437" t="s">
        <v>484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64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485</v>
      </c>
      <c r="B366" s="54" t="s">
        <v>486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70</v>
      </c>
      <c r="Q367" s="403"/>
      <c r="R367" s="403"/>
      <c r="S367" s="403"/>
      <c r="T367" s="403"/>
      <c r="U367" s="403"/>
      <c r="V367" s="404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70</v>
      </c>
      <c r="Q368" s="403"/>
      <c r="R368" s="403"/>
      <c r="S368" s="403"/>
      <c r="T368" s="403"/>
      <c r="U368" s="403"/>
      <c r="V368" s="404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72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87</v>
      </c>
      <c r="Y371" s="387">
        <f>IFERROR(IF(X371="",0,CEILING((X371/$H371),1)*$H371),"")</f>
        <v>88.2</v>
      </c>
      <c r="Z371" s="36">
        <f>IFERROR(IF(Y371=0,"",ROUNDUP(Y371/H371,0)*0.00753),"")</f>
        <v>0.31625999999999999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98.26857142857142</v>
      </c>
      <c r="BN371" s="64">
        <f>IFERROR(Y371*I371/H371,"0")</f>
        <v>99.623999999999995</v>
      </c>
      <c r="BO371" s="64">
        <f>IFERROR(1/J371*(X371/H371),"0")</f>
        <v>0.26556776556776551</v>
      </c>
      <c r="BP371" s="64">
        <f>IFERROR(1/J371*(Y371/H371),"0")</f>
        <v>0.26923076923076922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27</v>
      </c>
      <c r="Y372" s="387">
        <f>IFERROR(IF(X372="",0,CEILING((X372/$H372),1)*$H372),"")</f>
        <v>27.3</v>
      </c>
      <c r="Z372" s="36">
        <f>IFERROR(IF(Y372=0,"",ROUNDUP(Y372/H372,0)*0.00753),"")</f>
        <v>9.7890000000000005E-2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30.342857142857142</v>
      </c>
      <c r="BN372" s="64">
        <f>IFERROR(Y372*I372/H372,"0")</f>
        <v>30.679999999999996</v>
      </c>
      <c r="BO372" s="64">
        <f>IFERROR(1/J372*(X372/H372),"0")</f>
        <v>8.2417582417582402E-2</v>
      </c>
      <c r="BP372" s="64">
        <f>IFERROR(1/J372*(Y372/H372),"0")</f>
        <v>8.3333333333333329E-2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70</v>
      </c>
      <c r="Q373" s="403"/>
      <c r="R373" s="403"/>
      <c r="S373" s="403"/>
      <c r="T373" s="403"/>
      <c r="U373" s="403"/>
      <c r="V373" s="404"/>
      <c r="W373" s="37" t="s">
        <v>71</v>
      </c>
      <c r="X373" s="388">
        <f>IFERROR(X370/H370,"0")+IFERROR(X371/H371,"0")+IFERROR(X372/H372,"0")</f>
        <v>54.285714285714278</v>
      </c>
      <c r="Y373" s="388">
        <f>IFERROR(Y370/H370,"0")+IFERROR(Y371/H371,"0")+IFERROR(Y372/H372,"0")</f>
        <v>55</v>
      </c>
      <c r="Z373" s="388">
        <f>IFERROR(IF(Z370="",0,Z370),"0")+IFERROR(IF(Z371="",0,Z371),"0")+IFERROR(IF(Z372="",0,Z372),"0")</f>
        <v>0.41415000000000002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70</v>
      </c>
      <c r="Q374" s="403"/>
      <c r="R374" s="403"/>
      <c r="S374" s="403"/>
      <c r="T374" s="403"/>
      <c r="U374" s="403"/>
      <c r="V374" s="404"/>
      <c r="W374" s="37" t="s">
        <v>69</v>
      </c>
      <c r="X374" s="388">
        <f>IFERROR(SUM(X370:X372),"0")</f>
        <v>114</v>
      </c>
      <c r="Y374" s="388">
        <f>IFERROR(SUM(Y370:Y372),"0")</f>
        <v>115.5</v>
      </c>
      <c r="Z374" s="37"/>
      <c r="AA374" s="389"/>
      <c r="AB374" s="389"/>
      <c r="AC374" s="389"/>
    </row>
    <row r="375" spans="1:68" ht="27.75" customHeight="1" x14ac:dyDescent="0.2">
      <c r="A375" s="453" t="s">
        <v>493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494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110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495</v>
      </c>
      <c r="B378" s="54" t="s">
        <v>496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498</v>
      </c>
      <c r="B380" s="54" t="s">
        <v>499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65</v>
      </c>
      <c r="Y381" s="387">
        <f t="shared" si="67"/>
        <v>75</v>
      </c>
      <c r="Z381" s="36">
        <f>IFERROR(IF(Y381=0,"",ROUNDUP(Y381/H381,0)*0.02175),"")</f>
        <v>0.10874999999999999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67.08</v>
      </c>
      <c r="BN381" s="64">
        <f t="shared" si="69"/>
        <v>77.400000000000006</v>
      </c>
      <c r="BO381" s="64">
        <f t="shared" si="70"/>
        <v>9.0277777777777762E-2</v>
      </c>
      <c r="BP381" s="64">
        <f t="shared" si="71"/>
        <v>0.10416666666666666</v>
      </c>
    </row>
    <row r="382" spans="1:68" ht="27" customHeight="1" x14ac:dyDescent="0.25">
      <c r="A382" s="54" t="s">
        <v>501</v>
      </c>
      <c r="B382" s="54" t="s">
        <v>502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200</v>
      </c>
      <c r="Y383" s="387">
        <f t="shared" si="67"/>
        <v>210</v>
      </c>
      <c r="Z383" s="36">
        <f>IFERROR(IF(Y383=0,"",ROUNDUP(Y383/H383,0)*0.02175),"")</f>
        <v>0.30449999999999999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206.4</v>
      </c>
      <c r="BN383" s="64">
        <f t="shared" si="69"/>
        <v>216.72</v>
      </c>
      <c r="BO383" s="64">
        <f t="shared" si="70"/>
        <v>0.27777777777777779</v>
      </c>
      <c r="BP383" s="64">
        <f t="shared" si="71"/>
        <v>0.29166666666666663</v>
      </c>
    </row>
    <row r="384" spans="1:68" ht="27" customHeight="1" x14ac:dyDescent="0.25">
      <c r="A384" s="54" t="s">
        <v>504</v>
      </c>
      <c r="B384" s="54" t="s">
        <v>505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506</v>
      </c>
      <c r="B385" s="54" t="s">
        <v>507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16</v>
      </c>
      <c r="Y385" s="387">
        <f t="shared" si="67"/>
        <v>20</v>
      </c>
      <c r="Z385" s="36">
        <f>IFERROR(IF(Y385=0,"",ROUNDUP(Y385/H385,0)*0.00937),"")</f>
        <v>3.7479999999999999E-2</v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16.672000000000001</v>
      </c>
      <c r="BN385" s="64">
        <f t="shared" si="69"/>
        <v>20.84</v>
      </c>
      <c r="BO385" s="64">
        <f t="shared" si="70"/>
        <v>2.6666666666666668E-2</v>
      </c>
      <c r="BP385" s="64">
        <f t="shared" si="71"/>
        <v>3.3333333333333333E-2</v>
      </c>
    </row>
    <row r="386" spans="1:68" ht="27" customHeight="1" x14ac:dyDescent="0.25">
      <c r="A386" s="54" t="s">
        <v>508</v>
      </c>
      <c r="B386" s="54" t="s">
        <v>509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70</v>
      </c>
      <c r="Q387" s="403"/>
      <c r="R387" s="403"/>
      <c r="S387" s="403"/>
      <c r="T387" s="403"/>
      <c r="U387" s="403"/>
      <c r="V387" s="404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20.866666666666667</v>
      </c>
      <c r="Y387" s="388">
        <f>IFERROR(Y378/H378,"0")+IFERROR(Y379/H379,"0")+IFERROR(Y380/H380,"0")+IFERROR(Y381/H381,"0")+IFERROR(Y382/H382,"0")+IFERROR(Y383/H383,"0")+IFERROR(Y384/H384,"0")+IFERROR(Y385/H385,"0")+IFERROR(Y386/H386,"0")</f>
        <v>23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0.45073000000000002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70</v>
      </c>
      <c r="Q388" s="403"/>
      <c r="R388" s="403"/>
      <c r="S388" s="403"/>
      <c r="T388" s="403"/>
      <c r="U388" s="403"/>
      <c r="V388" s="404"/>
      <c r="W388" s="37" t="s">
        <v>69</v>
      </c>
      <c r="X388" s="388">
        <f>IFERROR(SUM(X378:X386),"0")</f>
        <v>281</v>
      </c>
      <c r="Y388" s="388">
        <f>IFERROR(SUM(Y378:Y386),"0")</f>
        <v>305</v>
      </c>
      <c r="Z388" s="37"/>
      <c r="AA388" s="389"/>
      <c r="AB388" s="389"/>
      <c r="AC388" s="389"/>
    </row>
    <row r="389" spans="1:68" ht="14.25" customHeight="1" x14ac:dyDescent="0.25">
      <c r="A389" s="400" t="s">
        <v>146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512</v>
      </c>
      <c r="B391" s="54" t="s">
        <v>513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70</v>
      </c>
      <c r="Q392" s="403"/>
      <c r="R392" s="403"/>
      <c r="S392" s="403"/>
      <c r="T392" s="403"/>
      <c r="U392" s="403"/>
      <c r="V392" s="404"/>
      <c r="W392" s="37" t="s">
        <v>71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70</v>
      </c>
      <c r="Q393" s="403"/>
      <c r="R393" s="403"/>
      <c r="S393" s="403"/>
      <c r="T393" s="403"/>
      <c r="U393" s="403"/>
      <c r="V393" s="404"/>
      <c r="W393" s="37" t="s">
        <v>69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72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514</v>
      </c>
      <c r="B395" s="54" t="s">
        <v>515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516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517</v>
      </c>
      <c r="B397" s="54" t="s">
        <v>518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70</v>
      </c>
      <c r="Q398" s="403"/>
      <c r="R398" s="403"/>
      <c r="S398" s="403"/>
      <c r="T398" s="403"/>
      <c r="U398" s="403"/>
      <c r="V398" s="404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70</v>
      </c>
      <c r="Q399" s="403"/>
      <c r="R399" s="403"/>
      <c r="S399" s="403"/>
      <c r="T399" s="403"/>
      <c r="U399" s="403"/>
      <c r="V399" s="404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181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519</v>
      </c>
      <c r="B401" s="54" t="s">
        <v>520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519</v>
      </c>
      <c r="B402" s="54" t="s">
        <v>521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70</v>
      </c>
      <c r="Q403" s="403"/>
      <c r="R403" s="403"/>
      <c r="S403" s="403"/>
      <c r="T403" s="403"/>
      <c r="U403" s="403"/>
      <c r="V403" s="404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70</v>
      </c>
      <c r="Q404" s="403"/>
      <c r="R404" s="403"/>
      <c r="S404" s="403"/>
      <c r="T404" s="403"/>
      <c r="U404" s="403"/>
      <c r="V404" s="404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110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523</v>
      </c>
      <c r="B407" s="54" t="s">
        <v>524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482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526</v>
      </c>
      <c r="B408" s="54" t="s">
        <v>527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528</v>
      </c>
      <c r="B409" s="54" t="s">
        <v>529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530</v>
      </c>
      <c r="B410" s="54" t="s">
        <v>531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70</v>
      </c>
      <c r="Q411" s="403"/>
      <c r="R411" s="403"/>
      <c r="S411" s="403"/>
      <c r="T411" s="403"/>
      <c r="U411" s="403"/>
      <c r="V411" s="404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70</v>
      </c>
      <c r="Q412" s="403"/>
      <c r="R412" s="403"/>
      <c r="S412" s="403"/>
      <c r="T412" s="403"/>
      <c r="U412" s="403"/>
      <c r="V412" s="404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64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532</v>
      </c>
      <c r="B414" s="54" t="s">
        <v>533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534</v>
      </c>
      <c r="B415" s="54" t="s">
        <v>535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70</v>
      </c>
      <c r="Q416" s="403"/>
      <c r="R416" s="403"/>
      <c r="S416" s="403"/>
      <c r="T416" s="403"/>
      <c r="U416" s="403"/>
      <c r="V416" s="404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70</v>
      </c>
      <c r="Q417" s="403"/>
      <c r="R417" s="403"/>
      <c r="S417" s="403"/>
      <c r="T417" s="403"/>
      <c r="U417" s="403"/>
      <c r="V417" s="404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72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538</v>
      </c>
      <c r="B420" s="54" t="s">
        <v>539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540</v>
      </c>
      <c r="B421" s="54" t="s">
        <v>541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542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543</v>
      </c>
      <c r="B423" s="54" t="s">
        <v>544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70</v>
      </c>
      <c r="Q424" s="403"/>
      <c r="R424" s="403"/>
      <c r="S424" s="403"/>
      <c r="T424" s="403"/>
      <c r="U424" s="403"/>
      <c r="V424" s="404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70</v>
      </c>
      <c r="Q425" s="403"/>
      <c r="R425" s="403"/>
      <c r="S425" s="403"/>
      <c r="T425" s="403"/>
      <c r="U425" s="403"/>
      <c r="V425" s="404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545</v>
      </c>
      <c r="B427" s="54" t="s">
        <v>546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70</v>
      </c>
      <c r="Q428" s="403"/>
      <c r="R428" s="403"/>
      <c r="S428" s="403"/>
      <c r="T428" s="403"/>
      <c r="U428" s="403"/>
      <c r="V428" s="404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70</v>
      </c>
      <c r="Q429" s="403"/>
      <c r="R429" s="403"/>
      <c r="S429" s="403"/>
      <c r="T429" s="403"/>
      <c r="U429" s="403"/>
      <c r="V429" s="404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547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548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110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549</v>
      </c>
      <c r="B433" s="54" t="s">
        <v>550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70</v>
      </c>
      <c r="Q434" s="403"/>
      <c r="R434" s="403"/>
      <c r="S434" s="403"/>
      <c r="T434" s="403"/>
      <c r="U434" s="403"/>
      <c r="V434" s="404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70</v>
      </c>
      <c r="Q435" s="403"/>
      <c r="R435" s="403"/>
      <c r="S435" s="403"/>
      <c r="T435" s="403"/>
      <c r="U435" s="403"/>
      <c r="V435" s="404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64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551</v>
      </c>
      <c r="B437" s="54" t="s">
        <v>552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554</v>
      </c>
      <c r="B439" s="54" t="s">
        <v>555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556</v>
      </c>
      <c r="B441" s="54" t="s">
        <v>558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559</v>
      </c>
      <c r="B442" s="54" t="s">
        <v>560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561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562</v>
      </c>
      <c r="B444" s="54" t="s">
        <v>563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55</v>
      </c>
      <c r="Y445" s="387">
        <f t="shared" si="72"/>
        <v>56.7</v>
      </c>
      <c r="Z445" s="36">
        <f t="shared" si="77"/>
        <v>0.13553999999999999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58.404761904761905</v>
      </c>
      <c r="BN445" s="64">
        <f t="shared" si="74"/>
        <v>60.21</v>
      </c>
      <c r="BO445" s="64">
        <f t="shared" si="75"/>
        <v>0.11192511192511194</v>
      </c>
      <c r="BP445" s="64">
        <f t="shared" si="76"/>
        <v>0.11538461538461539</v>
      </c>
    </row>
    <row r="446" spans="1:68" ht="37.5" customHeight="1" x14ac:dyDescent="0.25">
      <c r="A446" s="54" t="s">
        <v>565</v>
      </c>
      <c r="B446" s="54" t="s">
        <v>566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567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568</v>
      </c>
      <c r="B448" s="54" t="s">
        <v>569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568</v>
      </c>
      <c r="B449" s="54" t="s">
        <v>570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2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572</v>
      </c>
      <c r="B450" s="54" t="s">
        <v>573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572</v>
      </c>
      <c r="B451" s="54" t="s">
        <v>574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575</v>
      </c>
      <c r="B452" s="54" t="s">
        <v>576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83</v>
      </c>
      <c r="Y453" s="387">
        <f t="shared" si="72"/>
        <v>84</v>
      </c>
      <c r="Z453" s="36">
        <f t="shared" si="77"/>
        <v>0.20080000000000001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88.138095238095232</v>
      </c>
      <c r="BN453" s="64">
        <f t="shared" si="74"/>
        <v>89.199999999999989</v>
      </c>
      <c r="BO453" s="64">
        <f t="shared" si="75"/>
        <v>0.16890516890516893</v>
      </c>
      <c r="BP453" s="64">
        <f t="shared" si="76"/>
        <v>0.17094017094017094</v>
      </c>
    </row>
    <row r="454" spans="1:68" ht="37.5" customHeight="1" x14ac:dyDescent="0.25">
      <c r="A454" s="54" t="s">
        <v>578</v>
      </c>
      <c r="B454" s="54" t="s">
        <v>579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580</v>
      </c>
      <c r="B455" s="54" t="s">
        <v>581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580</v>
      </c>
      <c r="B456" s="54" t="s">
        <v>582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583</v>
      </c>
      <c r="B457" s="54" t="s">
        <v>584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17</v>
      </c>
      <c r="Y457" s="387">
        <f t="shared" si="72"/>
        <v>18.48</v>
      </c>
      <c r="Z457" s="36">
        <f>IFERROR(IF(Y457=0,"",ROUNDUP(Y457/H457,0)*0.00753),"")</f>
        <v>8.2830000000000001E-2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26.309523809523814</v>
      </c>
      <c r="BN457" s="64">
        <f t="shared" si="74"/>
        <v>28.6</v>
      </c>
      <c r="BO457" s="64">
        <f t="shared" si="75"/>
        <v>6.4865689865689857E-2</v>
      </c>
      <c r="BP457" s="64">
        <f t="shared" si="76"/>
        <v>7.0512820512820512E-2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70</v>
      </c>
      <c r="Q458" s="403"/>
      <c r="R458" s="403"/>
      <c r="S458" s="403"/>
      <c r="T458" s="403"/>
      <c r="U458" s="403"/>
      <c r="V458" s="404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75.833333333333343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78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0.41916999999999999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70</v>
      </c>
      <c r="Q459" s="403"/>
      <c r="R459" s="403"/>
      <c r="S459" s="403"/>
      <c r="T459" s="403"/>
      <c r="U459" s="403"/>
      <c r="V459" s="404"/>
      <c r="W459" s="37" t="s">
        <v>69</v>
      </c>
      <c r="X459" s="388">
        <f>IFERROR(SUM(X437:X457),"0")</f>
        <v>155</v>
      </c>
      <c r="Y459" s="388">
        <f>IFERROR(SUM(Y437:Y457),"0")</f>
        <v>159.17999999999998</v>
      </c>
      <c r="Z459" s="37"/>
      <c r="AA459" s="389"/>
      <c r="AB459" s="389"/>
      <c r="AC459" s="389"/>
    </row>
    <row r="460" spans="1:68" ht="14.25" customHeight="1" x14ac:dyDescent="0.25">
      <c r="A460" s="400" t="s">
        <v>72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585</v>
      </c>
      <c r="B461" s="54" t="s">
        <v>586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587</v>
      </c>
      <c r="B462" s="54" t="s">
        <v>588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70</v>
      </c>
      <c r="Q463" s="403"/>
      <c r="R463" s="403"/>
      <c r="S463" s="403"/>
      <c r="T463" s="403"/>
      <c r="U463" s="403"/>
      <c r="V463" s="404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70</v>
      </c>
      <c r="Q464" s="403"/>
      <c r="R464" s="403"/>
      <c r="S464" s="403"/>
      <c r="T464" s="403"/>
      <c r="U464" s="403"/>
      <c r="V464" s="404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589</v>
      </c>
      <c r="B466" s="54" t="s">
        <v>590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70</v>
      </c>
      <c r="Q467" s="403"/>
      <c r="R467" s="403"/>
      <c r="S467" s="403"/>
      <c r="T467" s="403"/>
      <c r="U467" s="403"/>
      <c r="V467" s="404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70</v>
      </c>
      <c r="Q468" s="403"/>
      <c r="R468" s="403"/>
      <c r="S468" s="403"/>
      <c r="T468" s="403"/>
      <c r="U468" s="403"/>
      <c r="V468" s="404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146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594</v>
      </c>
      <c r="B471" s="54" t="s">
        <v>595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70</v>
      </c>
      <c r="Q472" s="403"/>
      <c r="R472" s="403"/>
      <c r="S472" s="403"/>
      <c r="T472" s="403"/>
      <c r="U472" s="403"/>
      <c r="V472" s="404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70</v>
      </c>
      <c r="Q473" s="403"/>
      <c r="R473" s="403"/>
      <c r="S473" s="403"/>
      <c r="T473" s="403"/>
      <c r="U473" s="403"/>
      <c r="V473" s="404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64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596</v>
      </c>
      <c r="B475" s="54" t="s">
        <v>597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596</v>
      </c>
      <c r="B476" s="54" t="s">
        <v>598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599</v>
      </c>
      <c r="B477" s="54" t="s">
        <v>600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601</v>
      </c>
      <c r="B478" s="54" t="s">
        <v>602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603</v>
      </c>
      <c r="B479" s="54" t="s">
        <v>604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603</v>
      </c>
      <c r="B480" s="54" t="s">
        <v>605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70</v>
      </c>
      <c r="Q481" s="403"/>
      <c r="R481" s="403"/>
      <c r="S481" s="403"/>
      <c r="T481" s="403"/>
      <c r="U481" s="403"/>
      <c r="V481" s="404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70</v>
      </c>
      <c r="Q482" s="403"/>
      <c r="R482" s="403"/>
      <c r="S482" s="403"/>
      <c r="T482" s="403"/>
      <c r="U482" s="403"/>
      <c r="V482" s="404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105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606</v>
      </c>
      <c r="B484" s="54" t="s">
        <v>607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70</v>
      </c>
      <c r="Q485" s="403"/>
      <c r="R485" s="403"/>
      <c r="S485" s="403"/>
      <c r="T485" s="403"/>
      <c r="U485" s="403"/>
      <c r="V485" s="404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70</v>
      </c>
      <c r="Q486" s="403"/>
      <c r="R486" s="403"/>
      <c r="S486" s="403"/>
      <c r="T486" s="403"/>
      <c r="U486" s="403"/>
      <c r="V486" s="404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608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64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609</v>
      </c>
      <c r="B489" s="54" t="s">
        <v>610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70</v>
      </c>
      <c r="Q492" s="403"/>
      <c r="R492" s="403"/>
      <c r="S492" s="403"/>
      <c r="T492" s="403"/>
      <c r="U492" s="403"/>
      <c r="V492" s="404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70</v>
      </c>
      <c r="Q493" s="403"/>
      <c r="R493" s="403"/>
      <c r="S493" s="403"/>
      <c r="T493" s="403"/>
      <c r="U493" s="403"/>
      <c r="V493" s="404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615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64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616</v>
      </c>
      <c r="B496" s="54" t="s">
        <v>617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70</v>
      </c>
      <c r="Q497" s="403"/>
      <c r="R497" s="403"/>
      <c r="S497" s="403"/>
      <c r="T497" s="403"/>
      <c r="U497" s="403"/>
      <c r="V497" s="404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70</v>
      </c>
      <c r="Q498" s="403"/>
      <c r="R498" s="403"/>
      <c r="S498" s="403"/>
      <c r="T498" s="403"/>
      <c r="U498" s="403"/>
      <c r="V498" s="404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618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618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110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623</v>
      </c>
      <c r="B504" s="54" t="s">
        <v>624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625</v>
      </c>
      <c r="B505" s="54" t="s">
        <v>626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627</v>
      </c>
      <c r="B506" s="54" t="s">
        <v>628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631</v>
      </c>
      <c r="B508" s="54" t="s">
        <v>632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29</v>
      </c>
      <c r="Y508" s="387">
        <f t="shared" si="83"/>
        <v>32.4</v>
      </c>
      <c r="Z508" s="36">
        <f>IFERROR(IF(Y508=0,"",ROUNDUP(Y508/H508,0)*0.00937),"")</f>
        <v>8.4330000000000002E-2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30.933333333333334</v>
      </c>
      <c r="BN508" s="64">
        <f t="shared" si="86"/>
        <v>34.559999999999995</v>
      </c>
      <c r="BO508" s="64">
        <f t="shared" si="87"/>
        <v>6.7129629629629622E-2</v>
      </c>
      <c r="BP508" s="64">
        <f t="shared" si="88"/>
        <v>7.4999999999999997E-2</v>
      </c>
    </row>
    <row r="509" spans="1:68" ht="27" customHeight="1" x14ac:dyDescent="0.25">
      <c r="A509" s="54" t="s">
        <v>633</v>
      </c>
      <c r="B509" s="54" t="s">
        <v>634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70</v>
      </c>
      <c r="Q510" s="403"/>
      <c r="R510" s="403"/>
      <c r="S510" s="403"/>
      <c r="T510" s="403"/>
      <c r="U510" s="403"/>
      <c r="V510" s="404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8.0555555555555554</v>
      </c>
      <c r="Y510" s="388">
        <f>IFERROR(Y502/H502,"0")+IFERROR(Y503/H503,"0")+IFERROR(Y504/H504,"0")+IFERROR(Y505/H505,"0")+IFERROR(Y506/H506,"0")+IFERROR(Y507/H507,"0")+IFERROR(Y508/H508,"0")+IFERROR(Y509/H509,"0")</f>
        <v>9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8.4330000000000002E-2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70</v>
      </c>
      <c r="Q511" s="403"/>
      <c r="R511" s="403"/>
      <c r="S511" s="403"/>
      <c r="T511" s="403"/>
      <c r="U511" s="403"/>
      <c r="V511" s="404"/>
      <c r="W511" s="37" t="s">
        <v>69</v>
      </c>
      <c r="X511" s="388">
        <f>IFERROR(SUM(X502:X509),"0")</f>
        <v>29</v>
      </c>
      <c r="Y511" s="388">
        <f>IFERROR(SUM(Y502:Y509),"0")</f>
        <v>32.4</v>
      </c>
      <c r="Z511" s="37"/>
      <c r="AA511" s="389"/>
      <c r="AB511" s="389"/>
      <c r="AC511" s="389"/>
    </row>
    <row r="512" spans="1:68" ht="14.25" customHeight="1" x14ac:dyDescent="0.25">
      <c r="A512" s="400" t="s">
        <v>146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637</v>
      </c>
      <c r="B514" s="54" t="s">
        <v>638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70</v>
      </c>
      <c r="Q515" s="403"/>
      <c r="R515" s="403"/>
      <c r="S515" s="403"/>
      <c r="T515" s="403"/>
      <c r="U515" s="403"/>
      <c r="V515" s="404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70</v>
      </c>
      <c r="Q516" s="403"/>
      <c r="R516" s="403"/>
      <c r="S516" s="403"/>
      <c r="T516" s="403"/>
      <c r="U516" s="403"/>
      <c r="V516" s="404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64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645</v>
      </c>
      <c r="B521" s="54" t="s">
        <v>646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6</v>
      </c>
      <c r="Y521" s="387">
        <f t="shared" si="89"/>
        <v>7.2</v>
      </c>
      <c r="Z521" s="36">
        <f>IFERROR(IF(Y521=0,"",ROUNDUP(Y521/H521,0)*0.00937),"")</f>
        <v>1.874E-2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6.3999999999999995</v>
      </c>
      <c r="BN521" s="64">
        <f t="shared" si="91"/>
        <v>7.68</v>
      </c>
      <c r="BO521" s="64">
        <f t="shared" si="92"/>
        <v>1.3888888888888888E-2</v>
      </c>
      <c r="BP521" s="64">
        <f t="shared" si="93"/>
        <v>1.6666666666666666E-2</v>
      </c>
    </row>
    <row r="522" spans="1:68" ht="27" customHeight="1" x14ac:dyDescent="0.25">
      <c r="A522" s="54" t="s">
        <v>647</v>
      </c>
      <c r="B522" s="54" t="s">
        <v>648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649</v>
      </c>
      <c r="B523" s="54" t="s">
        <v>650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36</v>
      </c>
      <c r="Y523" s="387">
        <f t="shared" si="89"/>
        <v>36</v>
      </c>
      <c r="Z523" s="36">
        <f>IFERROR(IF(Y523=0,"",ROUNDUP(Y523/H523,0)*0.00937),"")</f>
        <v>9.3700000000000006E-2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38.1</v>
      </c>
      <c r="BN523" s="64">
        <f t="shared" si="91"/>
        <v>38.1</v>
      </c>
      <c r="BO523" s="64">
        <f t="shared" si="92"/>
        <v>8.3333333333333329E-2</v>
      </c>
      <c r="BP523" s="64">
        <f t="shared" si="93"/>
        <v>8.3333333333333329E-2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70</v>
      </c>
      <c r="Q524" s="403"/>
      <c r="R524" s="403"/>
      <c r="S524" s="403"/>
      <c r="T524" s="403"/>
      <c r="U524" s="403"/>
      <c r="V524" s="404"/>
      <c r="W524" s="37" t="s">
        <v>71</v>
      </c>
      <c r="X524" s="388">
        <f>IFERROR(X518/H518,"0")+IFERROR(X519/H519,"0")+IFERROR(X520/H520,"0")+IFERROR(X521/H521,"0")+IFERROR(X522/H522,"0")+IFERROR(X523/H523,"0")</f>
        <v>11.666666666666666</v>
      </c>
      <c r="Y524" s="388">
        <f>IFERROR(Y518/H518,"0")+IFERROR(Y519/H519,"0")+IFERROR(Y520/H520,"0")+IFERROR(Y521/H521,"0")+IFERROR(Y522/H522,"0")+IFERROR(Y523/H523,"0")</f>
        <v>12</v>
      </c>
      <c r="Z524" s="388">
        <f>IFERROR(IF(Z518="",0,Z518),"0")+IFERROR(IF(Z519="",0,Z519),"0")+IFERROR(IF(Z520="",0,Z520),"0")+IFERROR(IF(Z521="",0,Z521),"0")+IFERROR(IF(Z522="",0,Z522),"0")+IFERROR(IF(Z523="",0,Z523),"0")</f>
        <v>0.11244000000000001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70</v>
      </c>
      <c r="Q525" s="403"/>
      <c r="R525" s="403"/>
      <c r="S525" s="403"/>
      <c r="T525" s="403"/>
      <c r="U525" s="403"/>
      <c r="V525" s="404"/>
      <c r="W525" s="37" t="s">
        <v>69</v>
      </c>
      <c r="X525" s="388">
        <f>IFERROR(SUM(X518:X523),"0")</f>
        <v>42</v>
      </c>
      <c r="Y525" s="388">
        <f>IFERROR(SUM(Y518:Y523),"0")</f>
        <v>43.2</v>
      </c>
      <c r="Z525" s="37"/>
      <c r="AA525" s="389"/>
      <c r="AB525" s="389"/>
      <c r="AC525" s="389"/>
    </row>
    <row r="526" spans="1:68" ht="14.25" customHeight="1" x14ac:dyDescent="0.25">
      <c r="A526" s="400" t="s">
        <v>72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651</v>
      </c>
      <c r="B527" s="54" t="s">
        <v>652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653</v>
      </c>
      <c r="B528" s="54" t="s">
        <v>654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655</v>
      </c>
      <c r="B529" s="54" t="s">
        <v>656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70</v>
      </c>
      <c r="Q530" s="403"/>
      <c r="R530" s="403"/>
      <c r="S530" s="403"/>
      <c r="T530" s="403"/>
      <c r="U530" s="403"/>
      <c r="V530" s="404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70</v>
      </c>
      <c r="Q531" s="403"/>
      <c r="R531" s="403"/>
      <c r="S531" s="403"/>
      <c r="T531" s="403"/>
      <c r="U531" s="403"/>
      <c r="V531" s="404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657</v>
      </c>
      <c r="B533" s="54" t="s">
        <v>658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33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660</v>
      </c>
      <c r="B534" s="54" t="s">
        <v>661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70</v>
      </c>
      <c r="Q535" s="403"/>
      <c r="R535" s="403"/>
      <c r="S535" s="403"/>
      <c r="T535" s="403"/>
      <c r="U535" s="403"/>
      <c r="V535" s="404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70</v>
      </c>
      <c r="Q536" s="403"/>
      <c r="R536" s="403"/>
      <c r="S536" s="403"/>
      <c r="T536" s="403"/>
      <c r="U536" s="403"/>
      <c r="V536" s="404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662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662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110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663</v>
      </c>
      <c r="B540" s="54" t="s">
        <v>664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27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666</v>
      </c>
      <c r="B541" s="54" t="s">
        <v>667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5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90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672</v>
      </c>
      <c r="B543" s="54" t="s">
        <v>673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602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675</v>
      </c>
      <c r="B544" s="54" t="s">
        <v>676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72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678</v>
      </c>
      <c r="B545" s="54" t="s">
        <v>679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9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681</v>
      </c>
      <c r="B546" s="54" t="s">
        <v>682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2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70</v>
      </c>
      <c r="Q547" s="403"/>
      <c r="R547" s="403"/>
      <c r="S547" s="403"/>
      <c r="T547" s="403"/>
      <c r="U547" s="403"/>
      <c r="V547" s="404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70</v>
      </c>
      <c r="Q548" s="403"/>
      <c r="R548" s="403"/>
      <c r="S548" s="403"/>
      <c r="T548" s="403"/>
      <c r="U548" s="403"/>
      <c r="V548" s="404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146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684</v>
      </c>
      <c r="B550" s="54" t="s">
        <v>685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70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687</v>
      </c>
      <c r="B551" s="54" t="s">
        <v>688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690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690</v>
      </c>
      <c r="B552" s="54" t="s">
        <v>691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449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693</v>
      </c>
      <c r="B553" s="54" t="s">
        <v>694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5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70</v>
      </c>
      <c r="Q554" s="403"/>
      <c r="R554" s="403"/>
      <c r="S554" s="403"/>
      <c r="T554" s="403"/>
      <c r="U554" s="403"/>
      <c r="V554" s="404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70</v>
      </c>
      <c r="Q555" s="403"/>
      <c r="R555" s="403"/>
      <c r="S555" s="403"/>
      <c r="T555" s="403"/>
      <c r="U555" s="403"/>
      <c r="V555" s="404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64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696</v>
      </c>
      <c r="B557" s="54" t="s">
        <v>697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98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7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50</v>
      </c>
      <c r="Y558" s="387">
        <f t="shared" si="99"/>
        <v>50.400000000000006</v>
      </c>
      <c r="Z558" s="36">
        <f>IFERROR(IF(Y558=0,"",ROUNDUP(Y558/H558,0)*0.00753),"")</f>
        <v>9.0359999999999996E-2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53.095238095238095</v>
      </c>
      <c r="BN558" s="64">
        <f t="shared" si="101"/>
        <v>53.52</v>
      </c>
      <c r="BO558" s="64">
        <f t="shared" si="102"/>
        <v>7.6312576312576319E-2</v>
      </c>
      <c r="BP558" s="64">
        <f t="shared" si="103"/>
        <v>7.6923076923076927E-2</v>
      </c>
    </row>
    <row r="559" spans="1:68" ht="27" customHeight="1" x14ac:dyDescent="0.25">
      <c r="A559" s="54" t="s">
        <v>702</v>
      </c>
      <c r="B559" s="54" t="s">
        <v>703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42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705</v>
      </c>
      <c r="B560" s="54" t="s">
        <v>706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03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708</v>
      </c>
      <c r="B561" s="54" t="s">
        <v>709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8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711</v>
      </c>
      <c r="B562" s="54" t="s">
        <v>712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09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714</v>
      </c>
      <c r="B563" s="54" t="s">
        <v>715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5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70</v>
      </c>
      <c r="Q564" s="403"/>
      <c r="R564" s="403"/>
      <c r="S564" s="403"/>
      <c r="T564" s="403"/>
      <c r="U564" s="403"/>
      <c r="V564" s="404"/>
      <c r="W564" s="37" t="s">
        <v>71</v>
      </c>
      <c r="X564" s="388">
        <f>IFERROR(X557/H557,"0")+IFERROR(X558/H558,"0")+IFERROR(X559/H559,"0")+IFERROR(X560/H560,"0")+IFERROR(X561/H561,"0")+IFERROR(X562/H562,"0")+IFERROR(X563/H563,"0")</f>
        <v>11.904761904761905</v>
      </c>
      <c r="Y564" s="388">
        <f>IFERROR(Y557/H557,"0")+IFERROR(Y558/H558,"0")+IFERROR(Y559/H559,"0")+IFERROR(Y560/H560,"0")+IFERROR(Y561/H561,"0")+IFERROR(Y562/H562,"0")+IFERROR(Y563/H563,"0")</f>
        <v>12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9.0359999999999996E-2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70</v>
      </c>
      <c r="Q565" s="403"/>
      <c r="R565" s="403"/>
      <c r="S565" s="403"/>
      <c r="T565" s="403"/>
      <c r="U565" s="403"/>
      <c r="V565" s="404"/>
      <c r="W565" s="37" t="s">
        <v>69</v>
      </c>
      <c r="X565" s="388">
        <f>IFERROR(SUM(X557:X563),"0")</f>
        <v>50</v>
      </c>
      <c r="Y565" s="388">
        <f>IFERROR(SUM(Y557:Y563),"0")</f>
        <v>50.400000000000006</v>
      </c>
      <c r="Z565" s="37"/>
      <c r="AA565" s="389"/>
      <c r="AB565" s="389"/>
      <c r="AC565" s="389"/>
    </row>
    <row r="566" spans="1:68" ht="14.25" customHeight="1" x14ac:dyDescent="0.25">
      <c r="A566" s="400" t="s">
        <v>72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4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720</v>
      </c>
      <c r="B568" s="54" t="s">
        <v>721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57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723</v>
      </c>
      <c r="B569" s="54" t="s">
        <v>724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79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726</v>
      </c>
      <c r="B570" s="54" t="s">
        <v>727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60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70</v>
      </c>
      <c r="Q571" s="403"/>
      <c r="R571" s="403"/>
      <c r="S571" s="403"/>
      <c r="T571" s="403"/>
      <c r="U571" s="403"/>
      <c r="V571" s="404"/>
      <c r="W571" s="37" t="s">
        <v>71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70</v>
      </c>
      <c r="Q572" s="403"/>
      <c r="R572" s="403"/>
      <c r="S572" s="403"/>
      <c r="T572" s="403"/>
      <c r="U572" s="403"/>
      <c r="V572" s="404"/>
      <c r="W572" s="37" t="s">
        <v>69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181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729</v>
      </c>
      <c r="B574" s="54" t="s">
        <v>730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41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729</v>
      </c>
      <c r="B575" s="54" t="s">
        <v>732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6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734</v>
      </c>
      <c r="B576" s="54" t="s">
        <v>735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15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734</v>
      </c>
      <c r="B577" s="54" t="s">
        <v>737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712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70</v>
      </c>
      <c r="Q578" s="403"/>
      <c r="R578" s="403"/>
      <c r="S578" s="403"/>
      <c r="T578" s="403"/>
      <c r="U578" s="403"/>
      <c r="V578" s="404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70</v>
      </c>
      <c r="Q579" s="403"/>
      <c r="R579" s="403"/>
      <c r="S579" s="403"/>
      <c r="T579" s="403"/>
      <c r="U579" s="403"/>
      <c r="V579" s="404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739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110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740</v>
      </c>
      <c r="B582" s="54" t="s">
        <v>741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95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743</v>
      </c>
      <c r="B583" s="54" t="s">
        <v>744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8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70</v>
      </c>
      <c r="Q584" s="403"/>
      <c r="R584" s="403"/>
      <c r="S584" s="403"/>
      <c r="T584" s="403"/>
      <c r="U584" s="403"/>
      <c r="V584" s="404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70</v>
      </c>
      <c r="Q585" s="403"/>
      <c r="R585" s="403"/>
      <c r="S585" s="403"/>
      <c r="T585" s="403"/>
      <c r="U585" s="403"/>
      <c r="V585" s="404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146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746</v>
      </c>
      <c r="B587" s="54" t="s">
        <v>747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59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70</v>
      </c>
      <c r="Q588" s="403"/>
      <c r="R588" s="403"/>
      <c r="S588" s="403"/>
      <c r="T588" s="403"/>
      <c r="U588" s="403"/>
      <c r="V588" s="404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70</v>
      </c>
      <c r="Q589" s="403"/>
      <c r="R589" s="403"/>
      <c r="S589" s="403"/>
      <c r="T589" s="403"/>
      <c r="U589" s="403"/>
      <c r="V589" s="404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64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749</v>
      </c>
      <c r="B591" s="54" t="s">
        <v>750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13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70</v>
      </c>
      <c r="Q592" s="403"/>
      <c r="R592" s="403"/>
      <c r="S592" s="403"/>
      <c r="T592" s="403"/>
      <c r="U592" s="403"/>
      <c r="V592" s="404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70</v>
      </c>
      <c r="Q593" s="403"/>
      <c r="R593" s="403"/>
      <c r="S593" s="403"/>
      <c r="T593" s="403"/>
      <c r="U593" s="403"/>
      <c r="V593" s="404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72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752</v>
      </c>
      <c r="B595" s="54" t="s">
        <v>753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3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70</v>
      </c>
      <c r="Q596" s="403"/>
      <c r="R596" s="403"/>
      <c r="S596" s="403"/>
      <c r="T596" s="403"/>
      <c r="U596" s="403"/>
      <c r="V596" s="404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70</v>
      </c>
      <c r="Q597" s="403"/>
      <c r="R597" s="403"/>
      <c r="S597" s="403"/>
      <c r="T597" s="403"/>
      <c r="U597" s="403"/>
      <c r="V597" s="404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755</v>
      </c>
      <c r="Q598" s="536"/>
      <c r="R598" s="536"/>
      <c r="S598" s="536"/>
      <c r="T598" s="536"/>
      <c r="U598" s="536"/>
      <c r="V598" s="537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5022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5104.4999999999991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756</v>
      </c>
      <c r="Q599" s="536"/>
      <c r="R599" s="536"/>
      <c r="S599" s="536"/>
      <c r="T599" s="536"/>
      <c r="U599" s="536"/>
      <c r="V599" s="537"/>
      <c r="W599" s="37" t="s">
        <v>69</v>
      </c>
      <c r="X599" s="388">
        <f>IFERROR(SUM(BM22:BM595),"0")</f>
        <v>5387.5430617900602</v>
      </c>
      <c r="Y599" s="388">
        <f>IFERROR(SUM(BN22:BN595),"0")</f>
        <v>5475.6180000000022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757</v>
      </c>
      <c r="Q600" s="536"/>
      <c r="R600" s="536"/>
      <c r="S600" s="536"/>
      <c r="T600" s="536"/>
      <c r="U600" s="536"/>
      <c r="V600" s="537"/>
      <c r="W600" s="37" t="s">
        <v>758</v>
      </c>
      <c r="X600" s="38">
        <f>ROUNDUP(SUM(BO22:BO595),0)</f>
        <v>11</v>
      </c>
      <c r="Y600" s="38">
        <f>ROUNDUP(SUM(BP22:BP595),0)</f>
        <v>11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759</v>
      </c>
      <c r="Q601" s="536"/>
      <c r="R601" s="536"/>
      <c r="S601" s="536"/>
      <c r="T601" s="536"/>
      <c r="U601" s="536"/>
      <c r="V601" s="537"/>
      <c r="W601" s="37" t="s">
        <v>69</v>
      </c>
      <c r="X601" s="388">
        <f>GrossWeightTotal+PalletQtyTotal*25</f>
        <v>5662.5430617900602</v>
      </c>
      <c r="Y601" s="388">
        <f>GrossWeightTotalR+PalletQtyTotalR*25</f>
        <v>5750.6180000000022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760</v>
      </c>
      <c r="Q602" s="536"/>
      <c r="R602" s="536"/>
      <c r="S602" s="536"/>
      <c r="T602" s="536"/>
      <c r="U602" s="536"/>
      <c r="V602" s="537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1496.4201502201502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1515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761</v>
      </c>
      <c r="Q603" s="536"/>
      <c r="R603" s="536"/>
      <c r="S603" s="536"/>
      <c r="T603" s="536"/>
      <c r="U603" s="536"/>
      <c r="V603" s="537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12.333109999999994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1" t="s">
        <v>108</v>
      </c>
      <c r="D605" s="689"/>
      <c r="E605" s="689"/>
      <c r="F605" s="689"/>
      <c r="G605" s="689"/>
      <c r="H605" s="415"/>
      <c r="I605" s="411" t="s">
        <v>273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493</v>
      </c>
      <c r="X605" s="415"/>
      <c r="Y605" s="411" t="s">
        <v>547</v>
      </c>
      <c r="Z605" s="689"/>
      <c r="AA605" s="689"/>
      <c r="AB605" s="415"/>
      <c r="AC605" s="383" t="s">
        <v>618</v>
      </c>
      <c r="AD605" s="411" t="s">
        <v>662</v>
      </c>
      <c r="AE605" s="415"/>
      <c r="AF605" s="384"/>
    </row>
    <row r="606" spans="1:68" ht="14.25" customHeight="1" thickTop="1" x14ac:dyDescent="0.2">
      <c r="A606" s="491" t="s">
        <v>764</v>
      </c>
      <c r="B606" s="411" t="s">
        <v>63</v>
      </c>
      <c r="C606" s="411" t="s">
        <v>109</v>
      </c>
      <c r="D606" s="411" t="s">
        <v>129</v>
      </c>
      <c r="E606" s="411" t="s">
        <v>187</v>
      </c>
      <c r="F606" s="411" t="s">
        <v>203</v>
      </c>
      <c r="G606" s="411" t="s">
        <v>241</v>
      </c>
      <c r="H606" s="411" t="s">
        <v>108</v>
      </c>
      <c r="I606" s="411" t="s">
        <v>274</v>
      </c>
      <c r="J606" s="411" t="s">
        <v>291</v>
      </c>
      <c r="K606" s="411" t="s">
        <v>347</v>
      </c>
      <c r="L606" s="384"/>
      <c r="M606" s="411" t="s">
        <v>362</v>
      </c>
      <c r="N606" s="384"/>
      <c r="O606" s="411" t="s">
        <v>378</v>
      </c>
      <c r="P606" s="411" t="s">
        <v>391</v>
      </c>
      <c r="Q606" s="411" t="s">
        <v>394</v>
      </c>
      <c r="R606" s="411" t="s">
        <v>401</v>
      </c>
      <c r="S606" s="411" t="s">
        <v>412</v>
      </c>
      <c r="T606" s="411" t="s">
        <v>415</v>
      </c>
      <c r="U606" s="411" t="s">
        <v>422</v>
      </c>
      <c r="V606" s="411" t="s">
        <v>484</v>
      </c>
      <c r="W606" s="411" t="s">
        <v>494</v>
      </c>
      <c r="X606" s="411" t="s">
        <v>522</v>
      </c>
      <c r="Y606" s="411" t="s">
        <v>548</v>
      </c>
      <c r="Z606" s="411" t="s">
        <v>593</v>
      </c>
      <c r="AA606" s="411" t="s">
        <v>608</v>
      </c>
      <c r="AB606" s="411" t="s">
        <v>615</v>
      </c>
      <c r="AC606" s="411" t="s">
        <v>618</v>
      </c>
      <c r="AD606" s="411" t="s">
        <v>662</v>
      </c>
      <c r="AE606" s="411" t="s">
        <v>739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384.4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870.3</v>
      </c>
      <c r="E608" s="46">
        <f>IFERROR(Y108*1,"0")+IFERROR(Y109*1,"0")+IFERROR(Y110*1,"0")+IFERROR(Y114*1,"0")+IFERROR(Y115*1,"0")+IFERROR(Y116*1,"0")+IFERROR(Y117*1,"0")+IFERROR(Y118*1,"0")</f>
        <v>785.40000000000009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741.3</v>
      </c>
      <c r="G608" s="46">
        <f>IFERROR(Y155*1,"0")+IFERROR(Y156*1,"0")+IFERROR(Y160*1,"0")+IFERROR(Y161*1,"0")+IFERROR(Y165*1,"0")+IFERROR(Y166*1,"0")</f>
        <v>197.92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219</v>
      </c>
      <c r="I608" s="46">
        <f>IFERROR(Y193*1,"0")+IFERROR(Y194*1,"0")+IFERROR(Y195*1,"0")+IFERROR(Y196*1,"0")+IFERROR(Y197*1,"0")+IFERROR(Y198*1,"0")+IFERROR(Y199*1,"0")+IFERROR(Y200*1,"0")</f>
        <v>44.1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284.39999999999998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72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189.6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610.40000000000009</v>
      </c>
      <c r="V608" s="46">
        <f>IFERROR(Y366*1,"0")+IFERROR(Y370*1,"0")+IFERROR(Y371*1,"0")+IFERROR(Y372*1,"0")</f>
        <v>115.5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305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159.17999999999998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75.599999999999994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50.400000000000006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2024-10-01T08:02:11Z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