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3BB7E139-8C03-4D57-81B8-9EB7C1A49C09}" xr6:coauthVersionLast="47" xr6:coauthVersionMax="47" xr10:uidLastSave="{00000000-0000-0000-0000-000000000000}"/>
  <bookViews>
    <workbookView xWindow="2790" yWindow="840" windowWidth="24600" windowHeight="136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97" i="2" l="1"/>
  <c r="X596" i="2"/>
  <c r="BO595" i="2"/>
  <c r="BM595" i="2"/>
  <c r="Y595" i="2"/>
  <c r="Z595" i="2" s="1"/>
  <c r="Z596" i="2" s="1"/>
  <c r="X593" i="2"/>
  <c r="X592" i="2"/>
  <c r="BO591" i="2"/>
  <c r="BM591" i="2"/>
  <c r="Y591" i="2"/>
  <c r="Y593" i="2" s="1"/>
  <c r="X589" i="2"/>
  <c r="X588" i="2"/>
  <c r="BO587" i="2"/>
  <c r="BM587" i="2"/>
  <c r="Y587" i="2"/>
  <c r="X585" i="2"/>
  <c r="X584" i="2"/>
  <c r="BO583" i="2"/>
  <c r="BM583" i="2"/>
  <c r="Y583" i="2"/>
  <c r="BP583" i="2" s="1"/>
  <c r="BO582" i="2"/>
  <c r="BM582" i="2"/>
  <c r="Y582" i="2"/>
  <c r="AE608" i="2" s="1"/>
  <c r="X579" i="2"/>
  <c r="X578" i="2"/>
  <c r="BO577" i="2"/>
  <c r="BM577" i="2"/>
  <c r="Y577" i="2"/>
  <c r="BO576" i="2"/>
  <c r="BM576" i="2"/>
  <c r="Y576" i="2"/>
  <c r="BO575" i="2"/>
  <c r="BM575" i="2"/>
  <c r="Y575" i="2"/>
  <c r="BO574" i="2"/>
  <c r="BM574" i="2"/>
  <c r="Y574" i="2"/>
  <c r="X572" i="2"/>
  <c r="X571" i="2"/>
  <c r="BO570" i="2"/>
  <c r="BM570" i="2"/>
  <c r="Y570" i="2"/>
  <c r="Z570" i="2" s="1"/>
  <c r="BO569" i="2"/>
  <c r="BM569" i="2"/>
  <c r="Y569" i="2"/>
  <c r="BP569" i="2" s="1"/>
  <c r="BO568" i="2"/>
  <c r="BM568" i="2"/>
  <c r="Y568" i="2"/>
  <c r="Z568" i="2" s="1"/>
  <c r="BO567" i="2"/>
  <c r="BM567" i="2"/>
  <c r="Z567" i="2"/>
  <c r="Y567" i="2"/>
  <c r="BN567" i="2" s="1"/>
  <c r="X565" i="2"/>
  <c r="X564" i="2"/>
  <c r="BO563" i="2"/>
  <c r="BM563" i="2"/>
  <c r="Y563" i="2"/>
  <c r="Z563" i="2" s="1"/>
  <c r="BO562" i="2"/>
  <c r="BM562" i="2"/>
  <c r="Y562" i="2"/>
  <c r="Z562" i="2" s="1"/>
  <c r="BO561" i="2"/>
  <c r="BM561" i="2"/>
  <c r="Y561" i="2"/>
  <c r="Z561" i="2" s="1"/>
  <c r="BO560" i="2"/>
  <c r="BM560" i="2"/>
  <c r="Y560" i="2"/>
  <c r="Z560" i="2" s="1"/>
  <c r="BO559" i="2"/>
  <c r="BM559" i="2"/>
  <c r="Y559" i="2"/>
  <c r="Z559" i="2" s="1"/>
  <c r="BO558" i="2"/>
  <c r="BM558" i="2"/>
  <c r="Y558" i="2"/>
  <c r="Z558" i="2" s="1"/>
  <c r="BO557" i="2"/>
  <c r="BM557" i="2"/>
  <c r="Y557" i="2"/>
  <c r="Z557" i="2" s="1"/>
  <c r="X555" i="2"/>
  <c r="X554" i="2"/>
  <c r="BO553" i="2"/>
  <c r="BM553" i="2"/>
  <c r="Y553" i="2"/>
  <c r="BO552" i="2"/>
  <c r="BM552" i="2"/>
  <c r="Y552" i="2"/>
  <c r="BO551" i="2"/>
  <c r="BM551" i="2"/>
  <c r="Y551" i="2"/>
  <c r="BO550" i="2"/>
  <c r="BM550" i="2"/>
  <c r="Y550" i="2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BO543" i="2"/>
  <c r="BM543" i="2"/>
  <c r="Y543" i="2"/>
  <c r="BO542" i="2"/>
  <c r="BM542" i="2"/>
  <c r="Y542" i="2"/>
  <c r="BP542" i="2" s="1"/>
  <c r="BO541" i="2"/>
  <c r="BM541" i="2"/>
  <c r="Z541" i="2"/>
  <c r="Y541" i="2"/>
  <c r="BP541" i="2" s="1"/>
  <c r="BO540" i="2"/>
  <c r="BM540" i="2"/>
  <c r="Y540" i="2"/>
  <c r="BP540" i="2" s="1"/>
  <c r="X536" i="2"/>
  <c r="X535" i="2"/>
  <c r="BO534" i="2"/>
  <c r="BM534" i="2"/>
  <c r="Y534" i="2"/>
  <c r="P534" i="2"/>
  <c r="BO533" i="2"/>
  <c r="BM533" i="2"/>
  <c r="Y533" i="2"/>
  <c r="Z533" i="2" s="1"/>
  <c r="X531" i="2"/>
  <c r="X530" i="2"/>
  <c r="BO529" i="2"/>
  <c r="BM529" i="2"/>
  <c r="Y529" i="2"/>
  <c r="BP529" i="2" s="1"/>
  <c r="P529" i="2"/>
  <c r="BO528" i="2"/>
  <c r="BM528" i="2"/>
  <c r="Y528" i="2"/>
  <c r="BP528" i="2" s="1"/>
  <c r="P528" i="2"/>
  <c r="BO527" i="2"/>
  <c r="BM527" i="2"/>
  <c r="Y527" i="2"/>
  <c r="Z527" i="2" s="1"/>
  <c r="P527" i="2"/>
  <c r="X525" i="2"/>
  <c r="X524" i="2"/>
  <c r="BO523" i="2"/>
  <c r="BM523" i="2"/>
  <c r="Y523" i="2"/>
  <c r="P523" i="2"/>
  <c r="BP522" i="2"/>
  <c r="BO522" i="2"/>
  <c r="BM522" i="2"/>
  <c r="Z522" i="2"/>
  <c r="Y522" i="2"/>
  <c r="BN522" i="2" s="1"/>
  <c r="P522" i="2"/>
  <c r="BO521" i="2"/>
  <c r="BN521" i="2"/>
  <c r="BM521" i="2"/>
  <c r="Z521" i="2"/>
  <c r="Y521" i="2"/>
  <c r="BP521" i="2" s="1"/>
  <c r="P521" i="2"/>
  <c r="BO520" i="2"/>
  <c r="BM520" i="2"/>
  <c r="Y520" i="2"/>
  <c r="P520" i="2"/>
  <c r="BO519" i="2"/>
  <c r="BM519" i="2"/>
  <c r="Y519" i="2"/>
  <c r="BN519" i="2" s="1"/>
  <c r="P519" i="2"/>
  <c r="BO518" i="2"/>
  <c r="BM518" i="2"/>
  <c r="Z518" i="2"/>
  <c r="Y518" i="2"/>
  <c r="P518" i="2"/>
  <c r="X516" i="2"/>
  <c r="X515" i="2"/>
  <c r="BO514" i="2"/>
  <c r="BM514" i="2"/>
  <c r="Y514" i="2"/>
  <c r="BN514" i="2" s="1"/>
  <c r="P514" i="2"/>
  <c r="BO513" i="2"/>
  <c r="BM513" i="2"/>
  <c r="Y513" i="2"/>
  <c r="P513" i="2"/>
  <c r="X511" i="2"/>
  <c r="X510" i="2"/>
  <c r="BO509" i="2"/>
  <c r="BM509" i="2"/>
  <c r="Z509" i="2"/>
  <c r="Y509" i="2"/>
  <c r="BP509" i="2" s="1"/>
  <c r="P509" i="2"/>
  <c r="BO508" i="2"/>
  <c r="BM508" i="2"/>
  <c r="Y508" i="2"/>
  <c r="Z508" i="2" s="1"/>
  <c r="P508" i="2"/>
  <c r="BO507" i="2"/>
  <c r="BM507" i="2"/>
  <c r="Y507" i="2"/>
  <c r="Z507" i="2" s="1"/>
  <c r="P507" i="2"/>
  <c r="BO506" i="2"/>
  <c r="BM506" i="2"/>
  <c r="Y506" i="2"/>
  <c r="BN506" i="2" s="1"/>
  <c r="P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P503" i="2"/>
  <c r="BO502" i="2"/>
  <c r="BN502" i="2"/>
  <c r="BM502" i="2"/>
  <c r="Y502" i="2"/>
  <c r="BP502" i="2" s="1"/>
  <c r="P502" i="2"/>
  <c r="X498" i="2"/>
  <c r="X497" i="2"/>
  <c r="BP496" i="2"/>
  <c r="BO496" i="2"/>
  <c r="BM496" i="2"/>
  <c r="Z496" i="2"/>
  <c r="Z497" i="2" s="1"/>
  <c r="Y496" i="2"/>
  <c r="AB608" i="2" s="1"/>
  <c r="P496" i="2"/>
  <c r="X493" i="2"/>
  <c r="X492" i="2"/>
  <c r="BO491" i="2"/>
  <c r="BM491" i="2"/>
  <c r="Y491" i="2"/>
  <c r="P491" i="2"/>
  <c r="BO490" i="2"/>
  <c r="BM490" i="2"/>
  <c r="Y490" i="2"/>
  <c r="P490" i="2"/>
  <c r="BP489" i="2"/>
  <c r="BO489" i="2"/>
  <c r="BM489" i="2"/>
  <c r="Z489" i="2"/>
  <c r="Y489" i="2"/>
  <c r="BN489" i="2" s="1"/>
  <c r="P489" i="2"/>
  <c r="X486" i="2"/>
  <c r="X485" i="2"/>
  <c r="BO484" i="2"/>
  <c r="BM484" i="2"/>
  <c r="Y484" i="2"/>
  <c r="P484" i="2"/>
  <c r="X482" i="2"/>
  <c r="X481" i="2"/>
  <c r="BP480" i="2"/>
  <c r="BO480" i="2"/>
  <c r="BM480" i="2"/>
  <c r="Z480" i="2"/>
  <c r="Y480" i="2"/>
  <c r="BN480" i="2" s="1"/>
  <c r="P480" i="2"/>
  <c r="BO479" i="2"/>
  <c r="BM479" i="2"/>
  <c r="Y479" i="2"/>
  <c r="P479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Y476" i="2"/>
  <c r="Z476" i="2" s="1"/>
  <c r="P476" i="2"/>
  <c r="BO475" i="2"/>
  <c r="BM475" i="2"/>
  <c r="Y475" i="2"/>
  <c r="P475" i="2"/>
  <c r="X473" i="2"/>
  <c r="X472" i="2"/>
  <c r="BO471" i="2"/>
  <c r="BM471" i="2"/>
  <c r="Y471" i="2"/>
  <c r="Y472" i="2" s="1"/>
  <c r="P471" i="2"/>
  <c r="X468" i="2"/>
  <c r="X467" i="2"/>
  <c r="BO466" i="2"/>
  <c r="BM466" i="2"/>
  <c r="Y466" i="2"/>
  <c r="Y467" i="2" s="1"/>
  <c r="P466" i="2"/>
  <c r="X464" i="2"/>
  <c r="X463" i="2"/>
  <c r="BO462" i="2"/>
  <c r="BM462" i="2"/>
  <c r="Y462" i="2"/>
  <c r="BP462" i="2" s="1"/>
  <c r="P462" i="2"/>
  <c r="BO461" i="2"/>
  <c r="BM461" i="2"/>
  <c r="Y461" i="2"/>
  <c r="P461" i="2"/>
  <c r="X459" i="2"/>
  <c r="X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N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Z452" i="2" s="1"/>
  <c r="P452" i="2"/>
  <c r="BO451" i="2"/>
  <c r="BM451" i="2"/>
  <c r="Y451" i="2"/>
  <c r="BP451" i="2" s="1"/>
  <c r="P451" i="2"/>
  <c r="BO450" i="2"/>
  <c r="BM450" i="2"/>
  <c r="Z450" i="2"/>
  <c r="Y450" i="2"/>
  <c r="BN450" i="2" s="1"/>
  <c r="P450" i="2"/>
  <c r="BO449" i="2"/>
  <c r="BM449" i="2"/>
  <c r="Y449" i="2"/>
  <c r="BP449" i="2" s="1"/>
  <c r="BO448" i="2"/>
  <c r="BM448" i="2"/>
  <c r="Y448" i="2"/>
  <c r="BP448" i="2" s="1"/>
  <c r="P448" i="2"/>
  <c r="BO447" i="2"/>
  <c r="BM447" i="2"/>
  <c r="Z447" i="2"/>
  <c r="Y447" i="2"/>
  <c r="BP447" i="2" s="1"/>
  <c r="P447" i="2"/>
  <c r="BO446" i="2"/>
  <c r="BM446" i="2"/>
  <c r="Y446" i="2"/>
  <c r="P446" i="2"/>
  <c r="BO445" i="2"/>
  <c r="BM445" i="2"/>
  <c r="Y445" i="2"/>
  <c r="Z445" i="2" s="1"/>
  <c r="P445" i="2"/>
  <c r="BO444" i="2"/>
  <c r="BM444" i="2"/>
  <c r="Z444" i="2"/>
  <c r="Y444" i="2"/>
  <c r="BP444" i="2" s="1"/>
  <c r="P444" i="2"/>
  <c r="BO443" i="2"/>
  <c r="BM443" i="2"/>
  <c r="Y443" i="2"/>
  <c r="BN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P440" i="2"/>
  <c r="BO439" i="2"/>
  <c r="BM439" i="2"/>
  <c r="Y439" i="2"/>
  <c r="BP439" i="2" s="1"/>
  <c r="P439" i="2"/>
  <c r="BO438" i="2"/>
  <c r="BM438" i="2"/>
  <c r="Y438" i="2"/>
  <c r="BN438" i="2" s="1"/>
  <c r="P438" i="2"/>
  <c r="BO437" i="2"/>
  <c r="BM437" i="2"/>
  <c r="Y437" i="2"/>
  <c r="P437" i="2"/>
  <c r="X435" i="2"/>
  <c r="X434" i="2"/>
  <c r="BO433" i="2"/>
  <c r="BM433" i="2"/>
  <c r="Y433" i="2"/>
  <c r="Y435" i="2" s="1"/>
  <c r="P433" i="2"/>
  <c r="X429" i="2"/>
  <c r="X428" i="2"/>
  <c r="BO427" i="2"/>
  <c r="BM427" i="2"/>
  <c r="Y427" i="2"/>
  <c r="P427" i="2"/>
  <c r="X425" i="2"/>
  <c r="X424" i="2"/>
  <c r="BO423" i="2"/>
  <c r="BM423" i="2"/>
  <c r="Z423" i="2"/>
  <c r="Y423" i="2"/>
  <c r="P423" i="2"/>
  <c r="BO422" i="2"/>
  <c r="BM422" i="2"/>
  <c r="Y422" i="2"/>
  <c r="BP422" i="2" s="1"/>
  <c r="P422" i="2"/>
  <c r="BO421" i="2"/>
  <c r="BN421" i="2"/>
  <c r="BM421" i="2"/>
  <c r="Z421" i="2"/>
  <c r="Y421" i="2"/>
  <c r="BP421" i="2" s="1"/>
  <c r="P421" i="2"/>
  <c r="BO420" i="2"/>
  <c r="BM420" i="2"/>
  <c r="Y420" i="2"/>
  <c r="P420" i="2"/>
  <c r="BO419" i="2"/>
  <c r="BM419" i="2"/>
  <c r="Y419" i="2"/>
  <c r="P419" i="2"/>
  <c r="X417" i="2"/>
  <c r="X416" i="2"/>
  <c r="BO415" i="2"/>
  <c r="BM415" i="2"/>
  <c r="Y415" i="2"/>
  <c r="Z415" i="2" s="1"/>
  <c r="P415" i="2"/>
  <c r="BO414" i="2"/>
  <c r="BM414" i="2"/>
  <c r="Y414" i="2"/>
  <c r="Z414" i="2" s="1"/>
  <c r="Z416" i="2" s="1"/>
  <c r="P414" i="2"/>
  <c r="X412" i="2"/>
  <c r="X411" i="2"/>
  <c r="BO410" i="2"/>
  <c r="BM410" i="2"/>
  <c r="Y410" i="2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BP407" i="2" s="1"/>
  <c r="X404" i="2"/>
  <c r="X403" i="2"/>
  <c r="BO402" i="2"/>
  <c r="BM402" i="2"/>
  <c r="Y402" i="2"/>
  <c r="BP402" i="2" s="1"/>
  <c r="P402" i="2"/>
  <c r="BO401" i="2"/>
  <c r="BN401" i="2"/>
  <c r="BM401" i="2"/>
  <c r="Y401" i="2"/>
  <c r="Y404" i="2" s="1"/>
  <c r="P401" i="2"/>
  <c r="X399" i="2"/>
  <c r="X398" i="2"/>
  <c r="BO397" i="2"/>
  <c r="BM397" i="2"/>
  <c r="Y397" i="2"/>
  <c r="P397" i="2"/>
  <c r="BO396" i="2"/>
  <c r="BM396" i="2"/>
  <c r="Y396" i="2"/>
  <c r="BN396" i="2" s="1"/>
  <c r="P396" i="2"/>
  <c r="BO395" i="2"/>
  <c r="BM395" i="2"/>
  <c r="Y395" i="2"/>
  <c r="Z395" i="2" s="1"/>
  <c r="P395" i="2"/>
  <c r="X393" i="2"/>
  <c r="X392" i="2"/>
  <c r="BO391" i="2"/>
  <c r="BM391" i="2"/>
  <c r="Y391" i="2"/>
  <c r="Z391" i="2" s="1"/>
  <c r="P391" i="2"/>
  <c r="BO390" i="2"/>
  <c r="BM390" i="2"/>
  <c r="Y390" i="2"/>
  <c r="Y393" i="2" s="1"/>
  <c r="P390" i="2"/>
  <c r="X388" i="2"/>
  <c r="X387" i="2"/>
  <c r="BO386" i="2"/>
  <c r="BM386" i="2"/>
  <c r="Y386" i="2"/>
  <c r="BP386" i="2" s="1"/>
  <c r="P386" i="2"/>
  <c r="BO385" i="2"/>
  <c r="BM385" i="2"/>
  <c r="Z385" i="2"/>
  <c r="Y385" i="2"/>
  <c r="BN385" i="2" s="1"/>
  <c r="P385" i="2"/>
  <c r="BO384" i="2"/>
  <c r="BN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BP381" i="2" s="1"/>
  <c r="P381" i="2"/>
  <c r="BO380" i="2"/>
  <c r="BM380" i="2"/>
  <c r="Y380" i="2"/>
  <c r="BN380" i="2" s="1"/>
  <c r="P380" i="2"/>
  <c r="BO379" i="2"/>
  <c r="BM379" i="2"/>
  <c r="Y379" i="2"/>
  <c r="P379" i="2"/>
  <c r="BO378" i="2"/>
  <c r="BM378" i="2"/>
  <c r="Y378" i="2"/>
  <c r="BP378" i="2" s="1"/>
  <c r="P378" i="2"/>
  <c r="X374" i="2"/>
  <c r="X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BP370" i="2" s="1"/>
  <c r="P370" i="2"/>
  <c r="X368" i="2"/>
  <c r="X367" i="2"/>
  <c r="BP366" i="2"/>
  <c r="BO366" i="2"/>
  <c r="BM366" i="2"/>
  <c r="Z366" i="2"/>
  <c r="Z367" i="2" s="1"/>
  <c r="Y366" i="2"/>
  <c r="Y367" i="2" s="1"/>
  <c r="P366" i="2"/>
  <c r="X363" i="2"/>
  <c r="X362" i="2"/>
  <c r="BO361" i="2"/>
  <c r="BM361" i="2"/>
  <c r="Y361" i="2"/>
  <c r="P361" i="2"/>
  <c r="BO360" i="2"/>
  <c r="BM360" i="2"/>
  <c r="Y360" i="2"/>
  <c r="Z360" i="2" s="1"/>
  <c r="P360" i="2"/>
  <c r="BO359" i="2"/>
  <c r="BM359" i="2"/>
  <c r="Y359" i="2"/>
  <c r="Z359" i="2" s="1"/>
  <c r="P359" i="2"/>
  <c r="X357" i="2"/>
  <c r="X356" i="2"/>
  <c r="BO355" i="2"/>
  <c r="BM355" i="2"/>
  <c r="Y355" i="2"/>
  <c r="P355" i="2"/>
  <c r="BP354" i="2"/>
  <c r="BO354" i="2"/>
  <c r="BM354" i="2"/>
  <c r="Y354" i="2"/>
  <c r="P354" i="2"/>
  <c r="BO353" i="2"/>
  <c r="BM353" i="2"/>
  <c r="Y353" i="2"/>
  <c r="BO352" i="2"/>
  <c r="BM352" i="2"/>
  <c r="Y352" i="2"/>
  <c r="BP352" i="2" s="1"/>
  <c r="X350" i="2"/>
  <c r="X349" i="2"/>
  <c r="BO348" i="2"/>
  <c r="BM348" i="2"/>
  <c r="Y348" i="2"/>
  <c r="BN348" i="2" s="1"/>
  <c r="P348" i="2"/>
  <c r="BO347" i="2"/>
  <c r="BM347" i="2"/>
  <c r="Y347" i="2"/>
  <c r="BP347" i="2" s="1"/>
  <c r="P347" i="2"/>
  <c r="BO346" i="2"/>
  <c r="BM346" i="2"/>
  <c r="Y346" i="2"/>
  <c r="P346" i="2"/>
  <c r="X344" i="2"/>
  <c r="X343" i="2"/>
  <c r="BO342" i="2"/>
  <c r="BM342" i="2"/>
  <c r="Y342" i="2"/>
  <c r="BP342" i="2" s="1"/>
  <c r="P342" i="2"/>
  <c r="BO341" i="2"/>
  <c r="BN341" i="2"/>
  <c r="BM341" i="2"/>
  <c r="Y341" i="2"/>
  <c r="BP341" i="2" s="1"/>
  <c r="P341" i="2"/>
  <c r="BO340" i="2"/>
  <c r="BM340" i="2"/>
  <c r="Y340" i="2"/>
  <c r="P340" i="2"/>
  <c r="BO339" i="2"/>
  <c r="BM339" i="2"/>
  <c r="Y339" i="2"/>
  <c r="BN339" i="2" s="1"/>
  <c r="P339" i="2"/>
  <c r="BO338" i="2"/>
  <c r="BM338" i="2"/>
  <c r="Y338" i="2"/>
  <c r="P338" i="2"/>
  <c r="BO337" i="2"/>
  <c r="BM337" i="2"/>
  <c r="Y337" i="2"/>
  <c r="BP337" i="2" s="1"/>
  <c r="P337" i="2"/>
  <c r="X335" i="2"/>
  <c r="X334" i="2"/>
  <c r="BO333" i="2"/>
  <c r="BM333" i="2"/>
  <c r="Y333" i="2"/>
  <c r="BP333" i="2" s="1"/>
  <c r="P333" i="2"/>
  <c r="BO332" i="2"/>
  <c r="BN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X328" i="2"/>
  <c r="X327" i="2"/>
  <c r="BO326" i="2"/>
  <c r="BM326" i="2"/>
  <c r="Y326" i="2"/>
  <c r="Z326" i="2" s="1"/>
  <c r="P326" i="2"/>
  <c r="BO325" i="2"/>
  <c r="BM325" i="2"/>
  <c r="Z325" i="2"/>
  <c r="Y325" i="2"/>
  <c r="P325" i="2"/>
  <c r="BO324" i="2"/>
  <c r="BM324" i="2"/>
  <c r="Y324" i="2"/>
  <c r="BN324" i="2" s="1"/>
  <c r="P324" i="2"/>
  <c r="BO323" i="2"/>
  <c r="BM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BO320" i="2"/>
  <c r="BM320" i="2"/>
  <c r="Y320" i="2"/>
  <c r="BN320" i="2" s="1"/>
  <c r="P320" i="2"/>
  <c r="BO319" i="2"/>
  <c r="BM319" i="2"/>
  <c r="Y319" i="2"/>
  <c r="Z319" i="2" s="1"/>
  <c r="P319" i="2"/>
  <c r="X316" i="2"/>
  <c r="X315" i="2"/>
  <c r="BO314" i="2"/>
  <c r="BM314" i="2"/>
  <c r="Y314" i="2"/>
  <c r="Z314" i="2" s="1"/>
  <c r="P314" i="2"/>
  <c r="BO313" i="2"/>
  <c r="BM313" i="2"/>
  <c r="Y313" i="2"/>
  <c r="Z313" i="2" s="1"/>
  <c r="Z315" i="2" s="1"/>
  <c r="P313" i="2"/>
  <c r="Y311" i="2"/>
  <c r="X311" i="2"/>
  <c r="X310" i="2"/>
  <c r="BO309" i="2"/>
  <c r="BM309" i="2"/>
  <c r="Y309" i="2"/>
  <c r="P309" i="2"/>
  <c r="X306" i="2"/>
  <c r="X305" i="2"/>
  <c r="BO304" i="2"/>
  <c r="BM304" i="2"/>
  <c r="Y304" i="2"/>
  <c r="Z304" i="2" s="1"/>
  <c r="Z305" i="2" s="1"/>
  <c r="P304" i="2"/>
  <c r="X301" i="2"/>
  <c r="X300" i="2"/>
  <c r="BO299" i="2"/>
  <c r="BM299" i="2"/>
  <c r="Y299" i="2"/>
  <c r="Z299" i="2" s="1"/>
  <c r="P299" i="2"/>
  <c r="BP298" i="2"/>
  <c r="BO298" i="2"/>
  <c r="BM298" i="2"/>
  <c r="Y298" i="2"/>
  <c r="P298" i="2"/>
  <c r="BO297" i="2"/>
  <c r="BM297" i="2"/>
  <c r="Y297" i="2"/>
  <c r="P297" i="2"/>
  <c r="BO296" i="2"/>
  <c r="BM296" i="2"/>
  <c r="Y296" i="2"/>
  <c r="P296" i="2"/>
  <c r="BP295" i="2"/>
  <c r="BO295" i="2"/>
  <c r="BM295" i="2"/>
  <c r="Z295" i="2"/>
  <c r="Y295" i="2"/>
  <c r="BN295" i="2" s="1"/>
  <c r="P295" i="2"/>
  <c r="X292" i="2"/>
  <c r="X291" i="2"/>
  <c r="BO290" i="2"/>
  <c r="BM290" i="2"/>
  <c r="Y290" i="2"/>
  <c r="P290" i="2"/>
  <c r="BO289" i="2"/>
  <c r="BM289" i="2"/>
  <c r="Y289" i="2"/>
  <c r="Z289" i="2" s="1"/>
  <c r="P289" i="2"/>
  <c r="BO288" i="2"/>
  <c r="BM288" i="2"/>
  <c r="Y288" i="2"/>
  <c r="Y292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P278" i="2"/>
  <c r="BO277" i="2"/>
  <c r="BM277" i="2"/>
  <c r="Y277" i="2"/>
  <c r="BN277" i="2" s="1"/>
  <c r="P277" i="2"/>
  <c r="BO276" i="2"/>
  <c r="BM276" i="2"/>
  <c r="Y276" i="2"/>
  <c r="BP276" i="2" s="1"/>
  <c r="P276" i="2"/>
  <c r="BO275" i="2"/>
  <c r="BM275" i="2"/>
  <c r="Y275" i="2"/>
  <c r="P275" i="2"/>
  <c r="BO274" i="2"/>
  <c r="BM274" i="2"/>
  <c r="Y274" i="2"/>
  <c r="BN274" i="2" s="1"/>
  <c r="BP273" i="2"/>
  <c r="BO273" i="2"/>
  <c r="BN273" i="2"/>
  <c r="BM273" i="2"/>
  <c r="Z273" i="2"/>
  <c r="Y273" i="2"/>
  <c r="P273" i="2"/>
  <c r="X270" i="2"/>
  <c r="X269" i="2"/>
  <c r="BO268" i="2"/>
  <c r="BN268" i="2"/>
  <c r="BM268" i="2"/>
  <c r="Y268" i="2"/>
  <c r="BP268" i="2" s="1"/>
  <c r="P268" i="2"/>
  <c r="BO267" i="2"/>
  <c r="BM267" i="2"/>
  <c r="Y267" i="2"/>
  <c r="P267" i="2"/>
  <c r="BO266" i="2"/>
  <c r="BM266" i="2"/>
  <c r="Y266" i="2"/>
  <c r="BN266" i="2" s="1"/>
  <c r="P266" i="2"/>
  <c r="BO265" i="2"/>
  <c r="BM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P263" i="2"/>
  <c r="BO262" i="2"/>
  <c r="BN262" i="2"/>
  <c r="BM262" i="2"/>
  <c r="Y262" i="2"/>
  <c r="BP262" i="2" s="1"/>
  <c r="P262" i="2"/>
  <c r="BO261" i="2"/>
  <c r="BM261" i="2"/>
  <c r="Y261" i="2"/>
  <c r="P261" i="2"/>
  <c r="X258" i="2"/>
  <c r="X257" i="2"/>
  <c r="BO256" i="2"/>
  <c r="BM256" i="2"/>
  <c r="Y256" i="2"/>
  <c r="P256" i="2"/>
  <c r="BO255" i="2"/>
  <c r="BM255" i="2"/>
  <c r="Y255" i="2"/>
  <c r="BP255" i="2" s="1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P251" i="2"/>
  <c r="BO250" i="2"/>
  <c r="BM250" i="2"/>
  <c r="Y250" i="2"/>
  <c r="Z250" i="2" s="1"/>
  <c r="P250" i="2"/>
  <c r="BO249" i="2"/>
  <c r="BM249" i="2"/>
  <c r="Y249" i="2"/>
  <c r="P249" i="2"/>
  <c r="X246" i="2"/>
  <c r="X245" i="2"/>
  <c r="BO244" i="2"/>
  <c r="BM244" i="2"/>
  <c r="Y244" i="2"/>
  <c r="BN244" i="2" s="1"/>
  <c r="P244" i="2"/>
  <c r="BO243" i="2"/>
  <c r="BM243" i="2"/>
  <c r="Y243" i="2"/>
  <c r="P243" i="2"/>
  <c r="BO242" i="2"/>
  <c r="BM242" i="2"/>
  <c r="Y242" i="2"/>
  <c r="BP242" i="2" s="1"/>
  <c r="P242" i="2"/>
  <c r="BO241" i="2"/>
  <c r="BM241" i="2"/>
  <c r="Y241" i="2"/>
  <c r="BP241" i="2" s="1"/>
  <c r="P241" i="2"/>
  <c r="BO240" i="2"/>
  <c r="BM240" i="2"/>
  <c r="Y240" i="2"/>
  <c r="P240" i="2"/>
  <c r="X238" i="2"/>
  <c r="X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N234" i="2"/>
  <c r="BM234" i="2"/>
  <c r="Y234" i="2"/>
  <c r="BP234" i="2" s="1"/>
  <c r="P234" i="2"/>
  <c r="BO233" i="2"/>
  <c r="BM233" i="2"/>
  <c r="Y233" i="2"/>
  <c r="BN233" i="2" s="1"/>
  <c r="P233" i="2"/>
  <c r="BO232" i="2"/>
  <c r="BM232" i="2"/>
  <c r="Y232" i="2"/>
  <c r="Z232" i="2" s="1"/>
  <c r="P232" i="2"/>
  <c r="BO231" i="2"/>
  <c r="BM231" i="2"/>
  <c r="Z231" i="2"/>
  <c r="Y231" i="2"/>
  <c r="BP231" i="2" s="1"/>
  <c r="P231" i="2"/>
  <c r="BO230" i="2"/>
  <c r="BM230" i="2"/>
  <c r="Y230" i="2"/>
  <c r="P230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X224" i="2"/>
  <c r="X223" i="2"/>
  <c r="BO222" i="2"/>
  <c r="BM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P215" i="2"/>
  <c r="X213" i="2"/>
  <c r="X212" i="2"/>
  <c r="BO211" i="2"/>
  <c r="BM211" i="2"/>
  <c r="Y211" i="2"/>
  <c r="BN211" i="2" s="1"/>
  <c r="P211" i="2"/>
  <c r="BP210" i="2"/>
  <c r="BO210" i="2"/>
  <c r="BM210" i="2"/>
  <c r="Z210" i="2"/>
  <c r="Y210" i="2"/>
  <c r="BN210" i="2" s="1"/>
  <c r="P210" i="2"/>
  <c r="X208" i="2"/>
  <c r="X207" i="2"/>
  <c r="BO206" i="2"/>
  <c r="BM206" i="2"/>
  <c r="Y206" i="2"/>
  <c r="P206" i="2"/>
  <c r="BO205" i="2"/>
  <c r="BM205" i="2"/>
  <c r="Y205" i="2"/>
  <c r="P205" i="2"/>
  <c r="X202" i="2"/>
  <c r="X201" i="2"/>
  <c r="BP200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BP186" i="2" s="1"/>
  <c r="P186" i="2"/>
  <c r="BO185" i="2"/>
  <c r="BM185" i="2"/>
  <c r="Y185" i="2"/>
  <c r="P185" i="2"/>
  <c r="X183" i="2"/>
  <c r="X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N177" i="2"/>
  <c r="BM177" i="2"/>
  <c r="Y177" i="2"/>
  <c r="BP177" i="2" s="1"/>
  <c r="P177" i="2"/>
  <c r="X175" i="2"/>
  <c r="X174" i="2"/>
  <c r="BO173" i="2"/>
  <c r="BM173" i="2"/>
  <c r="Y173" i="2"/>
  <c r="BP173" i="2" s="1"/>
  <c r="P173" i="2"/>
  <c r="BO172" i="2"/>
  <c r="BM172" i="2"/>
  <c r="Z172" i="2"/>
  <c r="Y172" i="2"/>
  <c r="BN172" i="2" s="1"/>
  <c r="P172" i="2"/>
  <c r="BO171" i="2"/>
  <c r="BM171" i="2"/>
  <c r="Y171" i="2"/>
  <c r="Y175" i="2" s="1"/>
  <c r="P171" i="2"/>
  <c r="X168" i="2"/>
  <c r="X167" i="2"/>
  <c r="BO166" i="2"/>
  <c r="BM166" i="2"/>
  <c r="Y166" i="2"/>
  <c r="BP166" i="2" s="1"/>
  <c r="P166" i="2"/>
  <c r="BO165" i="2"/>
  <c r="BM165" i="2"/>
  <c r="Y165" i="2"/>
  <c r="P165" i="2"/>
  <c r="X163" i="2"/>
  <c r="X162" i="2"/>
  <c r="BO161" i="2"/>
  <c r="BM161" i="2"/>
  <c r="Y161" i="2"/>
  <c r="BP161" i="2" s="1"/>
  <c r="P161" i="2"/>
  <c r="BO160" i="2"/>
  <c r="BN160" i="2"/>
  <c r="BM160" i="2"/>
  <c r="Y160" i="2"/>
  <c r="BP160" i="2" s="1"/>
  <c r="P160" i="2"/>
  <c r="X158" i="2"/>
  <c r="X157" i="2"/>
  <c r="BO156" i="2"/>
  <c r="BM156" i="2"/>
  <c r="Y156" i="2"/>
  <c r="P156" i="2"/>
  <c r="BO155" i="2"/>
  <c r="BM155" i="2"/>
  <c r="Y155" i="2"/>
  <c r="P155" i="2"/>
  <c r="X152" i="2"/>
  <c r="X151" i="2"/>
  <c r="BO150" i="2"/>
  <c r="BM150" i="2"/>
  <c r="Y150" i="2"/>
  <c r="P150" i="2"/>
  <c r="BO149" i="2"/>
  <c r="BM149" i="2"/>
  <c r="Y149" i="2"/>
  <c r="Y152" i="2" s="1"/>
  <c r="P149" i="2"/>
  <c r="X147" i="2"/>
  <c r="X146" i="2"/>
  <c r="BO145" i="2"/>
  <c r="BM145" i="2"/>
  <c r="Y145" i="2"/>
  <c r="P145" i="2"/>
  <c r="BO144" i="2"/>
  <c r="BM144" i="2"/>
  <c r="Y144" i="2"/>
  <c r="Z144" i="2" s="1"/>
  <c r="P144" i="2"/>
  <c r="BO143" i="2"/>
  <c r="BM143" i="2"/>
  <c r="Y143" i="2"/>
  <c r="BP143" i="2" s="1"/>
  <c r="P143" i="2"/>
  <c r="BP142" i="2"/>
  <c r="BO142" i="2"/>
  <c r="BM142" i="2"/>
  <c r="Y142" i="2"/>
  <c r="BN142" i="2" s="1"/>
  <c r="P142" i="2"/>
  <c r="BO141" i="2"/>
  <c r="BM141" i="2"/>
  <c r="Y141" i="2"/>
  <c r="BP141" i="2" s="1"/>
  <c r="BP140" i="2"/>
  <c r="BO140" i="2"/>
  <c r="BM140" i="2"/>
  <c r="Z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Z133" i="2" s="1"/>
  <c r="BO132" i="2"/>
  <c r="BM132" i="2"/>
  <c r="Y132" i="2"/>
  <c r="BN132" i="2" s="1"/>
  <c r="P132" i="2"/>
  <c r="BO131" i="2"/>
  <c r="BM131" i="2"/>
  <c r="Y131" i="2"/>
  <c r="BP131" i="2" s="1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X120" i="2"/>
  <c r="X119" i="2"/>
  <c r="BP118" i="2"/>
  <c r="BO118" i="2"/>
  <c r="BM118" i="2"/>
  <c r="Y118" i="2"/>
  <c r="Z118" i="2" s="1"/>
  <c r="P118" i="2"/>
  <c r="BO117" i="2"/>
  <c r="BM117" i="2"/>
  <c r="Y117" i="2"/>
  <c r="BP117" i="2" s="1"/>
  <c r="P117" i="2"/>
  <c r="BO116" i="2"/>
  <c r="BM116" i="2"/>
  <c r="Y116" i="2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P109" i="2"/>
  <c r="BO108" i="2"/>
  <c r="BM108" i="2"/>
  <c r="Z108" i="2"/>
  <c r="Y108" i="2"/>
  <c r="P108" i="2"/>
  <c r="X105" i="2"/>
  <c r="X104" i="2"/>
  <c r="BO103" i="2"/>
  <c r="BM103" i="2"/>
  <c r="Y103" i="2"/>
  <c r="P103" i="2"/>
  <c r="BO102" i="2"/>
  <c r="BM102" i="2"/>
  <c r="Y102" i="2"/>
  <c r="BP102" i="2" s="1"/>
  <c r="P102" i="2"/>
  <c r="BO101" i="2"/>
  <c r="BM101" i="2"/>
  <c r="Y101" i="2"/>
  <c r="Y105" i="2" s="1"/>
  <c r="P101" i="2"/>
  <c r="X99" i="2"/>
  <c r="X98" i="2"/>
  <c r="BO97" i="2"/>
  <c r="BM97" i="2"/>
  <c r="Y97" i="2"/>
  <c r="BP97" i="2" s="1"/>
  <c r="P97" i="2"/>
  <c r="BO96" i="2"/>
  <c r="BM96" i="2"/>
  <c r="Y96" i="2"/>
  <c r="Z96" i="2" s="1"/>
  <c r="P96" i="2"/>
  <c r="BO95" i="2"/>
  <c r="BM95" i="2"/>
  <c r="Y95" i="2"/>
  <c r="BO94" i="2"/>
  <c r="BM94" i="2"/>
  <c r="Y94" i="2"/>
  <c r="BP94" i="2" s="1"/>
  <c r="BO93" i="2"/>
  <c r="BM93" i="2"/>
  <c r="Z93" i="2"/>
  <c r="Y93" i="2"/>
  <c r="BP93" i="2" s="1"/>
  <c r="X91" i="2"/>
  <c r="X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BO86" i="2"/>
  <c r="BM86" i="2"/>
  <c r="Y86" i="2"/>
  <c r="Z86" i="2" s="1"/>
  <c r="P86" i="2"/>
  <c r="BO85" i="2"/>
  <c r="BM85" i="2"/>
  <c r="Y85" i="2"/>
  <c r="P85" i="2"/>
  <c r="BO84" i="2"/>
  <c r="BM84" i="2"/>
  <c r="Y84" i="2"/>
  <c r="Y90" i="2" s="1"/>
  <c r="P84" i="2"/>
  <c r="X82" i="2"/>
  <c r="X81" i="2"/>
  <c r="BO80" i="2"/>
  <c r="BM80" i="2"/>
  <c r="Y80" i="2"/>
  <c r="BN80" i="2" s="1"/>
  <c r="P80" i="2"/>
  <c r="BO79" i="2"/>
  <c r="BM79" i="2"/>
  <c r="Y79" i="2"/>
  <c r="BN79" i="2" s="1"/>
  <c r="BO78" i="2"/>
  <c r="BM78" i="2"/>
  <c r="Y78" i="2"/>
  <c r="BN78" i="2" s="1"/>
  <c r="P78" i="2"/>
  <c r="X76" i="2"/>
  <c r="X75" i="2"/>
  <c r="BO74" i="2"/>
  <c r="BM74" i="2"/>
  <c r="Y74" i="2"/>
  <c r="P74" i="2"/>
  <c r="BO73" i="2"/>
  <c r="BM73" i="2"/>
  <c r="Y73" i="2"/>
  <c r="BP73" i="2" s="1"/>
  <c r="P73" i="2"/>
  <c r="BO72" i="2"/>
  <c r="BM72" i="2"/>
  <c r="Y72" i="2"/>
  <c r="BP72" i="2" s="1"/>
  <c r="BO71" i="2"/>
  <c r="BM71" i="2"/>
  <c r="Y71" i="2"/>
  <c r="P71" i="2"/>
  <c r="BO70" i="2"/>
  <c r="BM70" i="2"/>
  <c r="Y70" i="2"/>
  <c r="P70" i="2"/>
  <c r="BO69" i="2"/>
  <c r="BM69" i="2"/>
  <c r="Y69" i="2"/>
  <c r="Z69" i="2" s="1"/>
  <c r="P69" i="2"/>
  <c r="BO68" i="2"/>
  <c r="BM68" i="2"/>
  <c r="Y68" i="2"/>
  <c r="BP68" i="2" s="1"/>
  <c r="P68" i="2"/>
  <c r="X65" i="2"/>
  <c r="X64" i="2"/>
  <c r="BO63" i="2"/>
  <c r="BM63" i="2"/>
  <c r="Y63" i="2"/>
  <c r="Z63" i="2" s="1"/>
  <c r="P63" i="2"/>
  <c r="BO62" i="2"/>
  <c r="BM62" i="2"/>
  <c r="Y62" i="2"/>
  <c r="P62" i="2"/>
  <c r="X60" i="2"/>
  <c r="X59" i="2"/>
  <c r="BP58" i="2"/>
  <c r="BO58" i="2"/>
  <c r="BM58" i="2"/>
  <c r="Y58" i="2"/>
  <c r="BN58" i="2" s="1"/>
  <c r="P58" i="2"/>
  <c r="BO57" i="2"/>
  <c r="BM57" i="2"/>
  <c r="Y57" i="2"/>
  <c r="BP57" i="2" s="1"/>
  <c r="P57" i="2"/>
  <c r="BO56" i="2"/>
  <c r="BM56" i="2"/>
  <c r="Y56" i="2"/>
  <c r="BP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BN43" i="2" s="1"/>
  <c r="P43" i="2"/>
  <c r="X41" i="2"/>
  <c r="X40" i="2"/>
  <c r="BO39" i="2"/>
  <c r="BM39" i="2"/>
  <c r="Y39" i="2"/>
  <c r="BN39" i="2" s="1"/>
  <c r="P39" i="2"/>
  <c r="X37" i="2"/>
  <c r="X36" i="2"/>
  <c r="BO35" i="2"/>
  <c r="BM35" i="2"/>
  <c r="Y35" i="2"/>
  <c r="BN35" i="2" s="1"/>
  <c r="P35" i="2"/>
  <c r="BO34" i="2"/>
  <c r="BM34" i="2"/>
  <c r="Y34" i="2"/>
  <c r="BN34" i="2" s="1"/>
  <c r="P34" i="2"/>
  <c r="BO33" i="2"/>
  <c r="BM33" i="2"/>
  <c r="Y33" i="2"/>
  <c r="BO32" i="2"/>
  <c r="BM32" i="2"/>
  <c r="Y32" i="2"/>
  <c r="BP32" i="2" s="1"/>
  <c r="BO31" i="2"/>
  <c r="BM31" i="2"/>
  <c r="Z31" i="2"/>
  <c r="Y31" i="2"/>
  <c r="BP31" i="2" s="1"/>
  <c r="P31" i="2"/>
  <c r="BO30" i="2"/>
  <c r="BM30" i="2"/>
  <c r="Y30" i="2"/>
  <c r="P30" i="2"/>
  <c r="BP29" i="2"/>
  <c r="BO29" i="2"/>
  <c r="BM29" i="2"/>
  <c r="Z29" i="2"/>
  <c r="Y29" i="2"/>
  <c r="BN29" i="2" s="1"/>
  <c r="P29" i="2"/>
  <c r="BO28" i="2"/>
  <c r="BM28" i="2"/>
  <c r="Y28" i="2"/>
  <c r="Z28" i="2" s="1"/>
  <c r="P28" i="2"/>
  <c r="BO27" i="2"/>
  <c r="BM27" i="2"/>
  <c r="Y27" i="2"/>
  <c r="Z27" i="2" s="1"/>
  <c r="P27" i="2"/>
  <c r="BO26" i="2"/>
  <c r="BM26" i="2"/>
  <c r="Y26" i="2"/>
  <c r="X24" i="2"/>
  <c r="X23" i="2"/>
  <c r="BO22" i="2"/>
  <c r="BM22" i="2"/>
  <c r="Y22" i="2"/>
  <c r="P22" i="2"/>
  <c r="H10" i="2"/>
  <c r="A9" i="2"/>
  <c r="F10" i="2" s="1"/>
  <c r="D7" i="2"/>
  <c r="Q6" i="2"/>
  <c r="P2" i="2"/>
  <c r="BN370" i="2" l="1"/>
  <c r="Z502" i="2"/>
  <c r="Y223" i="2"/>
  <c r="BN195" i="2"/>
  <c r="BN382" i="2"/>
  <c r="Z382" i="2"/>
  <c r="Z347" i="2"/>
  <c r="BN347" i="2"/>
  <c r="Z195" i="2"/>
  <c r="Z79" i="2"/>
  <c r="BP79" i="2"/>
  <c r="Z126" i="2"/>
  <c r="Z171" i="2"/>
  <c r="Z194" i="2"/>
  <c r="Z236" i="2"/>
  <c r="BP236" i="2"/>
  <c r="Z253" i="2"/>
  <c r="Y270" i="2"/>
  <c r="Z274" i="2"/>
  <c r="BP274" i="2"/>
  <c r="Y280" i="2"/>
  <c r="Z320" i="2"/>
  <c r="BP320" i="2"/>
  <c r="Z348" i="2"/>
  <c r="Z396" i="2"/>
  <c r="BP396" i="2"/>
  <c r="Y425" i="2"/>
  <c r="Z433" i="2"/>
  <c r="Z434" i="2" s="1"/>
  <c r="Z443" i="2"/>
  <c r="BN447" i="2"/>
  <c r="Z451" i="2"/>
  <c r="Z478" i="2"/>
  <c r="BP478" i="2"/>
  <c r="Z514" i="2"/>
  <c r="Z519" i="2"/>
  <c r="Z545" i="2"/>
  <c r="BN569" i="2"/>
  <c r="Z34" i="2"/>
  <c r="Z89" i="2"/>
  <c r="BN93" i="2"/>
  <c r="Z160" i="2"/>
  <c r="Z177" i="2"/>
  <c r="BP181" i="2"/>
  <c r="Z199" i="2"/>
  <c r="BN231" i="2"/>
  <c r="Z234" i="2"/>
  <c r="Z242" i="2"/>
  <c r="Z262" i="2"/>
  <c r="Z268" i="2"/>
  <c r="BP277" i="2"/>
  <c r="Z324" i="2"/>
  <c r="Z332" i="2"/>
  <c r="Z341" i="2"/>
  <c r="BN366" i="2"/>
  <c r="Z370" i="2"/>
  <c r="Z384" i="2"/>
  <c r="Z401" i="2"/>
  <c r="BP438" i="2"/>
  <c r="BP457" i="2"/>
  <c r="BN496" i="2"/>
  <c r="Y497" i="2"/>
  <c r="BP78" i="2"/>
  <c r="Y112" i="2"/>
  <c r="BN126" i="2"/>
  <c r="BN171" i="2"/>
  <c r="BN194" i="2"/>
  <c r="BN253" i="2"/>
  <c r="BP265" i="2"/>
  <c r="BP506" i="2"/>
  <c r="Z569" i="2"/>
  <c r="Z571" i="2" s="1"/>
  <c r="BN26" i="2"/>
  <c r="BP26" i="2"/>
  <c r="BP33" i="2"/>
  <c r="Z33" i="2"/>
  <c r="BN62" i="2"/>
  <c r="BP62" i="2"/>
  <c r="BN74" i="2"/>
  <c r="BP74" i="2"/>
  <c r="BN94" i="2"/>
  <c r="BN95" i="2"/>
  <c r="BP95" i="2"/>
  <c r="BN103" i="2"/>
  <c r="BP103" i="2"/>
  <c r="BN116" i="2"/>
  <c r="BP116" i="2"/>
  <c r="BN133" i="2"/>
  <c r="BP133" i="2"/>
  <c r="Y146" i="2"/>
  <c r="BP139" i="2"/>
  <c r="BN139" i="2"/>
  <c r="Z139" i="2"/>
  <c r="Y158" i="2"/>
  <c r="Y157" i="2"/>
  <c r="BN155" i="2"/>
  <c r="BP155" i="2"/>
  <c r="BP156" i="2"/>
  <c r="BN156" i="2"/>
  <c r="Z156" i="2"/>
  <c r="BN185" i="2"/>
  <c r="BP185" i="2"/>
  <c r="BN217" i="2"/>
  <c r="BP217" i="2"/>
  <c r="BP220" i="2"/>
  <c r="BN220" i="2"/>
  <c r="Z220" i="2"/>
  <c r="BN235" i="2"/>
  <c r="BP240" i="2"/>
  <c r="BN240" i="2"/>
  <c r="Z240" i="2"/>
  <c r="Z256" i="2"/>
  <c r="BP256" i="2"/>
  <c r="BN289" i="2"/>
  <c r="BP289" i="2"/>
  <c r="BP290" i="2"/>
  <c r="BN290" i="2"/>
  <c r="Z290" i="2"/>
  <c r="BP322" i="2"/>
  <c r="BN322" i="2"/>
  <c r="Z322" i="2"/>
  <c r="Z327" i="2" s="1"/>
  <c r="BP323" i="2"/>
  <c r="Z323" i="2"/>
  <c r="BN326" i="2"/>
  <c r="BP326" i="2"/>
  <c r="Z330" i="2"/>
  <c r="Y334" i="2"/>
  <c r="BN330" i="2"/>
  <c r="BP330" i="2"/>
  <c r="BP331" i="2"/>
  <c r="BN331" i="2"/>
  <c r="Z331" i="2"/>
  <c r="BP338" i="2"/>
  <c r="Z338" i="2"/>
  <c r="BP355" i="2"/>
  <c r="Z355" i="2"/>
  <c r="BP371" i="2"/>
  <c r="BN371" i="2"/>
  <c r="Z371" i="2"/>
  <c r="BP379" i="2"/>
  <c r="Z379" i="2"/>
  <c r="BN415" i="2"/>
  <c r="BP415" i="2"/>
  <c r="BN419" i="2"/>
  <c r="BP419" i="2"/>
  <c r="BP420" i="2"/>
  <c r="BN420" i="2"/>
  <c r="Z420" i="2"/>
  <c r="Y459" i="2"/>
  <c r="Z437" i="2"/>
  <c r="BN452" i="2"/>
  <c r="BP452" i="2"/>
  <c r="BP453" i="2"/>
  <c r="BN453" i="2"/>
  <c r="Z453" i="2"/>
  <c r="BN479" i="2"/>
  <c r="Z479" i="2"/>
  <c r="Y23" i="2"/>
  <c r="Y24" i="2"/>
  <c r="X600" i="2"/>
  <c r="X598" i="2"/>
  <c r="BP30" i="2"/>
  <c r="BN30" i="2"/>
  <c r="Z30" i="2"/>
  <c r="Y65" i="2"/>
  <c r="BN68" i="2"/>
  <c r="BN69" i="2"/>
  <c r="BP69" i="2"/>
  <c r="BP70" i="2"/>
  <c r="BN70" i="2"/>
  <c r="Z70" i="2"/>
  <c r="BP71" i="2"/>
  <c r="BN71" i="2"/>
  <c r="Z71" i="2"/>
  <c r="BN85" i="2"/>
  <c r="BP85" i="2"/>
  <c r="BP109" i="2"/>
  <c r="BN109" i="2"/>
  <c r="Z109" i="2"/>
  <c r="Y128" i="2"/>
  <c r="BP123" i="2"/>
  <c r="BN144" i="2"/>
  <c r="BP144" i="2"/>
  <c r="BP145" i="2"/>
  <c r="BN145" i="2"/>
  <c r="Z145" i="2"/>
  <c r="Y151" i="2"/>
  <c r="BN149" i="2"/>
  <c r="Z149" i="2"/>
  <c r="BP150" i="2"/>
  <c r="BN150" i="2"/>
  <c r="Z150" i="2"/>
  <c r="BN165" i="2"/>
  <c r="Z165" i="2"/>
  <c r="Y167" i="2"/>
  <c r="BP196" i="2"/>
  <c r="Z196" i="2"/>
  <c r="BP206" i="2"/>
  <c r="BN206" i="2"/>
  <c r="Z206" i="2"/>
  <c r="BN229" i="2"/>
  <c r="BP229" i="2"/>
  <c r="BP230" i="2"/>
  <c r="BN230" i="2"/>
  <c r="Z230" i="2"/>
  <c r="BN243" i="2"/>
  <c r="BP243" i="2"/>
  <c r="BP251" i="2"/>
  <c r="BN251" i="2"/>
  <c r="Z251" i="2"/>
  <c r="BP263" i="2"/>
  <c r="BN263" i="2"/>
  <c r="Z263" i="2"/>
  <c r="BN264" i="2"/>
  <c r="Z267" i="2"/>
  <c r="BP267" i="2"/>
  <c r="BP275" i="2"/>
  <c r="BN275" i="2"/>
  <c r="Z275" i="2"/>
  <c r="BN276" i="2"/>
  <c r="BN278" i="2"/>
  <c r="BP278" i="2"/>
  <c r="BP296" i="2"/>
  <c r="BN296" i="2"/>
  <c r="Z296" i="2"/>
  <c r="BP297" i="2"/>
  <c r="BN297" i="2"/>
  <c r="Z297" i="2"/>
  <c r="BN298" i="2"/>
  <c r="Z298" i="2"/>
  <c r="BN342" i="2"/>
  <c r="Y344" i="2"/>
  <c r="BP346" i="2"/>
  <c r="Y349" i="2"/>
  <c r="BN346" i="2"/>
  <c r="BP353" i="2"/>
  <c r="BN353" i="2"/>
  <c r="Z353" i="2"/>
  <c r="BN354" i="2"/>
  <c r="Z354" i="2"/>
  <c r="BN360" i="2"/>
  <c r="BP360" i="2"/>
  <c r="BP361" i="2"/>
  <c r="BN361" i="2"/>
  <c r="Z361" i="2"/>
  <c r="BP397" i="2"/>
  <c r="BN397" i="2"/>
  <c r="Z397" i="2"/>
  <c r="Y398" i="2"/>
  <c r="BN409" i="2"/>
  <c r="Z409" i="2"/>
  <c r="BP409" i="2"/>
  <c r="BN445" i="2"/>
  <c r="BP445" i="2"/>
  <c r="BP446" i="2"/>
  <c r="BN446" i="2"/>
  <c r="Z446" i="2"/>
  <c r="Y492" i="2"/>
  <c r="BN490" i="2"/>
  <c r="Z490" i="2"/>
  <c r="Z492" i="2" s="1"/>
  <c r="BP491" i="2"/>
  <c r="BN491" i="2"/>
  <c r="Z491" i="2"/>
  <c r="BN507" i="2"/>
  <c r="BP507" i="2"/>
  <c r="BN508" i="2"/>
  <c r="Y516" i="2"/>
  <c r="Z513" i="2"/>
  <c r="Z515" i="2" s="1"/>
  <c r="BP523" i="2"/>
  <c r="Z523" i="2"/>
  <c r="BP543" i="2"/>
  <c r="Z543" i="2"/>
  <c r="Y555" i="2"/>
  <c r="Z551" i="2"/>
  <c r="BP553" i="2"/>
  <c r="Z553" i="2"/>
  <c r="BN563" i="2"/>
  <c r="Y565" i="2"/>
  <c r="BN568" i="2"/>
  <c r="BP568" i="2"/>
  <c r="BN570" i="2"/>
  <c r="BP570" i="2"/>
  <c r="BN575" i="2"/>
  <c r="BP575" i="2"/>
  <c r="BN577" i="2"/>
  <c r="BP577" i="2"/>
  <c r="BN27" i="2"/>
  <c r="BP27" i="2"/>
  <c r="BN28" i="2"/>
  <c r="BP28" i="2"/>
  <c r="BP34" i="2"/>
  <c r="BN54" i="2"/>
  <c r="BP54" i="2"/>
  <c r="BN55" i="2"/>
  <c r="BP55" i="2"/>
  <c r="BN63" i="2"/>
  <c r="BP63" i="2"/>
  <c r="BN86" i="2"/>
  <c r="BP86" i="2"/>
  <c r="BN96" i="2"/>
  <c r="BP96" i="2"/>
  <c r="Y98" i="2"/>
  <c r="Y111" i="2"/>
  <c r="BN125" i="2"/>
  <c r="BP125" i="2"/>
  <c r="BN131" i="2"/>
  <c r="BP172" i="2"/>
  <c r="Y174" i="2"/>
  <c r="BN178" i="2"/>
  <c r="BP178" i="2"/>
  <c r="BN187" i="2"/>
  <c r="BP187" i="2"/>
  <c r="BN193" i="2"/>
  <c r="Y202" i="2"/>
  <c r="BP199" i="2"/>
  <c r="Y238" i="2"/>
  <c r="BN232" i="2"/>
  <c r="BP232" i="2"/>
  <c r="BN250" i="2"/>
  <c r="O608" i="2"/>
  <c r="R608" i="2"/>
  <c r="BN314" i="2"/>
  <c r="BP314" i="2"/>
  <c r="BN319" i="2"/>
  <c r="BP319" i="2"/>
  <c r="BP324" i="2"/>
  <c r="BP348" i="2"/>
  <c r="Y362" i="2"/>
  <c r="V608" i="2"/>
  <c r="Y368" i="2"/>
  <c r="Y374" i="2"/>
  <c r="Y373" i="2"/>
  <c r="BN383" i="2"/>
  <c r="BP410" i="2"/>
  <c r="Z410" i="2"/>
  <c r="Y429" i="2"/>
  <c r="Z427" i="2"/>
  <c r="Z428" i="2" s="1"/>
  <c r="BN440" i="2"/>
  <c r="BP440" i="2"/>
  <c r="BN442" i="2"/>
  <c r="BN449" i="2"/>
  <c r="BN461" i="2"/>
  <c r="BP461" i="2"/>
  <c r="Y486" i="2"/>
  <c r="Y485" i="2"/>
  <c r="BP484" i="2"/>
  <c r="BN484" i="2"/>
  <c r="Z484" i="2"/>
  <c r="Z485" i="2" s="1"/>
  <c r="BP503" i="2"/>
  <c r="Z503" i="2"/>
  <c r="BP520" i="2"/>
  <c r="BN520" i="2"/>
  <c r="Z520" i="2"/>
  <c r="BN534" i="2"/>
  <c r="Z534" i="2"/>
  <c r="Z535" i="2" s="1"/>
  <c r="Y554" i="2"/>
  <c r="BP550" i="2"/>
  <c r="BN550" i="2"/>
  <c r="Z550" i="2"/>
  <c r="BP552" i="2"/>
  <c r="BN552" i="2"/>
  <c r="Z552" i="2"/>
  <c r="BN559" i="2"/>
  <c r="BN560" i="2"/>
  <c r="BP560" i="2"/>
  <c r="BN574" i="2"/>
  <c r="BP574" i="2"/>
  <c r="BN576" i="2"/>
  <c r="BP576" i="2"/>
  <c r="Y589" i="2"/>
  <c r="Y588" i="2"/>
  <c r="Z587" i="2"/>
  <c r="Z588" i="2" s="1"/>
  <c r="BP385" i="2"/>
  <c r="BN391" i="2"/>
  <c r="BP391" i="2"/>
  <c r="Z398" i="2"/>
  <c r="BN395" i="2"/>
  <c r="BP395" i="2"/>
  <c r="Y403" i="2"/>
  <c r="BN408" i="2"/>
  <c r="Y417" i="2"/>
  <c r="Y424" i="2"/>
  <c r="BP443" i="2"/>
  <c r="BP450" i="2"/>
  <c r="Y481" i="2"/>
  <c r="BN476" i="2"/>
  <c r="BP476" i="2"/>
  <c r="AA608" i="2"/>
  <c r="AC608" i="2"/>
  <c r="BP514" i="2"/>
  <c r="Y525" i="2"/>
  <c r="BP518" i="2"/>
  <c r="Y531" i="2"/>
  <c r="Y536" i="2"/>
  <c r="BN557" i="2"/>
  <c r="BN558" i="2"/>
  <c r="BP558" i="2"/>
  <c r="BN561" i="2"/>
  <c r="BN562" i="2"/>
  <c r="BP562" i="2"/>
  <c r="Y571" i="2"/>
  <c r="Y572" i="2"/>
  <c r="Y592" i="2"/>
  <c r="BN595" i="2"/>
  <c r="Y597" i="2"/>
  <c r="BN249" i="2"/>
  <c r="K608" i="2"/>
  <c r="Y257" i="2"/>
  <c r="F9" i="2"/>
  <c r="BP22" i="2"/>
  <c r="Z32" i="2"/>
  <c r="BP35" i="2"/>
  <c r="BP39" i="2"/>
  <c r="BP43" i="2"/>
  <c r="BP47" i="2"/>
  <c r="Z57" i="2"/>
  <c r="Z73" i="2"/>
  <c r="BP80" i="2"/>
  <c r="BP84" i="2"/>
  <c r="Z88" i="2"/>
  <c r="Z102" i="2"/>
  <c r="Z135" i="2"/>
  <c r="Z141" i="2"/>
  <c r="Z161" i="2"/>
  <c r="Z162" i="2" s="1"/>
  <c r="Z180" i="2"/>
  <c r="Z197" i="2"/>
  <c r="BP211" i="2"/>
  <c r="BP215" i="2"/>
  <c r="Z219" i="2"/>
  <c r="BP222" i="2"/>
  <c r="BP228" i="2"/>
  <c r="Z249" i="2"/>
  <c r="Y284" i="2"/>
  <c r="Z362" i="2"/>
  <c r="D608" i="2"/>
  <c r="Y75" i="2"/>
  <c r="Y147" i="2"/>
  <c r="Y182" i="2"/>
  <c r="Y201" i="2"/>
  <c r="X602" i="2"/>
  <c r="Y40" i="2"/>
  <c r="Y44" i="2"/>
  <c r="Y48" i="2"/>
  <c r="BN57" i="2"/>
  <c r="Z68" i="2"/>
  <c r="BN73" i="2"/>
  <c r="Y81" i="2"/>
  <c r="BN88" i="2"/>
  <c r="Y99" i="2"/>
  <c r="BN102" i="2"/>
  <c r="Z117" i="2"/>
  <c r="Y119" i="2"/>
  <c r="Z124" i="2"/>
  <c r="BN135" i="2"/>
  <c r="BN141" i="2"/>
  <c r="Z143" i="2"/>
  <c r="BN161" i="2"/>
  <c r="BN180" i="2"/>
  <c r="Z186" i="2"/>
  <c r="BN197" i="2"/>
  <c r="Y212" i="2"/>
  <c r="BN219" i="2"/>
  <c r="Z221" i="2"/>
  <c r="Z227" i="2"/>
  <c r="Z244" i="2"/>
  <c r="Z255" i="2"/>
  <c r="Z264" i="2"/>
  <c r="Z266" i="2"/>
  <c r="Y279" i="2"/>
  <c r="S608" i="2"/>
  <c r="Y305" i="2"/>
  <c r="BP304" i="2"/>
  <c r="BN304" i="2"/>
  <c r="H9" i="2"/>
  <c r="Y59" i="2"/>
  <c r="J9" i="2"/>
  <c r="BN32" i="2"/>
  <c r="Y36" i="2"/>
  <c r="A10" i="2"/>
  <c r="Z85" i="2"/>
  <c r="Z95" i="2"/>
  <c r="H608" i="2"/>
  <c r="Y188" i="2"/>
  <c r="Z216" i="2"/>
  <c r="BN242" i="2"/>
  <c r="BP249" i="2"/>
  <c r="Z277" i="2"/>
  <c r="Z300" i="2"/>
  <c r="BP299" i="2"/>
  <c r="BN299" i="2"/>
  <c r="Y316" i="2"/>
  <c r="BP313" i="2"/>
  <c r="BN313" i="2"/>
  <c r="Y315" i="2"/>
  <c r="Y60" i="2"/>
  <c r="Y76" i="2"/>
  <c r="Y104" i="2"/>
  <c r="BN117" i="2"/>
  <c r="BN124" i="2"/>
  <c r="BN143" i="2"/>
  <c r="Y183" i="2"/>
  <c r="BN186" i="2"/>
  <c r="BP197" i="2"/>
  <c r="BN221" i="2"/>
  <c r="BN255" i="2"/>
  <c r="Y258" i="2"/>
  <c r="BN288" i="2"/>
  <c r="Q608" i="2"/>
  <c r="Z288" i="2"/>
  <c r="Y291" i="2"/>
  <c r="Z564" i="2"/>
  <c r="Y37" i="2"/>
  <c r="Y41" i="2"/>
  <c r="Y45" i="2"/>
  <c r="Y49" i="2"/>
  <c r="Z56" i="2"/>
  <c r="Z72" i="2"/>
  <c r="Y82" i="2"/>
  <c r="Z87" i="2"/>
  <c r="Z97" i="2"/>
  <c r="Z101" i="2"/>
  <c r="E608" i="2"/>
  <c r="Y120" i="2"/>
  <c r="Z132" i="2"/>
  <c r="Z134" i="2"/>
  <c r="Y162" i="2"/>
  <c r="Z166" i="2"/>
  <c r="Z173" i="2"/>
  <c r="Z174" i="2" s="1"/>
  <c r="Z179" i="2"/>
  <c r="Y213" i="2"/>
  <c r="BN216" i="2"/>
  <c r="Z218" i="2"/>
  <c r="BP227" i="2"/>
  <c r="Z233" i="2"/>
  <c r="BP244" i="2"/>
  <c r="BP266" i="2"/>
  <c r="Y306" i="2"/>
  <c r="BP325" i="2"/>
  <c r="BN325" i="2"/>
  <c r="Y189" i="2"/>
  <c r="J608" i="2"/>
  <c r="Z205" i="2"/>
  <c r="Y237" i="2"/>
  <c r="Z261" i="2"/>
  <c r="M608" i="2"/>
  <c r="BN283" i="2"/>
  <c r="P608" i="2"/>
  <c r="B608" i="2"/>
  <c r="Z26" i="2"/>
  <c r="C608" i="2"/>
  <c r="BN56" i="2"/>
  <c r="Z62" i="2"/>
  <c r="Z64" i="2" s="1"/>
  <c r="BN72" i="2"/>
  <c r="Z74" i="2"/>
  <c r="Z78" i="2"/>
  <c r="Y91" i="2"/>
  <c r="BN87" i="2"/>
  <c r="BN97" i="2"/>
  <c r="BN101" i="2"/>
  <c r="Z103" i="2"/>
  <c r="Z114" i="2"/>
  <c r="Z123" i="2"/>
  <c r="F608" i="2"/>
  <c r="BN134" i="2"/>
  <c r="Z142" i="2"/>
  <c r="BN166" i="2"/>
  <c r="BN173" i="2"/>
  <c r="BN179" i="2"/>
  <c r="Z181" i="2"/>
  <c r="Z185" i="2"/>
  <c r="Z188" i="2" s="1"/>
  <c r="Z198" i="2"/>
  <c r="Y207" i="2"/>
  <c r="Y224" i="2"/>
  <c r="BN218" i="2"/>
  <c r="Z226" i="2"/>
  <c r="Z241" i="2"/>
  <c r="Y245" i="2"/>
  <c r="Z252" i="2"/>
  <c r="Z283" i="2"/>
  <c r="Z284" i="2" s="1"/>
  <c r="BP288" i="2"/>
  <c r="Y310" i="2"/>
  <c r="BP309" i="2"/>
  <c r="BN309" i="2"/>
  <c r="T608" i="2"/>
  <c r="Z58" i="2"/>
  <c r="BN33" i="2"/>
  <c r="Z35" i="2"/>
  <c r="Z39" i="2"/>
  <c r="Z40" i="2" s="1"/>
  <c r="Z47" i="2"/>
  <c r="Z48" i="2" s="1"/>
  <c r="Z53" i="2"/>
  <c r="Y64" i="2"/>
  <c r="Z80" i="2"/>
  <c r="Z84" i="2"/>
  <c r="BN89" i="2"/>
  <c r="BN108" i="2"/>
  <c r="Z110" i="2"/>
  <c r="Z116" i="2"/>
  <c r="Y129" i="2"/>
  <c r="BP132" i="2"/>
  <c r="Y137" i="2"/>
  <c r="BP149" i="2"/>
  <c r="Y163" i="2"/>
  <c r="BP171" i="2"/>
  <c r="I608" i="2"/>
  <c r="BN196" i="2"/>
  <c r="BN205" i="2"/>
  <c r="Z211" i="2"/>
  <c r="Z212" i="2" s="1"/>
  <c r="Z215" i="2"/>
  <c r="Z222" i="2"/>
  <c r="Z228" i="2"/>
  <c r="BP233" i="2"/>
  <c r="Z243" i="2"/>
  <c r="Z254" i="2"/>
  <c r="BN261" i="2"/>
  <c r="Z265" i="2"/>
  <c r="Y269" i="2"/>
  <c r="Z309" i="2"/>
  <c r="Z310" i="2" s="1"/>
  <c r="BN323" i="2"/>
  <c r="Z22" i="2"/>
  <c r="Z23" i="2" s="1"/>
  <c r="BN31" i="2"/>
  <c r="Z43" i="2"/>
  <c r="Z44" i="2" s="1"/>
  <c r="X599" i="2"/>
  <c r="BP101" i="2"/>
  <c r="BN114" i="2"/>
  <c r="BN123" i="2"/>
  <c r="Y136" i="2"/>
  <c r="G608" i="2"/>
  <c r="Z193" i="2"/>
  <c r="BN200" i="2"/>
  <c r="BN226" i="2"/>
  <c r="BP235" i="2"/>
  <c r="BN241" i="2"/>
  <c r="Y246" i="2"/>
  <c r="BP250" i="2"/>
  <c r="BN252" i="2"/>
  <c r="BN267" i="2"/>
  <c r="Z276" i="2"/>
  <c r="Z278" i="2"/>
  <c r="Y301" i="2"/>
  <c r="BN22" i="2"/>
  <c r="BN53" i="2"/>
  <c r="BN84" i="2"/>
  <c r="Z94" i="2"/>
  <c r="BP108" i="2"/>
  <c r="BN110" i="2"/>
  <c r="BN118" i="2"/>
  <c r="Z131" i="2"/>
  <c r="Z155" i="2"/>
  <c r="Z157" i="2" s="1"/>
  <c r="Y168" i="2"/>
  <c r="BP165" i="2"/>
  <c r="BP198" i="2"/>
  <c r="BP205" i="2"/>
  <c r="Y208" i="2"/>
  <c r="BN215" i="2"/>
  <c r="BN256" i="2"/>
  <c r="BP261" i="2"/>
  <c r="BP283" i="2"/>
  <c r="BP340" i="2"/>
  <c r="BN340" i="2"/>
  <c r="Z340" i="2"/>
  <c r="Y343" i="2"/>
  <c r="Y357" i="2"/>
  <c r="Y388" i="2"/>
  <c r="Y412" i="2"/>
  <c r="BP479" i="2"/>
  <c r="Y482" i="2"/>
  <c r="Y510" i="2"/>
  <c r="BP519" i="2"/>
  <c r="BP534" i="2"/>
  <c r="BP582" i="2"/>
  <c r="Z591" i="2"/>
  <c r="Z592" i="2" s="1"/>
  <c r="BP339" i="2"/>
  <c r="BP380" i="2"/>
  <c r="Z408" i="2"/>
  <c r="Z442" i="2"/>
  <c r="Z449" i="2"/>
  <c r="Y464" i="2"/>
  <c r="Y468" i="2"/>
  <c r="Y473" i="2"/>
  <c r="Y547" i="2"/>
  <c r="U608" i="2"/>
  <c r="Y363" i="2"/>
  <c r="Z456" i="2"/>
  <c r="BP490" i="2"/>
  <c r="Y493" i="2"/>
  <c r="Y498" i="2"/>
  <c r="BN503" i="2"/>
  <c r="Z505" i="2"/>
  <c r="BN523" i="2"/>
  <c r="BN527" i="2"/>
  <c r="Z529" i="2"/>
  <c r="Y535" i="2"/>
  <c r="BN551" i="2"/>
  <c r="BN553" i="2"/>
  <c r="BP567" i="2"/>
  <c r="Z583" i="2"/>
  <c r="BN591" i="2"/>
  <c r="Z386" i="2"/>
  <c r="Z390" i="2"/>
  <c r="Z392" i="2" s="1"/>
  <c r="Y458" i="2"/>
  <c r="BP508" i="2"/>
  <c r="Y511" i="2"/>
  <c r="BN518" i="2"/>
  <c r="BN533" i="2"/>
  <c r="BN541" i="2"/>
  <c r="BN543" i="2"/>
  <c r="BN545" i="2"/>
  <c r="BP557" i="2"/>
  <c r="BP559" i="2"/>
  <c r="BP561" i="2"/>
  <c r="BP563" i="2"/>
  <c r="Z574" i="2"/>
  <c r="Z576" i="2"/>
  <c r="Y578" i="2"/>
  <c r="BN587" i="2"/>
  <c r="BP595" i="2"/>
  <c r="W608" i="2"/>
  <c r="Y327" i="2"/>
  <c r="Y335" i="2"/>
  <c r="BN338" i="2"/>
  <c r="BN379" i="2"/>
  <c r="Z381" i="2"/>
  <c r="Y392" i="2"/>
  <c r="BP401" i="2"/>
  <c r="Y416" i="2"/>
  <c r="BN423" i="2"/>
  <c r="BN427" i="2"/>
  <c r="BN433" i="2"/>
  <c r="BN437" i="2"/>
  <c r="Z439" i="2"/>
  <c r="BN456" i="2"/>
  <c r="Z462" i="2"/>
  <c r="Z466" i="2"/>
  <c r="Z467" i="2" s="1"/>
  <c r="Z471" i="2"/>
  <c r="Z472" i="2" s="1"/>
  <c r="Z475" i="2"/>
  <c r="BN505" i="2"/>
  <c r="BP527" i="2"/>
  <c r="BN529" i="2"/>
  <c r="Y548" i="2"/>
  <c r="BP551" i="2"/>
  <c r="BN583" i="2"/>
  <c r="BP591" i="2"/>
  <c r="X608" i="2"/>
  <c r="Y350" i="2"/>
  <c r="BN355" i="2"/>
  <c r="BN359" i="2"/>
  <c r="BN386" i="2"/>
  <c r="BN390" i="2"/>
  <c r="BN410" i="2"/>
  <c r="BN414" i="2"/>
  <c r="BN444" i="2"/>
  <c r="BN451" i="2"/>
  <c r="BP533" i="2"/>
  <c r="Y564" i="2"/>
  <c r="BP587" i="2"/>
  <c r="Y596" i="2"/>
  <c r="Y608" i="2"/>
  <c r="Z342" i="2"/>
  <c r="Z346" i="2"/>
  <c r="BN381" i="2"/>
  <c r="Z383" i="2"/>
  <c r="Z407" i="2"/>
  <c r="BP423" i="2"/>
  <c r="BP427" i="2"/>
  <c r="BP433" i="2"/>
  <c r="BP437" i="2"/>
  <c r="BN439" i="2"/>
  <c r="Z441" i="2"/>
  <c r="BN462" i="2"/>
  <c r="BN466" i="2"/>
  <c r="BN471" i="2"/>
  <c r="BN475" i="2"/>
  <c r="Z477" i="2"/>
  <c r="Y524" i="2"/>
  <c r="Y579" i="2"/>
  <c r="Z608" i="2"/>
  <c r="Y328" i="2"/>
  <c r="Z333" i="2"/>
  <c r="Z334" i="2" s="1"/>
  <c r="Z337" i="2"/>
  <c r="Z352" i="2"/>
  <c r="Z356" i="2" s="1"/>
  <c r="BP359" i="2"/>
  <c r="Z372" i="2"/>
  <c r="Z378" i="2"/>
  <c r="BP390" i="2"/>
  <c r="Z402" i="2"/>
  <c r="BP414" i="2"/>
  <c r="Z422" i="2"/>
  <c r="Z448" i="2"/>
  <c r="Z455" i="2"/>
  <c r="Z504" i="2"/>
  <c r="Y515" i="2"/>
  <c r="Z528" i="2"/>
  <c r="Z540" i="2"/>
  <c r="Z542" i="2"/>
  <c r="Z544" i="2"/>
  <c r="Z546" i="2"/>
  <c r="BN407" i="2"/>
  <c r="Y428" i="2"/>
  <c r="Y434" i="2"/>
  <c r="BN441" i="2"/>
  <c r="BP466" i="2"/>
  <c r="BP471" i="2"/>
  <c r="BP475" i="2"/>
  <c r="BN477" i="2"/>
  <c r="BN509" i="2"/>
  <c r="BN513" i="2"/>
  <c r="Y530" i="2"/>
  <c r="Z582" i="2"/>
  <c r="Z584" i="2" s="1"/>
  <c r="Y584" i="2"/>
  <c r="Y300" i="2"/>
  <c r="BN333" i="2"/>
  <c r="BN337" i="2"/>
  <c r="Z339" i="2"/>
  <c r="BN352" i="2"/>
  <c r="Y356" i="2"/>
  <c r="BN372" i="2"/>
  <c r="BN378" i="2"/>
  <c r="Z380" i="2"/>
  <c r="Y387" i="2"/>
  <c r="Y399" i="2"/>
  <c r="BN402" i="2"/>
  <c r="Y411" i="2"/>
  <c r="BN422" i="2"/>
  <c r="Z438" i="2"/>
  <c r="BN448" i="2"/>
  <c r="BN455" i="2"/>
  <c r="Z457" i="2"/>
  <c r="Z461" i="2"/>
  <c r="Z463" i="2" s="1"/>
  <c r="BN504" i="2"/>
  <c r="Z506" i="2"/>
  <c r="BN528" i="2"/>
  <c r="BN540" i="2"/>
  <c r="BN542" i="2"/>
  <c r="BN544" i="2"/>
  <c r="BN546" i="2"/>
  <c r="Z575" i="2"/>
  <c r="Z577" i="2"/>
  <c r="Z419" i="2"/>
  <c r="Y463" i="2"/>
  <c r="BP513" i="2"/>
  <c r="BN582" i="2"/>
  <c r="AD608" i="2"/>
  <c r="Y585" i="2"/>
  <c r="Z349" i="2" l="1"/>
  <c r="Z403" i="2"/>
  <c r="X601" i="2"/>
  <c r="Z207" i="2"/>
  <c r="Z279" i="2"/>
  <c r="Z90" i="2"/>
  <c r="Z104" i="2"/>
  <c r="Z291" i="2"/>
  <c r="Z524" i="2"/>
  <c r="Z151" i="2"/>
  <c r="Z98" i="2"/>
  <c r="Z167" i="2"/>
  <c r="Z554" i="2"/>
  <c r="Z245" i="2"/>
  <c r="Z182" i="2"/>
  <c r="Y598" i="2"/>
  <c r="Y602" i="2"/>
  <c r="Z146" i="2"/>
  <c r="Z424" i="2"/>
  <c r="Z530" i="2"/>
  <c r="Z510" i="2"/>
  <c r="Z373" i="2"/>
  <c r="Z411" i="2"/>
  <c r="Z458" i="2"/>
  <c r="Z201" i="2"/>
  <c r="Z111" i="2"/>
  <c r="Z59" i="2"/>
  <c r="Z257" i="2"/>
  <c r="Y599" i="2"/>
  <c r="Z481" i="2"/>
  <c r="Z269" i="2"/>
  <c r="Z81" i="2"/>
  <c r="Z578" i="2"/>
  <c r="Z547" i="2"/>
  <c r="Z343" i="2"/>
  <c r="Z136" i="2"/>
  <c r="Z237" i="2"/>
  <c r="Z128" i="2"/>
  <c r="Z119" i="2"/>
  <c r="Z36" i="2"/>
  <c r="Z387" i="2"/>
  <c r="Z223" i="2"/>
  <c r="Z75" i="2"/>
  <c r="Y600" i="2"/>
  <c r="Z603" i="2" l="1"/>
  <c r="Y601" i="2"/>
</calcChain>
</file>

<file path=xl/sharedStrings.xml><?xml version="1.0" encoding="utf-8"?>
<sst xmlns="http://schemas.openxmlformats.org/spreadsheetml/2006/main" count="3775" uniqueCount="785">
  <si>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</si>
  <si>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</si>
  <si>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</si>
  <si>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</si>
  <si>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</si>
  <si>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</si>
  <si>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</si>
  <si>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</si>
  <si>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</si>
  <si>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</si>
  <si>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</si>
  <si>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</si>
  <si>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</si>
  <si>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</si>
  <si>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</si>
  <si>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</si>
  <si>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</si>
  <si>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</si>
  <si>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</si>
  <si>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</si>
  <si>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</si>
  <si>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</si>
  <si>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</si>
  <si>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</si>
  <si>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</si>
  <si>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</si>
  <si>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</si>
  <si>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</si>
  <si>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</si>
  <si>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</si>
  <si>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</si>
  <si>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</si>
  <si>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</si>
  <si>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</si>
  <si>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</si>
  <si>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</si>
  <si>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</si>
  <si>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</si>
  <si>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</si>
  <si>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</si>
  <si>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</si>
  <si>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</si>
  <si>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</si>
  <si>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</si>
  <si>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</si>
  <si>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</si>
  <si>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</si>
  <si>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</si>
  <si>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</si>
  <si>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</si>
  <si>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</si>
  <si>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</si>
  <si>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</si>
  <si>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</si>
  <si>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</si>
  <si>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</si>
  <si>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</si>
  <si>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</si>
  <si>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</si>
  <si>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</si>
  <si>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</si>
  <si>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</si>
  <si>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</si>
  <si>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</si>
  <si>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</si>
  <si>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</si>
  <si>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</si>
  <si>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</si>
  <si>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</si>
  <si>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</si>
  <si>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30.09.2024</t>
  </si>
  <si>
    <t>24.09.2024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</si>
  <si>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</si>
  <si>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</si>
  <si>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</si>
  <si>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</si>
  <si>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</si>
  <si>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</si>
  <si>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</si>
  <si>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</si>
  <si>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</si>
  <si>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</si>
  <si>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</si>
  <si>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</si>
  <si>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</si>
  <si>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</si>
  <si>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</si>
  <si>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</si>
  <si>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</si>
  <si>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</si>
  <si>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</si>
  <si>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</si>
  <si>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</si>
  <si>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</si>
  <si>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</si>
  <si>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</si>
  <si>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</si>
  <si>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</si>
  <si>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</si>
  <si>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</si>
  <si>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</si>
  <si>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</si>
  <si>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</si>
  <si>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</si>
  <si>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</si>
  <si>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</si>
  <si>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</si>
  <si>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</si>
  <si>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</si>
  <si>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</si>
  <si>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</si>
  <si>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</si>
  <si>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</si>
  <si>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</si>
  <si>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</si>
  <si>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</si>
  <si>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</si>
  <si>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</si>
  <si>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</si>
  <si>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</si>
  <si>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</si>
  <si>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</si>
  <si>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</si>
  <si>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</si>
  <si>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</si>
  <si>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</si>
  <si>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</si>
  <si>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</si>
  <si>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</si>
  <si>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</si>
  <si>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</si>
  <si>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</si>
  <si>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</si>
  <si>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</si>
  <si>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</si>
  <si>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</si>
  <si>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</si>
  <si>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</si>
  <si>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</si>
  <si>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</si>
  <si>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</si>
  <si>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</si>
  <si>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</si>
  <si>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</si>
  <si>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</si>
  <si>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</si>
  <si>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</si>
  <si>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</si>
  <si>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</si>
  <si>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</si>
  <si>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</si>
  <si>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</si>
  <si>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</si>
  <si>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</si>
  <si>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</si>
  <si>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</si>
  <si>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</si>
  <si>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</si>
  <si>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</si>
  <si>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</si>
  <si>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</si>
  <si>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</si>
  <si>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</si>
  <si>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</si>
  <si>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</si>
  <si>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</si>
  <si>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</si>
  <si>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</si>
  <si>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</si>
  <si>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</si>
  <si>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</si>
  <si>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</si>
  <si>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</si>
  <si>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</si>
  <si>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</si>
  <si>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</si>
  <si>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</si>
  <si>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</si>
  <si>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</si>
  <si>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</si>
  <si>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01.10.2024</t>
  </si>
  <si>
    <t>SU002887</t>
  </si>
  <si>
    <t>P004553</t>
  </si>
  <si>
    <t>Сосиски «Филейские» Вес ц/о мгс ТМ «Вязанка»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</si>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</sst>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8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69" fillId="0" borderId="46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75" fillId="0" borderId="46" xfId="0" applyFont="1" applyBorder="1" applyAlignment="1">
      <alignment horizontal="left" vertical="center" wrapText="1"/>
    </xf>
    <xf numFmtId="0" fontId="677" fillId="0" borderId="46" xfId="0" applyFont="1" applyBorder="1" applyAlignment="1">
      <alignment horizontal="left" vertical="center" wrapText="1"/>
    </xf>
    <xf numFmtId="0" fontId="679" fillId="0" borderId="46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8"/>
  <sheetViews>
    <sheetView showGridLines="0" tabSelected="1" topLeftCell="C580" zoomScaleNormal="100" zoomScaleSheetLayoutView="100" workbookViewId="0">
      <selection activeCell="X391" sqref="X39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390" t="s">
        <v>29</v>
      </c>
      <c r="E1" s="390"/>
      <c r="F1" s="390"/>
      <c r="G1" s="14" t="s">
        <v>69</v>
      </c>
      <c r="H1" s="390" t="s">
        <v>49</v>
      </c>
      <c r="I1" s="390"/>
      <c r="J1" s="390"/>
      <c r="K1" s="390"/>
      <c r="L1" s="390"/>
      <c r="M1" s="390"/>
      <c r="N1" s="390"/>
      <c r="O1" s="390"/>
      <c r="P1" s="390"/>
      <c r="Q1" s="390"/>
      <c r="R1" s="391" t="s">
        <v>70</v>
      </c>
      <c r="S1" s="392"/>
      <c r="T1" s="392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3"/>
      <c r="Q3" s="393"/>
      <c r="R3" s="393"/>
      <c r="S3" s="393"/>
      <c r="T3" s="393"/>
      <c r="U3" s="393"/>
      <c r="V3" s="393"/>
      <c r="W3" s="393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394" t="s">
        <v>8</v>
      </c>
      <c r="B5" s="394"/>
      <c r="C5" s="394"/>
      <c r="D5" s="395"/>
      <c r="E5" s="395"/>
      <c r="F5" s="396" t="s">
        <v>14</v>
      </c>
      <c r="G5" s="396"/>
      <c r="H5" s="395"/>
      <c r="I5" s="395"/>
      <c r="J5" s="395"/>
      <c r="K5" s="395"/>
      <c r="L5" s="395"/>
      <c r="M5" s="395"/>
      <c r="N5" s="70"/>
      <c r="P5" s="26" t="s">
        <v>4</v>
      </c>
      <c r="Q5" s="397">
        <v>45562</v>
      </c>
      <c r="R5" s="397"/>
      <c r="T5" s="398" t="s">
        <v>3</v>
      </c>
      <c r="U5" s="399"/>
      <c r="V5" s="400" t="s">
        <v>771</v>
      </c>
      <c r="W5" s="401"/>
      <c r="AB5" s="58"/>
      <c r="AC5" s="58"/>
      <c r="AD5" s="58"/>
      <c r="AE5" s="58"/>
    </row>
    <row r="6" spans="1:32" s="17" customFormat="1" ht="24" customHeight="1" x14ac:dyDescent="0.2">
      <c r="A6" s="394" t="s">
        <v>1</v>
      </c>
      <c r="B6" s="394"/>
      <c r="C6" s="394"/>
      <c r="D6" s="402" t="s">
        <v>78</v>
      </c>
      <c r="E6" s="402"/>
      <c r="F6" s="402"/>
      <c r="G6" s="402"/>
      <c r="H6" s="402"/>
      <c r="I6" s="402"/>
      <c r="J6" s="402"/>
      <c r="K6" s="402"/>
      <c r="L6" s="402"/>
      <c r="M6" s="402"/>
      <c r="N6" s="71"/>
      <c r="P6" s="26" t="s">
        <v>30</v>
      </c>
      <c r="Q6" s="403" t="str">
        <f>IF(Q5=0," ",CHOOSE(WEEKDAY(Q5,2),"Понедельник","Вторник","Среда","Четверг","Пятница","Суббота","Воскресенье"))</f>
        <v>Пятница</v>
      </c>
      <c r="R6" s="403"/>
      <c r="T6" s="404" t="s">
        <v>5</v>
      </c>
      <c r="U6" s="405"/>
      <c r="V6" s="406" t="s">
        <v>72</v>
      </c>
      <c r="W6" s="407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412" t="str">
        <f>IFERROR(VLOOKUP(DeliveryAddress,Table,3,0),1)</f>
        <v>1</v>
      </c>
      <c r="E7" s="413"/>
      <c r="F7" s="413"/>
      <c r="G7" s="413"/>
      <c r="H7" s="413"/>
      <c r="I7" s="413"/>
      <c r="J7" s="413"/>
      <c r="K7" s="413"/>
      <c r="L7" s="413"/>
      <c r="M7" s="414"/>
      <c r="N7" s="72"/>
      <c r="P7" s="26"/>
      <c r="Q7" s="47"/>
      <c r="R7" s="47"/>
      <c r="T7" s="404"/>
      <c r="U7" s="405"/>
      <c r="V7" s="408"/>
      <c r="W7" s="409"/>
      <c r="AB7" s="58"/>
      <c r="AC7" s="58"/>
      <c r="AD7" s="58"/>
      <c r="AE7" s="58"/>
    </row>
    <row r="8" spans="1:32" s="17" customFormat="1" ht="25.5" customHeight="1" x14ac:dyDescent="0.2">
      <c r="A8" s="415" t="s">
        <v>60</v>
      </c>
      <c r="B8" s="415"/>
      <c r="C8" s="415"/>
      <c r="D8" s="416" t="s">
        <v>79</v>
      </c>
      <c r="E8" s="416"/>
      <c r="F8" s="416"/>
      <c r="G8" s="416"/>
      <c r="H8" s="416"/>
      <c r="I8" s="416"/>
      <c r="J8" s="416"/>
      <c r="K8" s="416"/>
      <c r="L8" s="416"/>
      <c r="M8" s="416"/>
      <c r="N8" s="73"/>
      <c r="P8" s="26" t="s">
        <v>11</v>
      </c>
      <c r="Q8" s="417">
        <v>0.41666666666666669</v>
      </c>
      <c r="R8" s="417"/>
      <c r="T8" s="404"/>
      <c r="U8" s="405"/>
      <c r="V8" s="408"/>
      <c r="W8" s="409"/>
      <c r="AB8" s="58"/>
      <c r="AC8" s="58"/>
      <c r="AD8" s="58"/>
      <c r="AE8" s="58"/>
    </row>
    <row r="9" spans="1:32" s="1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8"/>
      <c r="C9" s="418"/>
      <c r="D9" s="419" t="s">
        <v>48</v>
      </c>
      <c r="E9" s="420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8"/>
      <c r="H9" s="421" t="str">
        <f>IF(AND($A$9="Тип доверенности/получателя при получении в адресе перегруза:",$D$9="Разовая доверенность"),"Введите ФИО","")</f>
        <v/>
      </c>
      <c r="I9" s="421"/>
      <c r="J9" s="4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1"/>
      <c r="L9" s="421"/>
      <c r="M9" s="421"/>
      <c r="N9" s="68"/>
      <c r="P9" s="29" t="s">
        <v>15</v>
      </c>
      <c r="Q9" s="422"/>
      <c r="R9" s="422"/>
      <c r="T9" s="404"/>
      <c r="U9" s="405"/>
      <c r="V9" s="410"/>
      <c r="W9" s="411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8"/>
      <c r="C10" s="418"/>
      <c r="D10" s="419"/>
      <c r="E10" s="420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8"/>
      <c r="H10" s="423" t="str">
        <f>IFERROR(VLOOKUP($D$10,Proxy,2,FALSE),"")</f>
        <v/>
      </c>
      <c r="I10" s="423"/>
      <c r="J10" s="423"/>
      <c r="K10" s="423"/>
      <c r="L10" s="423"/>
      <c r="M10" s="423"/>
      <c r="N10" s="69"/>
      <c r="P10" s="29" t="s">
        <v>35</v>
      </c>
      <c r="Q10" s="424"/>
      <c r="R10" s="424"/>
      <c r="U10" s="26" t="s">
        <v>12</v>
      </c>
      <c r="V10" s="425" t="s">
        <v>73</v>
      </c>
      <c r="W10" s="426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427"/>
      <c r="R11" s="427"/>
      <c r="U11" s="26" t="s">
        <v>31</v>
      </c>
      <c r="V11" s="428" t="s">
        <v>57</v>
      </c>
      <c r="W11" s="428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429" t="s">
        <v>74</v>
      </c>
      <c r="B12" s="429"/>
      <c r="C12" s="429"/>
      <c r="D12" s="429"/>
      <c r="E12" s="429"/>
      <c r="F12" s="429"/>
      <c r="G12" s="429"/>
      <c r="H12" s="429"/>
      <c r="I12" s="429"/>
      <c r="J12" s="429"/>
      <c r="K12" s="429"/>
      <c r="L12" s="429"/>
      <c r="M12" s="429"/>
      <c r="N12" s="74"/>
      <c r="P12" s="26" t="s">
        <v>33</v>
      </c>
      <c r="Q12" s="417"/>
      <c r="R12" s="417"/>
      <c r="S12" s="27"/>
      <c r="T12"/>
      <c r="U12" s="26" t="s">
        <v>48</v>
      </c>
      <c r="V12" s="430"/>
      <c r="W12" s="430"/>
      <c r="X12"/>
      <c r="AB12" s="58"/>
      <c r="AC12" s="58"/>
      <c r="AD12" s="58"/>
      <c r="AE12" s="58"/>
    </row>
    <row r="13" spans="1:32" s="17" customFormat="1" ht="23.25" customHeight="1" x14ac:dyDescent="0.2">
      <c r="A13" s="429" t="s">
        <v>75</v>
      </c>
      <c r="B13" s="429"/>
      <c r="C13" s="429"/>
      <c r="D13" s="429"/>
      <c r="E13" s="429"/>
      <c r="F13" s="429"/>
      <c r="G13" s="429"/>
      <c r="H13" s="429"/>
      <c r="I13" s="429"/>
      <c r="J13" s="429"/>
      <c r="K13" s="429"/>
      <c r="L13" s="429"/>
      <c r="M13" s="429"/>
      <c r="N13" s="74"/>
      <c r="O13" s="29"/>
      <c r="P13" s="29" t="s">
        <v>34</v>
      </c>
      <c r="Q13" s="428"/>
      <c r="R13" s="428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429" t="s">
        <v>76</v>
      </c>
      <c r="B14" s="429"/>
      <c r="C14" s="429"/>
      <c r="D14" s="429"/>
      <c r="E14" s="429"/>
      <c r="F14" s="429"/>
      <c r="G14" s="429"/>
      <c r="H14" s="429"/>
      <c r="I14" s="429"/>
      <c r="J14" s="429"/>
      <c r="K14" s="429"/>
      <c r="L14" s="429"/>
      <c r="M14" s="429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431" t="s">
        <v>77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75"/>
      <c r="O15"/>
      <c r="P15" s="432" t="s">
        <v>63</v>
      </c>
      <c r="Q15" s="432"/>
      <c r="R15" s="432"/>
      <c r="S15" s="432"/>
      <c r="T15" s="432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3"/>
      <c r="Q16" s="433"/>
      <c r="R16" s="433"/>
      <c r="S16" s="433"/>
      <c r="T16" s="43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35" t="s">
        <v>61</v>
      </c>
      <c r="B17" s="435" t="s">
        <v>51</v>
      </c>
      <c r="C17" s="436" t="s">
        <v>50</v>
      </c>
      <c r="D17" s="435" t="s">
        <v>52</v>
      </c>
      <c r="E17" s="435"/>
      <c r="F17" s="435" t="s">
        <v>24</v>
      </c>
      <c r="G17" s="435" t="s">
        <v>27</v>
      </c>
      <c r="H17" s="435" t="s">
        <v>25</v>
      </c>
      <c r="I17" s="435" t="s">
        <v>26</v>
      </c>
      <c r="J17" s="437" t="s">
        <v>16</v>
      </c>
      <c r="K17" s="437" t="s">
        <v>65</v>
      </c>
      <c r="L17" s="437" t="s">
        <v>67</v>
      </c>
      <c r="M17" s="437" t="s">
        <v>2</v>
      </c>
      <c r="N17" s="437" t="s">
        <v>66</v>
      </c>
      <c r="O17" s="435" t="s">
        <v>28</v>
      </c>
      <c r="P17" s="435" t="s">
        <v>17</v>
      </c>
      <c r="Q17" s="435"/>
      <c r="R17" s="435"/>
      <c r="S17" s="435"/>
      <c r="T17" s="435"/>
      <c r="U17" s="434" t="s">
        <v>58</v>
      </c>
      <c r="V17" s="435"/>
      <c r="W17" s="435" t="s">
        <v>6</v>
      </c>
      <c r="X17" s="435" t="s">
        <v>44</v>
      </c>
      <c r="Y17" s="439" t="s">
        <v>56</v>
      </c>
      <c r="Z17" s="435" t="s">
        <v>18</v>
      </c>
      <c r="AA17" s="441" t="s">
        <v>62</v>
      </c>
      <c r="AB17" s="441" t="s">
        <v>19</v>
      </c>
      <c r="AC17" s="442" t="s">
        <v>68</v>
      </c>
      <c r="AD17" s="444" t="s">
        <v>59</v>
      </c>
      <c r="AE17" s="445"/>
      <c r="AF17" s="446"/>
      <c r="AG17" s="450"/>
      <c r="BD17" s="451" t="s">
        <v>64</v>
      </c>
    </row>
    <row r="18" spans="1:68" ht="14.25" customHeight="1" x14ac:dyDescent="0.2">
      <c r="A18" s="435"/>
      <c r="B18" s="435"/>
      <c r="C18" s="436"/>
      <c r="D18" s="435"/>
      <c r="E18" s="435"/>
      <c r="F18" s="435" t="s">
        <v>20</v>
      </c>
      <c r="G18" s="435" t="s">
        <v>21</v>
      </c>
      <c r="H18" s="435" t="s">
        <v>22</v>
      </c>
      <c r="I18" s="435" t="s">
        <v>22</v>
      </c>
      <c r="J18" s="438"/>
      <c r="K18" s="438"/>
      <c r="L18" s="438"/>
      <c r="M18" s="438"/>
      <c r="N18" s="438"/>
      <c r="O18" s="435"/>
      <c r="P18" s="435"/>
      <c r="Q18" s="435"/>
      <c r="R18" s="435"/>
      <c r="S18" s="435"/>
      <c r="T18" s="435"/>
      <c r="U18" s="34" t="s">
        <v>47</v>
      </c>
      <c r="V18" s="34" t="s">
        <v>46</v>
      </c>
      <c r="W18" s="435"/>
      <c r="X18" s="435"/>
      <c r="Y18" s="440"/>
      <c r="Z18" s="435"/>
      <c r="AA18" s="441"/>
      <c r="AB18" s="441"/>
      <c r="AC18" s="443"/>
      <c r="AD18" s="447"/>
      <c r="AE18" s="448"/>
      <c r="AF18" s="449"/>
      <c r="AG18" s="450"/>
      <c r="BD18" s="451"/>
    </row>
    <row r="19" spans="1:68" ht="27.75" customHeight="1" x14ac:dyDescent="0.2">
      <c r="A19" s="452" t="s">
        <v>80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53"/>
      <c r="AB19" s="53"/>
      <c r="AC19" s="53"/>
    </row>
    <row r="20" spans="1:68" ht="16.5" customHeight="1" x14ac:dyDescent="0.25">
      <c r="A20" s="453" t="s">
        <v>80</v>
      </c>
      <c r="B20" s="453"/>
      <c r="C20" s="453"/>
      <c r="D20" s="453"/>
      <c r="E20" s="453"/>
      <c r="F20" s="453"/>
      <c r="G20" s="453"/>
      <c r="H20" s="453"/>
      <c r="I20" s="453"/>
      <c r="J20" s="453"/>
      <c r="K20" s="453"/>
      <c r="L20" s="453"/>
      <c r="M20" s="453"/>
      <c r="N20" s="453"/>
      <c r="O20" s="453"/>
      <c r="P20" s="453"/>
      <c r="Q20" s="453"/>
      <c r="R20" s="453"/>
      <c r="S20" s="453"/>
      <c r="T20" s="453"/>
      <c r="U20" s="453"/>
      <c r="V20" s="453"/>
      <c r="W20" s="453"/>
      <c r="X20" s="453"/>
      <c r="Y20" s="453"/>
      <c r="Z20" s="453"/>
      <c r="AA20" s="63"/>
      <c r="AB20" s="63"/>
      <c r="AC20" s="63"/>
    </row>
    <row r="21" spans="1:68" ht="14.25" customHeight="1" x14ac:dyDescent="0.25">
      <c r="A21" s="454" t="s">
        <v>81</v>
      </c>
      <c r="B21" s="454"/>
      <c r="C21" s="454"/>
      <c r="D21" s="454"/>
      <c r="E21" s="454"/>
      <c r="F21" s="454"/>
      <c r="G21" s="454"/>
      <c r="H21" s="454"/>
      <c r="I21" s="454"/>
      <c r="J21" s="454"/>
      <c r="K21" s="454"/>
      <c r="L21" s="454"/>
      <c r="M21" s="454"/>
      <c r="N21" s="454"/>
      <c r="O21" s="454"/>
      <c r="P21" s="454"/>
      <c r="Q21" s="454"/>
      <c r="R21" s="454"/>
      <c r="S21" s="454"/>
      <c r="T21" s="454"/>
      <c r="U21" s="454"/>
      <c r="V21" s="454"/>
      <c r="W21" s="454"/>
      <c r="X21" s="454"/>
      <c r="Y21" s="454"/>
      <c r="Z21" s="454"/>
      <c r="AA21" s="64"/>
      <c r="AB21" s="64"/>
      <c r="AC21" s="64"/>
    </row>
    <row r="22" spans="1:68" ht="27" customHeight="1" x14ac:dyDescent="0.25">
      <c r="A22" s="61" t="s">
        <v>82</v>
      </c>
      <c r="B22" s="61" t="s">
        <v>83</v>
      </c>
      <c r="C22" s="35">
        <v>4301051550</v>
      </c>
      <c r="D22" s="455">
        <v>4680115885004</v>
      </c>
      <c r="E22" s="455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45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57"/>
      <c r="R22" s="457"/>
      <c r="S22" s="457"/>
      <c r="T22" s="458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x14ac:dyDescent="0.2">
      <c r="A23" s="462"/>
      <c r="B23" s="462"/>
      <c r="C23" s="462"/>
      <c r="D23" s="462"/>
      <c r="E23" s="462"/>
      <c r="F23" s="462"/>
      <c r="G23" s="462"/>
      <c r="H23" s="462"/>
      <c r="I23" s="462"/>
      <c r="J23" s="462"/>
      <c r="K23" s="462"/>
      <c r="L23" s="462"/>
      <c r="M23" s="462"/>
      <c r="N23" s="462"/>
      <c r="O23" s="463"/>
      <c r="P23" s="459" t="s">
        <v>43</v>
      </c>
      <c r="Q23" s="460"/>
      <c r="R23" s="460"/>
      <c r="S23" s="460"/>
      <c r="T23" s="460"/>
      <c r="U23" s="460"/>
      <c r="V23" s="461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x14ac:dyDescent="0.2">
      <c r="A24" s="462"/>
      <c r="B24" s="462"/>
      <c r="C24" s="462"/>
      <c r="D24" s="462"/>
      <c r="E24" s="462"/>
      <c r="F24" s="462"/>
      <c r="G24" s="462"/>
      <c r="H24" s="462"/>
      <c r="I24" s="462"/>
      <c r="J24" s="462"/>
      <c r="K24" s="462"/>
      <c r="L24" s="462"/>
      <c r="M24" s="462"/>
      <c r="N24" s="462"/>
      <c r="O24" s="463"/>
      <c r="P24" s="459" t="s">
        <v>43</v>
      </c>
      <c r="Q24" s="460"/>
      <c r="R24" s="460"/>
      <c r="S24" s="460"/>
      <c r="T24" s="460"/>
      <c r="U24" s="460"/>
      <c r="V24" s="461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customHeight="1" x14ac:dyDescent="0.25">
      <c r="A25" s="454" t="s">
        <v>86</v>
      </c>
      <c r="B25" s="454"/>
      <c r="C25" s="454"/>
      <c r="D25" s="454"/>
      <c r="E25" s="454"/>
      <c r="F25" s="454"/>
      <c r="G25" s="454"/>
      <c r="H25" s="454"/>
      <c r="I25" s="454"/>
      <c r="J25" s="454"/>
      <c r="K25" s="454"/>
      <c r="L25" s="454"/>
      <c r="M25" s="454"/>
      <c r="N25" s="454"/>
      <c r="O25" s="454"/>
      <c r="P25" s="454"/>
      <c r="Q25" s="454"/>
      <c r="R25" s="454"/>
      <c r="S25" s="454"/>
      <c r="T25" s="454"/>
      <c r="U25" s="454"/>
      <c r="V25" s="454"/>
      <c r="W25" s="454"/>
      <c r="X25" s="454"/>
      <c r="Y25" s="454"/>
      <c r="Z25" s="454"/>
      <c r="AA25" s="64"/>
      <c r="AB25" s="64"/>
      <c r="AC25" s="64"/>
    </row>
    <row r="26" spans="1:68" ht="27" customHeight="1" x14ac:dyDescent="0.25">
      <c r="A26" s="61" t="s">
        <v>87</v>
      </c>
      <c r="B26" s="61" t="s">
        <v>88</v>
      </c>
      <c r="C26" s="35">
        <v>4301051865</v>
      </c>
      <c r="D26" s="455">
        <v>4680115885912</v>
      </c>
      <c r="E26" s="455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464" t="s">
        <v>89</v>
      </c>
      <c r="Q26" s="457"/>
      <c r="R26" s="457"/>
      <c r="S26" s="457"/>
      <c r="T26" s="458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5" si="0">IFERROR(IF(X26="",0,CEILING((X26/$H26),1)*$H26),"")</f>
        <v>0</v>
      </c>
      <c r="Z26" s="40" t="str">
        <f t="shared" ref="Z26:Z35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5" si="2">IFERROR(X26*I26/H26,"0")</f>
        <v>0</v>
      </c>
      <c r="BN26" s="76">
        <f t="shared" ref="BN26:BN35" si="3">IFERROR(Y26*I26/H26,"0")</f>
        <v>0</v>
      </c>
      <c r="BO26" s="76">
        <f t="shared" ref="BO26:BO35" si="4">IFERROR(1/J26*(X26/H26),"0")</f>
        <v>0</v>
      </c>
      <c r="BP26" s="76">
        <f t="shared" ref="BP26:BP35" si="5">IFERROR(1/J26*(Y26/H26),"0")</f>
        <v>0</v>
      </c>
    </row>
    <row r="27" spans="1:68" ht="27" customHeight="1" x14ac:dyDescent="0.25">
      <c r="A27" s="61" t="s">
        <v>91</v>
      </c>
      <c r="B27" s="61" t="s">
        <v>92</v>
      </c>
      <c r="C27" s="35">
        <v>4301051551</v>
      </c>
      <c r="D27" s="455">
        <v>4607091383881</v>
      </c>
      <c r="E27" s="455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46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57"/>
      <c r="R27" s="457"/>
      <c r="S27" s="457"/>
      <c r="T27" s="458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customHeight="1" x14ac:dyDescent="0.25">
      <c r="A28" s="61" t="s">
        <v>93</v>
      </c>
      <c r="B28" s="61" t="s">
        <v>94</v>
      </c>
      <c r="C28" s="35">
        <v>4301051552</v>
      </c>
      <c r="D28" s="455">
        <v>4607091388237</v>
      </c>
      <c r="E28" s="455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4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57"/>
      <c r="R28" s="457"/>
      <c r="S28" s="457"/>
      <c r="T28" s="458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customHeight="1" x14ac:dyDescent="0.25">
      <c r="A29" s="61" t="s">
        <v>95</v>
      </c>
      <c r="B29" s="61" t="s">
        <v>96</v>
      </c>
      <c r="C29" s="35">
        <v>4301051180</v>
      </c>
      <c r="D29" s="455">
        <v>4607091383935</v>
      </c>
      <c r="E29" s="455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30</v>
      </c>
      <c r="P29" s="46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57"/>
      <c r="R29" s="457"/>
      <c r="S29" s="457"/>
      <c r="T29" s="458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customHeight="1" x14ac:dyDescent="0.25">
      <c r="A30" s="61" t="s">
        <v>95</v>
      </c>
      <c r="B30" s="61" t="s">
        <v>97</v>
      </c>
      <c r="C30" s="35">
        <v>4301051692</v>
      </c>
      <c r="D30" s="455">
        <v>4607091383935</v>
      </c>
      <c r="E30" s="455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35</v>
      </c>
      <c r="P30" s="4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57"/>
      <c r="R30" s="457"/>
      <c r="S30" s="457"/>
      <c r="T30" s="458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customHeight="1" x14ac:dyDescent="0.25">
      <c r="A31" s="61" t="s">
        <v>98</v>
      </c>
      <c r="B31" s="61" t="s">
        <v>99</v>
      </c>
      <c r="C31" s="35">
        <v>4301051783</v>
      </c>
      <c r="D31" s="455">
        <v>4680115881990</v>
      </c>
      <c r="E31" s="455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46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57"/>
      <c r="R31" s="457"/>
      <c r="S31" s="457"/>
      <c r="T31" s="458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customHeight="1" x14ac:dyDescent="0.25">
      <c r="A32" s="61" t="s">
        <v>100</v>
      </c>
      <c r="B32" s="61" t="s">
        <v>101</v>
      </c>
      <c r="C32" s="35">
        <v>4301051786</v>
      </c>
      <c r="D32" s="455">
        <v>4680115881853</v>
      </c>
      <c r="E32" s="455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470" t="s">
        <v>102</v>
      </c>
      <c r="Q32" s="457"/>
      <c r="R32" s="457"/>
      <c r="S32" s="457"/>
      <c r="T32" s="458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customHeight="1" x14ac:dyDescent="0.25">
      <c r="A33" s="61" t="s">
        <v>103</v>
      </c>
      <c r="B33" s="61" t="s">
        <v>104</v>
      </c>
      <c r="C33" s="35">
        <v>4301051861</v>
      </c>
      <c r="D33" s="455">
        <v>4680115885905</v>
      </c>
      <c r="E33" s="455"/>
      <c r="F33" s="60">
        <v>0.3</v>
      </c>
      <c r="G33" s="36">
        <v>6</v>
      </c>
      <c r="H33" s="60">
        <v>1.8</v>
      </c>
      <c r="I33" s="60">
        <v>3.2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471" t="s">
        <v>105</v>
      </c>
      <c r="Q33" s="457"/>
      <c r="R33" s="457"/>
      <c r="S33" s="457"/>
      <c r="T33" s="458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customHeight="1" x14ac:dyDescent="0.25">
      <c r="A34" s="61" t="s">
        <v>106</v>
      </c>
      <c r="B34" s="61" t="s">
        <v>107</v>
      </c>
      <c r="C34" s="35">
        <v>4301051593</v>
      </c>
      <c r="D34" s="455">
        <v>4607091383911</v>
      </c>
      <c r="E34" s="455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57"/>
      <c r="R34" s="457"/>
      <c r="S34" s="457"/>
      <c r="T34" s="458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t="27" customHeight="1" x14ac:dyDescent="0.25">
      <c r="A35" s="61" t="s">
        <v>108</v>
      </c>
      <c r="B35" s="61" t="s">
        <v>109</v>
      </c>
      <c r="C35" s="35">
        <v>4301051592</v>
      </c>
      <c r="D35" s="455">
        <v>4607091388244</v>
      </c>
      <c r="E35" s="455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90</v>
      </c>
      <c r="L35" s="36"/>
      <c r="M35" s="37" t="s">
        <v>84</v>
      </c>
      <c r="N35" s="37"/>
      <c r="O35" s="36">
        <v>40</v>
      </c>
      <c r="P35" s="4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57"/>
      <c r="R35" s="457"/>
      <c r="S35" s="457"/>
      <c r="T35" s="458"/>
      <c r="U35" s="38" t="s">
        <v>48</v>
      </c>
      <c r="V35" s="38" t="s">
        <v>48</v>
      </c>
      <c r="W35" s="39" t="s">
        <v>0</v>
      </c>
      <c r="X35" s="57">
        <v>0</v>
      </c>
      <c r="Y35" s="54">
        <f t="shared" si="0"/>
        <v>0</v>
      </c>
      <c r="Z35" s="40" t="str">
        <f t="shared" si="1"/>
        <v/>
      </c>
      <c r="AA35" s="66" t="s">
        <v>48</v>
      </c>
      <c r="AB35" s="67" t="s">
        <v>48</v>
      </c>
      <c r="AC35" s="77"/>
      <c r="AG35" s="76"/>
      <c r="AJ35" s="79"/>
      <c r="AK35" s="79"/>
      <c r="BB35" s="90" t="s">
        <v>69</v>
      </c>
      <c r="BM35" s="76">
        <f t="shared" si="2"/>
        <v>0</v>
      </c>
      <c r="BN35" s="76">
        <f t="shared" si="3"/>
        <v>0</v>
      </c>
      <c r="BO35" s="76">
        <f t="shared" si="4"/>
        <v>0</v>
      </c>
      <c r="BP35" s="76">
        <f t="shared" si="5"/>
        <v>0</v>
      </c>
    </row>
    <row r="36" spans="1:68" x14ac:dyDescent="0.2">
      <c r="A36" s="462"/>
      <c r="B36" s="462"/>
      <c r="C36" s="462"/>
      <c r="D36" s="462"/>
      <c r="E36" s="462"/>
      <c r="F36" s="462"/>
      <c r="G36" s="462"/>
      <c r="H36" s="462"/>
      <c r="I36" s="462"/>
      <c r="J36" s="462"/>
      <c r="K36" s="462"/>
      <c r="L36" s="462"/>
      <c r="M36" s="462"/>
      <c r="N36" s="462"/>
      <c r="O36" s="463"/>
      <c r="P36" s="459" t="s">
        <v>43</v>
      </c>
      <c r="Q36" s="460"/>
      <c r="R36" s="460"/>
      <c r="S36" s="460"/>
      <c r="T36" s="460"/>
      <c r="U36" s="460"/>
      <c r="V36" s="461"/>
      <c r="W36" s="41" t="s">
        <v>42</v>
      </c>
      <c r="X36" s="42">
        <f>IFERROR(X26/H26,"0")+IFERROR(X27/H27,"0")+IFERROR(X28/H28,"0")+IFERROR(X29/H29,"0")+IFERROR(X30/H30,"0")+IFERROR(X31/H31,"0")+IFERROR(X32/H32,"0")+IFERROR(X33/H33,"0")+IFERROR(X34/H34,"0")+IFERROR(X35/H35,"0")</f>
        <v>0</v>
      </c>
      <c r="Y36" s="42">
        <f>IFERROR(Y26/H26,"0")+IFERROR(Y27/H27,"0")+IFERROR(Y28/H28,"0")+IFERROR(Y29/H29,"0")+IFERROR(Y30/H30,"0")+IFERROR(Y31/H31,"0")+IFERROR(Y32/H32,"0")+IFERROR(Y33/H33,"0")+IFERROR(Y34/H34,"0")+IFERROR(Y35/H35,"0")</f>
        <v>0</v>
      </c>
      <c r="Z36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5"/>
      <c r="AB36" s="65"/>
      <c r="AC36" s="65"/>
    </row>
    <row r="37" spans="1:68" x14ac:dyDescent="0.2">
      <c r="A37" s="462"/>
      <c r="B37" s="462"/>
      <c r="C37" s="462"/>
      <c r="D37" s="462"/>
      <c r="E37" s="462"/>
      <c r="F37" s="462"/>
      <c r="G37" s="462"/>
      <c r="H37" s="462"/>
      <c r="I37" s="462"/>
      <c r="J37" s="462"/>
      <c r="K37" s="462"/>
      <c r="L37" s="462"/>
      <c r="M37" s="462"/>
      <c r="N37" s="462"/>
      <c r="O37" s="463"/>
      <c r="P37" s="459" t="s">
        <v>43</v>
      </c>
      <c r="Q37" s="460"/>
      <c r="R37" s="460"/>
      <c r="S37" s="460"/>
      <c r="T37" s="460"/>
      <c r="U37" s="460"/>
      <c r="V37" s="461"/>
      <c r="W37" s="41" t="s">
        <v>0</v>
      </c>
      <c r="X37" s="42">
        <f>IFERROR(SUM(X26:X35),"0")</f>
        <v>0</v>
      </c>
      <c r="Y37" s="42">
        <f>IFERROR(SUM(Y26:Y35),"0")</f>
        <v>0</v>
      </c>
      <c r="Z37" s="41"/>
      <c r="AA37" s="65"/>
      <c r="AB37" s="65"/>
      <c r="AC37" s="65"/>
    </row>
    <row r="38" spans="1:68" ht="14.25" customHeight="1" x14ac:dyDescent="0.25">
      <c r="A38" s="454" t="s">
        <v>110</v>
      </c>
      <c r="B38" s="454"/>
      <c r="C38" s="454"/>
      <c r="D38" s="454"/>
      <c r="E38" s="454"/>
      <c r="F38" s="454"/>
      <c r="G38" s="454"/>
      <c r="H38" s="454"/>
      <c r="I38" s="454"/>
      <c r="J38" s="454"/>
      <c r="K38" s="454"/>
      <c r="L38" s="454"/>
      <c r="M38" s="454"/>
      <c r="N38" s="454"/>
      <c r="O38" s="454"/>
      <c r="P38" s="454"/>
      <c r="Q38" s="454"/>
      <c r="R38" s="454"/>
      <c r="S38" s="454"/>
      <c r="T38" s="454"/>
      <c r="U38" s="454"/>
      <c r="V38" s="454"/>
      <c r="W38" s="454"/>
      <c r="X38" s="454"/>
      <c r="Y38" s="454"/>
      <c r="Z38" s="454"/>
      <c r="AA38" s="64"/>
      <c r="AB38" s="64"/>
      <c r="AC38" s="64"/>
    </row>
    <row r="39" spans="1:68" ht="27" customHeight="1" x14ac:dyDescent="0.25">
      <c r="A39" s="61" t="s">
        <v>111</v>
      </c>
      <c r="B39" s="61" t="s">
        <v>112</v>
      </c>
      <c r="C39" s="35">
        <v>4301032013</v>
      </c>
      <c r="D39" s="455">
        <v>4607091388503</v>
      </c>
      <c r="E39" s="455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90</v>
      </c>
      <c r="L39" s="36"/>
      <c r="M39" s="37" t="s">
        <v>114</v>
      </c>
      <c r="N39" s="37"/>
      <c r="O39" s="36">
        <v>120</v>
      </c>
      <c r="P39" s="4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57"/>
      <c r="R39" s="457"/>
      <c r="S39" s="457"/>
      <c r="T39" s="458"/>
      <c r="U39" s="38" t="s">
        <v>48</v>
      </c>
      <c r="V39" s="38" t="s">
        <v>48</v>
      </c>
      <c r="W39" s="39" t="s">
        <v>0</v>
      </c>
      <c r="X39" s="57">
        <v>0</v>
      </c>
      <c r="Y39" s="54">
        <f>IFERROR(IF(X39="",0,CEILING((X39/$H39),1)*$H39),"")</f>
        <v>0</v>
      </c>
      <c r="Z39" s="40" t="str">
        <f>IFERROR(IF(Y39=0,"",ROUNDUP(Y39/H39,0)*0.00753),"")</f>
        <v/>
      </c>
      <c r="AA39" s="66" t="s">
        <v>48</v>
      </c>
      <c r="AB39" s="67" t="s">
        <v>48</v>
      </c>
      <c r="AC39" s="77"/>
      <c r="AG39" s="76"/>
      <c r="AJ39" s="79"/>
      <c r="AK39" s="79"/>
      <c r="BB39" s="91" t="s">
        <v>113</v>
      </c>
      <c r="BM39" s="76">
        <f>IFERROR(X39*I39/H39,"0")</f>
        <v>0</v>
      </c>
      <c r="BN39" s="76">
        <f>IFERROR(Y39*I39/H39,"0")</f>
        <v>0</v>
      </c>
      <c r="BO39" s="76">
        <f>IFERROR(1/J39*(X39/H39),"0")</f>
        <v>0</v>
      </c>
      <c r="BP39" s="76">
        <f>IFERROR(1/J39*(Y39/H39),"0")</f>
        <v>0</v>
      </c>
    </row>
    <row r="40" spans="1:68" x14ac:dyDescent="0.2">
      <c r="A40" s="462"/>
      <c r="B40" s="462"/>
      <c r="C40" s="462"/>
      <c r="D40" s="462"/>
      <c r="E40" s="462"/>
      <c r="F40" s="462"/>
      <c r="G40" s="462"/>
      <c r="H40" s="462"/>
      <c r="I40" s="462"/>
      <c r="J40" s="462"/>
      <c r="K40" s="462"/>
      <c r="L40" s="462"/>
      <c r="M40" s="462"/>
      <c r="N40" s="462"/>
      <c r="O40" s="463"/>
      <c r="P40" s="459" t="s">
        <v>43</v>
      </c>
      <c r="Q40" s="460"/>
      <c r="R40" s="460"/>
      <c r="S40" s="460"/>
      <c r="T40" s="460"/>
      <c r="U40" s="460"/>
      <c r="V40" s="461"/>
      <c r="W40" s="41" t="s">
        <v>42</v>
      </c>
      <c r="X40" s="42">
        <f>IFERROR(X39/H39,"0")</f>
        <v>0</v>
      </c>
      <c r="Y40" s="42">
        <f>IFERROR(Y39/H39,"0")</f>
        <v>0</v>
      </c>
      <c r="Z40" s="42">
        <f>IFERROR(IF(Z39="",0,Z39),"0")</f>
        <v>0</v>
      </c>
      <c r="AA40" s="65"/>
      <c r="AB40" s="65"/>
      <c r="AC40" s="65"/>
    </row>
    <row r="41" spans="1:68" x14ac:dyDescent="0.2">
      <c r="A41" s="462"/>
      <c r="B41" s="462"/>
      <c r="C41" s="462"/>
      <c r="D41" s="462"/>
      <c r="E41" s="462"/>
      <c r="F41" s="462"/>
      <c r="G41" s="462"/>
      <c r="H41" s="462"/>
      <c r="I41" s="462"/>
      <c r="J41" s="462"/>
      <c r="K41" s="462"/>
      <c r="L41" s="462"/>
      <c r="M41" s="462"/>
      <c r="N41" s="462"/>
      <c r="O41" s="463"/>
      <c r="P41" s="459" t="s">
        <v>43</v>
      </c>
      <c r="Q41" s="460"/>
      <c r="R41" s="460"/>
      <c r="S41" s="460"/>
      <c r="T41" s="460"/>
      <c r="U41" s="460"/>
      <c r="V41" s="461"/>
      <c r="W41" s="41" t="s">
        <v>0</v>
      </c>
      <c r="X41" s="42">
        <f>IFERROR(SUM(X39:X39),"0")</f>
        <v>0</v>
      </c>
      <c r="Y41" s="42">
        <f>IFERROR(SUM(Y39:Y39),"0")</f>
        <v>0</v>
      </c>
      <c r="Z41" s="41"/>
      <c r="AA41" s="65"/>
      <c r="AB41" s="65"/>
      <c r="AC41" s="65"/>
    </row>
    <row r="42" spans="1:68" ht="14.25" customHeight="1" x14ac:dyDescent="0.25">
      <c r="A42" s="454" t="s">
        <v>115</v>
      </c>
      <c r="B42" s="454"/>
      <c r="C42" s="454"/>
      <c r="D42" s="454"/>
      <c r="E42" s="454"/>
      <c r="F42" s="454"/>
      <c r="G42" s="454"/>
      <c r="H42" s="454"/>
      <c r="I42" s="454"/>
      <c r="J42" s="454"/>
      <c r="K42" s="454"/>
      <c r="L42" s="454"/>
      <c r="M42" s="454"/>
      <c r="N42" s="454"/>
      <c r="O42" s="454"/>
      <c r="P42" s="454"/>
      <c r="Q42" s="454"/>
      <c r="R42" s="454"/>
      <c r="S42" s="454"/>
      <c r="T42" s="454"/>
      <c r="U42" s="454"/>
      <c r="V42" s="454"/>
      <c r="W42" s="454"/>
      <c r="X42" s="454"/>
      <c r="Y42" s="454"/>
      <c r="Z42" s="454"/>
      <c r="AA42" s="64"/>
      <c r="AB42" s="64"/>
      <c r="AC42" s="64"/>
    </row>
    <row r="43" spans="1:68" ht="80.25" customHeight="1" x14ac:dyDescent="0.25">
      <c r="A43" s="61" t="s">
        <v>116</v>
      </c>
      <c r="B43" s="61" t="s">
        <v>117</v>
      </c>
      <c r="C43" s="35">
        <v>4301160001</v>
      </c>
      <c r="D43" s="455">
        <v>4607091388282</v>
      </c>
      <c r="E43" s="455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90</v>
      </c>
      <c r="L43" s="36"/>
      <c r="M43" s="37" t="s">
        <v>114</v>
      </c>
      <c r="N43" s="37"/>
      <c r="O43" s="36">
        <v>30</v>
      </c>
      <c r="P43" s="47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57"/>
      <c r="R43" s="457"/>
      <c r="S43" s="457"/>
      <c r="T43" s="458"/>
      <c r="U43" s="38" t="s">
        <v>48</v>
      </c>
      <c r="V43" s="38" t="s">
        <v>48</v>
      </c>
      <c r="W43" s="39" t="s">
        <v>0</v>
      </c>
      <c r="X43" s="57">
        <v>0</v>
      </c>
      <c r="Y43" s="54">
        <f>IFERROR(IF(X43="",0,CEILING((X43/$H43),1)*$H43),"")</f>
        <v>0</v>
      </c>
      <c r="Z43" s="40" t="str">
        <f>IFERROR(IF(Y43=0,"",ROUNDUP(Y43/H43,0)*0.00753),"")</f>
        <v/>
      </c>
      <c r="AA43" s="66" t="s">
        <v>118</v>
      </c>
      <c r="AB43" s="67" t="s">
        <v>48</v>
      </c>
      <c r="AC43" s="77"/>
      <c r="AG43" s="76"/>
      <c r="AJ43" s="79"/>
      <c r="AK43" s="79"/>
      <c r="BB43" s="92" t="s">
        <v>69</v>
      </c>
      <c r="BM43" s="76">
        <f>IFERROR(X43*I43/H43,"0")</f>
        <v>0</v>
      </c>
      <c r="BN43" s="76">
        <f>IFERROR(Y43*I43/H43,"0")</f>
        <v>0</v>
      </c>
      <c r="BO43" s="76">
        <f>IFERROR(1/J43*(X43/H43),"0")</f>
        <v>0</v>
      </c>
      <c r="BP43" s="76">
        <f>IFERROR(1/J43*(Y43/H43),"0")</f>
        <v>0</v>
      </c>
    </row>
    <row r="44" spans="1:68" x14ac:dyDescent="0.2">
      <c r="A44" s="462"/>
      <c r="B44" s="462"/>
      <c r="C44" s="462"/>
      <c r="D44" s="462"/>
      <c r="E44" s="462"/>
      <c r="F44" s="462"/>
      <c r="G44" s="462"/>
      <c r="H44" s="462"/>
      <c r="I44" s="462"/>
      <c r="J44" s="462"/>
      <c r="K44" s="462"/>
      <c r="L44" s="462"/>
      <c r="M44" s="462"/>
      <c r="N44" s="462"/>
      <c r="O44" s="463"/>
      <c r="P44" s="459" t="s">
        <v>43</v>
      </c>
      <c r="Q44" s="460"/>
      <c r="R44" s="460"/>
      <c r="S44" s="460"/>
      <c r="T44" s="460"/>
      <c r="U44" s="460"/>
      <c r="V44" s="461"/>
      <c r="W44" s="41" t="s">
        <v>42</v>
      </c>
      <c r="X44" s="42">
        <f>IFERROR(X43/H43,"0")</f>
        <v>0</v>
      </c>
      <c r="Y44" s="42">
        <f>IFERROR(Y43/H43,"0")</f>
        <v>0</v>
      </c>
      <c r="Z44" s="42">
        <f>IFERROR(IF(Z43="",0,Z43),"0")</f>
        <v>0</v>
      </c>
      <c r="AA44" s="65"/>
      <c r="AB44" s="65"/>
      <c r="AC44" s="65"/>
    </row>
    <row r="45" spans="1:68" x14ac:dyDescent="0.2">
      <c r="A45" s="462"/>
      <c r="B45" s="462"/>
      <c r="C45" s="462"/>
      <c r="D45" s="462"/>
      <c r="E45" s="462"/>
      <c r="F45" s="462"/>
      <c r="G45" s="462"/>
      <c r="H45" s="462"/>
      <c r="I45" s="462"/>
      <c r="J45" s="462"/>
      <c r="K45" s="462"/>
      <c r="L45" s="462"/>
      <c r="M45" s="462"/>
      <c r="N45" s="462"/>
      <c r="O45" s="463"/>
      <c r="P45" s="459" t="s">
        <v>43</v>
      </c>
      <c r="Q45" s="460"/>
      <c r="R45" s="460"/>
      <c r="S45" s="460"/>
      <c r="T45" s="460"/>
      <c r="U45" s="460"/>
      <c r="V45" s="461"/>
      <c r="W45" s="41" t="s">
        <v>0</v>
      </c>
      <c r="X45" s="42">
        <f>IFERROR(SUM(X43:X43),"0")</f>
        <v>0</v>
      </c>
      <c r="Y45" s="42">
        <f>IFERROR(SUM(Y43:Y43),"0")</f>
        <v>0</v>
      </c>
      <c r="Z45" s="41"/>
      <c r="AA45" s="65"/>
      <c r="AB45" s="65"/>
      <c r="AC45" s="65"/>
    </row>
    <row r="46" spans="1:68" ht="14.25" customHeight="1" x14ac:dyDescent="0.25">
      <c r="A46" s="454" t="s">
        <v>119</v>
      </c>
      <c r="B46" s="454"/>
      <c r="C46" s="454"/>
      <c r="D46" s="454"/>
      <c r="E46" s="454"/>
      <c r="F46" s="454"/>
      <c r="G46" s="454"/>
      <c r="H46" s="454"/>
      <c r="I46" s="454"/>
      <c r="J46" s="454"/>
      <c r="K46" s="454"/>
      <c r="L46" s="454"/>
      <c r="M46" s="454"/>
      <c r="N46" s="454"/>
      <c r="O46" s="454"/>
      <c r="P46" s="454"/>
      <c r="Q46" s="454"/>
      <c r="R46" s="454"/>
      <c r="S46" s="454"/>
      <c r="T46" s="454"/>
      <c r="U46" s="454"/>
      <c r="V46" s="454"/>
      <c r="W46" s="454"/>
      <c r="X46" s="454"/>
      <c r="Y46" s="454"/>
      <c r="Z46" s="454"/>
      <c r="AA46" s="64"/>
      <c r="AB46" s="64"/>
      <c r="AC46" s="64"/>
    </row>
    <row r="47" spans="1:68" ht="27" customHeight="1" x14ac:dyDescent="0.25">
      <c r="A47" s="61" t="s">
        <v>120</v>
      </c>
      <c r="B47" s="61" t="s">
        <v>121</v>
      </c>
      <c r="C47" s="35">
        <v>4301170002</v>
      </c>
      <c r="D47" s="455">
        <v>4607091389111</v>
      </c>
      <c r="E47" s="455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90</v>
      </c>
      <c r="L47" s="36"/>
      <c r="M47" s="37" t="s">
        <v>114</v>
      </c>
      <c r="N47" s="37"/>
      <c r="O47" s="36">
        <v>120</v>
      </c>
      <c r="P47" s="4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57"/>
      <c r="R47" s="457"/>
      <c r="S47" s="457"/>
      <c r="T47" s="458"/>
      <c r="U47" s="38" t="s">
        <v>48</v>
      </c>
      <c r="V47" s="38" t="s">
        <v>48</v>
      </c>
      <c r="W47" s="39" t="s">
        <v>0</v>
      </c>
      <c r="X47" s="57">
        <v>0</v>
      </c>
      <c r="Y47" s="54">
        <f>IFERROR(IF(X47="",0,CEILING((X47/$H47),1)*$H47),"")</f>
        <v>0</v>
      </c>
      <c r="Z47" s="40" t="str">
        <f>IFERROR(IF(Y47=0,"",ROUNDUP(Y47/H47,0)*0.00753),"")</f>
        <v/>
      </c>
      <c r="AA47" s="66" t="s">
        <v>48</v>
      </c>
      <c r="AB47" s="67" t="s">
        <v>48</v>
      </c>
      <c r="AC47" s="77"/>
      <c r="AG47" s="76"/>
      <c r="AJ47" s="79"/>
      <c r="AK47" s="79"/>
      <c r="BB47" s="93" t="s">
        <v>113</v>
      </c>
      <c r="BM47" s="76">
        <f>IFERROR(X47*I47/H47,"0")</f>
        <v>0</v>
      </c>
      <c r="BN47" s="76">
        <f>IFERROR(Y47*I47/H47,"0")</f>
        <v>0</v>
      </c>
      <c r="BO47" s="76">
        <f>IFERROR(1/J47*(X47/H47),"0")</f>
        <v>0</v>
      </c>
      <c r="BP47" s="76">
        <f>IFERROR(1/J47*(Y47/H47),"0")</f>
        <v>0</v>
      </c>
    </row>
    <row r="48" spans="1:68" x14ac:dyDescent="0.2">
      <c r="A48" s="462"/>
      <c r="B48" s="462"/>
      <c r="C48" s="462"/>
      <c r="D48" s="462"/>
      <c r="E48" s="462"/>
      <c r="F48" s="462"/>
      <c r="G48" s="462"/>
      <c r="H48" s="462"/>
      <c r="I48" s="462"/>
      <c r="J48" s="462"/>
      <c r="K48" s="462"/>
      <c r="L48" s="462"/>
      <c r="M48" s="462"/>
      <c r="N48" s="462"/>
      <c r="O48" s="463"/>
      <c r="P48" s="459" t="s">
        <v>43</v>
      </c>
      <c r="Q48" s="460"/>
      <c r="R48" s="460"/>
      <c r="S48" s="460"/>
      <c r="T48" s="460"/>
      <c r="U48" s="460"/>
      <c r="V48" s="461"/>
      <c r="W48" s="41" t="s">
        <v>42</v>
      </c>
      <c r="X48" s="42">
        <f>IFERROR(X47/H47,"0")</f>
        <v>0</v>
      </c>
      <c r="Y48" s="42">
        <f>IFERROR(Y47/H47,"0")</f>
        <v>0</v>
      </c>
      <c r="Z48" s="42">
        <f>IFERROR(IF(Z47="",0,Z47),"0")</f>
        <v>0</v>
      </c>
      <c r="AA48" s="65"/>
      <c r="AB48" s="65"/>
      <c r="AC48" s="65"/>
    </row>
    <row r="49" spans="1:68" x14ac:dyDescent="0.2">
      <c r="A49" s="462"/>
      <c r="B49" s="462"/>
      <c r="C49" s="462"/>
      <c r="D49" s="462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63"/>
      <c r="P49" s="459" t="s">
        <v>43</v>
      </c>
      <c r="Q49" s="460"/>
      <c r="R49" s="460"/>
      <c r="S49" s="460"/>
      <c r="T49" s="460"/>
      <c r="U49" s="460"/>
      <c r="V49" s="461"/>
      <c r="W49" s="41" t="s">
        <v>0</v>
      </c>
      <c r="X49" s="42">
        <f>IFERROR(SUM(X47:X47),"0")</f>
        <v>0</v>
      </c>
      <c r="Y49" s="42">
        <f>IFERROR(SUM(Y47:Y47),"0")</f>
        <v>0</v>
      </c>
      <c r="Z49" s="41"/>
      <c r="AA49" s="65"/>
      <c r="AB49" s="65"/>
      <c r="AC49" s="65"/>
    </row>
    <row r="50" spans="1:68" ht="27.75" customHeight="1" x14ac:dyDescent="0.2">
      <c r="A50" s="452" t="s">
        <v>122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53"/>
      <c r="AB50" s="53"/>
      <c r="AC50" s="53"/>
    </row>
    <row r="51" spans="1:68" ht="16.5" customHeight="1" x14ac:dyDescent="0.25">
      <c r="A51" s="453" t="s">
        <v>123</v>
      </c>
      <c r="B51" s="453"/>
      <c r="C51" s="453"/>
      <c r="D51" s="453"/>
      <c r="E51" s="453"/>
      <c r="F51" s="453"/>
      <c r="G51" s="453"/>
      <c r="H51" s="453"/>
      <c r="I51" s="453"/>
      <c r="J51" s="453"/>
      <c r="K51" s="453"/>
      <c r="L51" s="453"/>
      <c r="M51" s="453"/>
      <c r="N51" s="453"/>
      <c r="O51" s="453"/>
      <c r="P51" s="453"/>
      <c r="Q51" s="453"/>
      <c r="R51" s="453"/>
      <c r="S51" s="453"/>
      <c r="T51" s="453"/>
      <c r="U51" s="453"/>
      <c r="V51" s="453"/>
      <c r="W51" s="453"/>
      <c r="X51" s="453"/>
      <c r="Y51" s="453"/>
      <c r="Z51" s="453"/>
      <c r="AA51" s="63"/>
      <c r="AB51" s="63"/>
      <c r="AC51" s="63"/>
    </row>
    <row r="52" spans="1:68" ht="14.25" customHeight="1" x14ac:dyDescent="0.25">
      <c r="A52" s="454" t="s">
        <v>124</v>
      </c>
      <c r="B52" s="454"/>
      <c r="C52" s="454"/>
      <c r="D52" s="454"/>
      <c r="E52" s="454"/>
      <c r="F52" s="454"/>
      <c r="G52" s="454"/>
      <c r="H52" s="454"/>
      <c r="I52" s="454"/>
      <c r="J52" s="454"/>
      <c r="K52" s="454"/>
      <c r="L52" s="454"/>
      <c r="M52" s="454"/>
      <c r="N52" s="454"/>
      <c r="O52" s="454"/>
      <c r="P52" s="454"/>
      <c r="Q52" s="454"/>
      <c r="R52" s="454"/>
      <c r="S52" s="454"/>
      <c r="T52" s="454"/>
      <c r="U52" s="454"/>
      <c r="V52" s="454"/>
      <c r="W52" s="454"/>
      <c r="X52" s="454"/>
      <c r="Y52" s="454"/>
      <c r="Z52" s="454"/>
      <c r="AA52" s="64"/>
      <c r="AB52" s="64"/>
      <c r="AC52" s="64"/>
    </row>
    <row r="53" spans="1:68" ht="16.5" customHeight="1" x14ac:dyDescent="0.25">
      <c r="A53" s="61" t="s">
        <v>125</v>
      </c>
      <c r="B53" s="61" t="s">
        <v>126</v>
      </c>
      <c r="C53" s="35">
        <v>4301011380</v>
      </c>
      <c r="D53" s="455">
        <v>4607091385670</v>
      </c>
      <c r="E53" s="455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128</v>
      </c>
      <c r="L53" s="36"/>
      <c r="M53" s="37" t="s">
        <v>127</v>
      </c>
      <c r="N53" s="37"/>
      <c r="O53" s="36">
        <v>50</v>
      </c>
      <c r="P53" s="47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57"/>
      <c r="R53" s="457"/>
      <c r="S53" s="457"/>
      <c r="T53" s="458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ref="Y53:Y58" si="6">IFERROR(IF(X53="",0,CEILING((X53/$H53),1)*$H53),"")</f>
        <v>0</v>
      </c>
      <c r="Z53" s="40" t="str">
        <f>IFERROR(IF(Y53=0,"",ROUNDUP(Y53/H53,0)*0.02175),"")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4" t="s">
        <v>69</v>
      </c>
      <c r="BM53" s="76">
        <f t="shared" ref="BM53:BM58" si="7">IFERROR(X53*I53/H53,"0")</f>
        <v>0</v>
      </c>
      <c r="BN53" s="76">
        <f t="shared" ref="BN53:BN58" si="8">IFERROR(Y53*I53/H53,"0")</f>
        <v>0</v>
      </c>
      <c r="BO53" s="76">
        <f t="shared" ref="BO53:BO58" si="9">IFERROR(1/J53*(X53/H53),"0")</f>
        <v>0</v>
      </c>
      <c r="BP53" s="76">
        <f t="shared" ref="BP53:BP58" si="10">IFERROR(1/J53*(Y53/H53),"0")</f>
        <v>0</v>
      </c>
    </row>
    <row r="54" spans="1:68" ht="16.5" customHeight="1" x14ac:dyDescent="0.25">
      <c r="A54" s="61" t="s">
        <v>125</v>
      </c>
      <c r="B54" s="61" t="s">
        <v>129</v>
      </c>
      <c r="C54" s="35">
        <v>4301011540</v>
      </c>
      <c r="D54" s="455">
        <v>4607091385670</v>
      </c>
      <c r="E54" s="455"/>
      <c r="F54" s="60">
        <v>1.4</v>
      </c>
      <c r="G54" s="36">
        <v>8</v>
      </c>
      <c r="H54" s="60">
        <v>11.2</v>
      </c>
      <c r="I54" s="60">
        <v>11.68</v>
      </c>
      <c r="J54" s="36">
        <v>56</v>
      </c>
      <c r="K54" s="36" t="s">
        <v>128</v>
      </c>
      <c r="L54" s="36"/>
      <c r="M54" s="37" t="s">
        <v>130</v>
      </c>
      <c r="N54" s="37"/>
      <c r="O54" s="36">
        <v>50</v>
      </c>
      <c r="P54" s="47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57"/>
      <c r="R54" s="457"/>
      <c r="S54" s="457"/>
      <c r="T54" s="458"/>
      <c r="U54" s="38" t="s">
        <v>48</v>
      </c>
      <c r="V54" s="38" t="s">
        <v>48</v>
      </c>
      <c r="W54" s="39" t="s">
        <v>0</v>
      </c>
      <c r="X54" s="57">
        <v>0</v>
      </c>
      <c r="Y54" s="54">
        <f t="shared" si="6"/>
        <v>0</v>
      </c>
      <c r="Z54" s="40" t="str">
        <f>IFERROR(IF(Y54=0,"",ROUNDUP(Y54/H54,0)*0.02175),"")</f>
        <v/>
      </c>
      <c r="AA54" s="66" t="s">
        <v>48</v>
      </c>
      <c r="AB54" s="67" t="s">
        <v>48</v>
      </c>
      <c r="AC54" s="77"/>
      <c r="AG54" s="76"/>
      <c r="AJ54" s="79"/>
      <c r="AK54" s="79"/>
      <c r="BB54" s="95" t="s">
        <v>69</v>
      </c>
      <c r="BM54" s="76">
        <f t="shared" si="7"/>
        <v>0</v>
      </c>
      <c r="BN54" s="76">
        <f t="shared" si="8"/>
        <v>0</v>
      </c>
      <c r="BO54" s="76">
        <f t="shared" si="9"/>
        <v>0</v>
      </c>
      <c r="BP54" s="76">
        <f t="shared" si="10"/>
        <v>0</v>
      </c>
    </row>
    <row r="55" spans="1:68" ht="16.5" customHeight="1" x14ac:dyDescent="0.25">
      <c r="A55" s="61" t="s">
        <v>131</v>
      </c>
      <c r="B55" s="61" t="s">
        <v>132</v>
      </c>
      <c r="C55" s="35">
        <v>4301011625</v>
      </c>
      <c r="D55" s="455">
        <v>4680115883956</v>
      </c>
      <c r="E55" s="455"/>
      <c r="F55" s="60">
        <v>1.4</v>
      </c>
      <c r="G55" s="36">
        <v>8</v>
      </c>
      <c r="H55" s="60">
        <v>11.2</v>
      </c>
      <c r="I55" s="60">
        <v>11.68</v>
      </c>
      <c r="J55" s="36">
        <v>56</v>
      </c>
      <c r="K55" s="36" t="s">
        <v>128</v>
      </c>
      <c r="L55" s="36"/>
      <c r="M55" s="37" t="s">
        <v>127</v>
      </c>
      <c r="N55" s="37"/>
      <c r="O55" s="36">
        <v>50</v>
      </c>
      <c r="P55" s="47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57"/>
      <c r="R55" s="457"/>
      <c r="S55" s="457"/>
      <c r="T55" s="458"/>
      <c r="U55" s="38" t="s">
        <v>48</v>
      </c>
      <c r="V55" s="38" t="s">
        <v>48</v>
      </c>
      <c r="W55" s="39" t="s">
        <v>0</v>
      </c>
      <c r="X55" s="57">
        <v>0</v>
      </c>
      <c r="Y55" s="54">
        <f t="shared" si="6"/>
        <v>0</v>
      </c>
      <c r="Z55" s="40" t="str">
        <f>IFERROR(IF(Y55=0,"",ROUNDUP(Y55/H55,0)*0.02175),"")</f>
        <v/>
      </c>
      <c r="AA55" s="66" t="s">
        <v>48</v>
      </c>
      <c r="AB55" s="67" t="s">
        <v>48</v>
      </c>
      <c r="AC55" s="77"/>
      <c r="AG55" s="76"/>
      <c r="AJ55" s="79"/>
      <c r="AK55" s="79"/>
      <c r="BB55" s="96" t="s">
        <v>69</v>
      </c>
      <c r="BM55" s="76">
        <f t="shared" si="7"/>
        <v>0</v>
      </c>
      <c r="BN55" s="76">
        <f t="shared" si="8"/>
        <v>0</v>
      </c>
      <c r="BO55" s="76">
        <f t="shared" si="9"/>
        <v>0</v>
      </c>
      <c r="BP55" s="76">
        <f t="shared" si="10"/>
        <v>0</v>
      </c>
    </row>
    <row r="56" spans="1:68" ht="27" customHeight="1" x14ac:dyDescent="0.25">
      <c r="A56" s="61" t="s">
        <v>133</v>
      </c>
      <c r="B56" s="61" t="s">
        <v>134</v>
      </c>
      <c r="C56" s="35">
        <v>4301011382</v>
      </c>
      <c r="D56" s="455">
        <v>4607091385687</v>
      </c>
      <c r="E56" s="455"/>
      <c r="F56" s="60">
        <v>0.4</v>
      </c>
      <c r="G56" s="36">
        <v>10</v>
      </c>
      <c r="H56" s="60">
        <v>4</v>
      </c>
      <c r="I56" s="60">
        <v>4.24</v>
      </c>
      <c r="J56" s="36">
        <v>120</v>
      </c>
      <c r="K56" s="36" t="s">
        <v>90</v>
      </c>
      <c r="L56" s="36"/>
      <c r="M56" s="37" t="s">
        <v>130</v>
      </c>
      <c r="N56" s="37"/>
      <c r="O56" s="36">
        <v>50</v>
      </c>
      <c r="P56" s="48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57"/>
      <c r="R56" s="457"/>
      <c r="S56" s="457"/>
      <c r="T56" s="458"/>
      <c r="U56" s="38" t="s">
        <v>48</v>
      </c>
      <c r="V56" s="38" t="s">
        <v>48</v>
      </c>
      <c r="W56" s="39" t="s">
        <v>0</v>
      </c>
      <c r="X56" s="57">
        <v>0</v>
      </c>
      <c r="Y56" s="54">
        <f t="shared" si="6"/>
        <v>0</v>
      </c>
      <c r="Z56" s="40" t="str">
        <f>IFERROR(IF(Y56=0,"",ROUNDUP(Y56/H56,0)*0.00937),"")</f>
        <v/>
      </c>
      <c r="AA56" s="66" t="s">
        <v>48</v>
      </c>
      <c r="AB56" s="67" t="s">
        <v>48</v>
      </c>
      <c r="AC56" s="77"/>
      <c r="AG56" s="76"/>
      <c r="AJ56" s="79"/>
      <c r="AK56" s="79"/>
      <c r="BB56" s="97" t="s">
        <v>69</v>
      </c>
      <c r="BM56" s="76">
        <f t="shared" si="7"/>
        <v>0</v>
      </c>
      <c r="BN56" s="76">
        <f t="shared" si="8"/>
        <v>0</v>
      </c>
      <c r="BO56" s="76">
        <f t="shared" si="9"/>
        <v>0</v>
      </c>
      <c r="BP56" s="76">
        <f t="shared" si="10"/>
        <v>0</v>
      </c>
    </row>
    <row r="57" spans="1:68" ht="27" customHeight="1" x14ac:dyDescent="0.25">
      <c r="A57" s="61" t="s">
        <v>135</v>
      </c>
      <c r="B57" s="61" t="s">
        <v>136</v>
      </c>
      <c r="C57" s="35">
        <v>4301011565</v>
      </c>
      <c r="D57" s="455">
        <v>4680115882539</v>
      </c>
      <c r="E57" s="455"/>
      <c r="F57" s="60">
        <v>0.37</v>
      </c>
      <c r="G57" s="36">
        <v>10</v>
      </c>
      <c r="H57" s="60">
        <v>3.7</v>
      </c>
      <c r="I57" s="60">
        <v>3.91</v>
      </c>
      <c r="J57" s="36">
        <v>120</v>
      </c>
      <c r="K57" s="36" t="s">
        <v>90</v>
      </c>
      <c r="L57" s="36"/>
      <c r="M57" s="37" t="s">
        <v>130</v>
      </c>
      <c r="N57" s="37"/>
      <c r="O57" s="36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57"/>
      <c r="R57" s="457"/>
      <c r="S57" s="457"/>
      <c r="T57" s="458"/>
      <c r="U57" s="38" t="s">
        <v>48</v>
      </c>
      <c r="V57" s="38" t="s">
        <v>48</v>
      </c>
      <c r="W57" s="39" t="s">
        <v>0</v>
      </c>
      <c r="X57" s="57">
        <v>0</v>
      </c>
      <c r="Y57" s="54">
        <f t="shared" si="6"/>
        <v>0</v>
      </c>
      <c r="Z57" s="40" t="str">
        <f>IFERROR(IF(Y57=0,"",ROUNDUP(Y57/H57,0)*0.00937),"")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 t="shared" si="7"/>
        <v>0</v>
      </c>
      <c r="BN57" s="76">
        <f t="shared" si="8"/>
        <v>0</v>
      </c>
      <c r="BO57" s="76">
        <f t="shared" si="9"/>
        <v>0</v>
      </c>
      <c r="BP57" s="76">
        <f t="shared" si="10"/>
        <v>0</v>
      </c>
    </row>
    <row r="58" spans="1:68" ht="27" customHeight="1" x14ac:dyDescent="0.25">
      <c r="A58" s="61" t="s">
        <v>137</v>
      </c>
      <c r="B58" s="61" t="s">
        <v>138</v>
      </c>
      <c r="C58" s="35">
        <v>4301011624</v>
      </c>
      <c r="D58" s="455">
        <v>4680115883949</v>
      </c>
      <c r="E58" s="455"/>
      <c r="F58" s="60">
        <v>0.37</v>
      </c>
      <c r="G58" s="36">
        <v>10</v>
      </c>
      <c r="H58" s="60">
        <v>3.7</v>
      </c>
      <c r="I58" s="60">
        <v>3.94</v>
      </c>
      <c r="J58" s="36">
        <v>120</v>
      </c>
      <c r="K58" s="36" t="s">
        <v>90</v>
      </c>
      <c r="L58" s="36"/>
      <c r="M58" s="37" t="s">
        <v>127</v>
      </c>
      <c r="N58" s="37"/>
      <c r="O58" s="36">
        <v>50</v>
      </c>
      <c r="P58" s="4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57"/>
      <c r="R58" s="457"/>
      <c r="S58" s="457"/>
      <c r="T58" s="458"/>
      <c r="U58" s="38" t="s">
        <v>48</v>
      </c>
      <c r="V58" s="38" t="s">
        <v>48</v>
      </c>
      <c r="W58" s="39" t="s">
        <v>0</v>
      </c>
      <c r="X58" s="57">
        <v>0</v>
      </c>
      <c r="Y58" s="54">
        <f t="shared" si="6"/>
        <v>0</v>
      </c>
      <c r="Z58" s="40" t="str">
        <f>IFERROR(IF(Y58=0,"",ROUNDUP(Y58/H58,0)*0.00937),"")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 t="shared" si="7"/>
        <v>0</v>
      </c>
      <c r="BN58" s="76">
        <f t="shared" si="8"/>
        <v>0</v>
      </c>
      <c r="BO58" s="76">
        <f t="shared" si="9"/>
        <v>0</v>
      </c>
      <c r="BP58" s="76">
        <f t="shared" si="10"/>
        <v>0</v>
      </c>
    </row>
    <row r="59" spans="1:68" x14ac:dyDescent="0.2">
      <c r="A59" s="462"/>
      <c r="B59" s="462"/>
      <c r="C59" s="462"/>
      <c r="D59" s="462"/>
      <c r="E59" s="462"/>
      <c r="F59" s="462"/>
      <c r="G59" s="462"/>
      <c r="H59" s="462"/>
      <c r="I59" s="462"/>
      <c r="J59" s="462"/>
      <c r="K59" s="462"/>
      <c r="L59" s="462"/>
      <c r="M59" s="462"/>
      <c r="N59" s="462"/>
      <c r="O59" s="463"/>
      <c r="P59" s="459" t="s">
        <v>43</v>
      </c>
      <c r="Q59" s="460"/>
      <c r="R59" s="460"/>
      <c r="S59" s="460"/>
      <c r="T59" s="460"/>
      <c r="U59" s="460"/>
      <c r="V59" s="461"/>
      <c r="W59" s="41" t="s">
        <v>42</v>
      </c>
      <c r="X59" s="42">
        <f>IFERROR(X53/H53,"0")+IFERROR(X54/H54,"0")+IFERROR(X55/H55,"0")+IFERROR(X56/H56,"0")+IFERROR(X57/H57,"0")+IFERROR(X58/H58,"0")</f>
        <v>0</v>
      </c>
      <c r="Y59" s="42">
        <f>IFERROR(Y53/H53,"0")+IFERROR(Y54/H54,"0")+IFERROR(Y55/H55,"0")+IFERROR(Y56/H56,"0")+IFERROR(Y57/H57,"0")+IFERROR(Y58/H58,"0")</f>
        <v>0</v>
      </c>
      <c r="Z59" s="42">
        <f>IFERROR(IF(Z53="",0,Z53),"0")+IFERROR(IF(Z54="",0,Z54),"0")+IFERROR(IF(Z55="",0,Z55),"0")+IFERROR(IF(Z56="",0,Z56),"0")+IFERROR(IF(Z57="",0,Z57),"0")+IFERROR(IF(Z58="",0,Z58),"0")</f>
        <v>0</v>
      </c>
      <c r="AA59" s="65"/>
      <c r="AB59" s="65"/>
      <c r="AC59" s="65"/>
    </row>
    <row r="60" spans="1:68" x14ac:dyDescent="0.2">
      <c r="A60" s="462"/>
      <c r="B60" s="462"/>
      <c r="C60" s="462"/>
      <c r="D60" s="462"/>
      <c r="E60" s="462"/>
      <c r="F60" s="462"/>
      <c r="G60" s="462"/>
      <c r="H60" s="462"/>
      <c r="I60" s="462"/>
      <c r="J60" s="462"/>
      <c r="K60" s="462"/>
      <c r="L60" s="462"/>
      <c r="M60" s="462"/>
      <c r="N60" s="462"/>
      <c r="O60" s="463"/>
      <c r="P60" s="459" t="s">
        <v>43</v>
      </c>
      <c r="Q60" s="460"/>
      <c r="R60" s="460"/>
      <c r="S60" s="460"/>
      <c r="T60" s="460"/>
      <c r="U60" s="460"/>
      <c r="V60" s="461"/>
      <c r="W60" s="41" t="s">
        <v>0</v>
      </c>
      <c r="X60" s="42">
        <f>IFERROR(SUM(X53:X58),"0")</f>
        <v>0</v>
      </c>
      <c r="Y60" s="42">
        <f>IFERROR(SUM(Y53:Y58),"0")</f>
        <v>0</v>
      </c>
      <c r="Z60" s="41"/>
      <c r="AA60" s="65"/>
      <c r="AB60" s="65"/>
      <c r="AC60" s="65"/>
    </row>
    <row r="61" spans="1:68" ht="14.25" customHeight="1" x14ac:dyDescent="0.25">
      <c r="A61" s="454" t="s">
        <v>86</v>
      </c>
      <c r="B61" s="454"/>
      <c r="C61" s="454"/>
      <c r="D61" s="454"/>
      <c r="E61" s="454"/>
      <c r="F61" s="454"/>
      <c r="G61" s="454"/>
      <c r="H61" s="454"/>
      <c r="I61" s="454"/>
      <c r="J61" s="454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64"/>
      <c r="AB61" s="64"/>
      <c r="AC61" s="64"/>
    </row>
    <row r="62" spans="1:68" ht="16.5" customHeight="1" x14ac:dyDescent="0.25">
      <c r="A62" s="61" t="s">
        <v>139</v>
      </c>
      <c r="B62" s="61" t="s">
        <v>140</v>
      </c>
      <c r="C62" s="35">
        <v>4301051842</v>
      </c>
      <c r="D62" s="455">
        <v>4680115885233</v>
      </c>
      <c r="E62" s="455"/>
      <c r="F62" s="60">
        <v>0.2</v>
      </c>
      <c r="G62" s="36">
        <v>6</v>
      </c>
      <c r="H62" s="60">
        <v>1.2</v>
      </c>
      <c r="I62" s="60">
        <v>1.3</v>
      </c>
      <c r="J62" s="36">
        <v>234</v>
      </c>
      <c r="K62" s="36" t="s">
        <v>85</v>
      </c>
      <c r="L62" s="36"/>
      <c r="M62" s="37" t="s">
        <v>130</v>
      </c>
      <c r="N62" s="37"/>
      <c r="O62" s="36">
        <v>40</v>
      </c>
      <c r="P62" s="4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57"/>
      <c r="R62" s="457"/>
      <c r="S62" s="457"/>
      <c r="T62" s="458"/>
      <c r="U62" s="38" t="s">
        <v>48</v>
      </c>
      <c r="V62" s="38" t="s">
        <v>48</v>
      </c>
      <c r="W62" s="39" t="s">
        <v>0</v>
      </c>
      <c r="X62" s="57">
        <v>0</v>
      </c>
      <c r="Y62" s="54">
        <f>IFERROR(IF(X62="",0,CEILING((X62/$H62),1)*$H62),"")</f>
        <v>0</v>
      </c>
      <c r="Z62" s="40" t="str">
        <f>IFERROR(IF(Y62=0,"",ROUNDUP(Y62/H62,0)*0.00502),"")</f>
        <v/>
      </c>
      <c r="AA62" s="66" t="s">
        <v>48</v>
      </c>
      <c r="AB62" s="67" t="s">
        <v>48</v>
      </c>
      <c r="AC62" s="77"/>
      <c r="AG62" s="76"/>
      <c r="AJ62" s="79"/>
      <c r="AK62" s="79"/>
      <c r="BB62" s="100" t="s">
        <v>69</v>
      </c>
      <c r="BM62" s="76">
        <f>IFERROR(X62*I62/H62,"0")</f>
        <v>0</v>
      </c>
      <c r="BN62" s="76">
        <f>IFERROR(Y62*I62/H62,"0")</f>
        <v>0</v>
      </c>
      <c r="BO62" s="76">
        <f>IFERROR(1/J62*(X62/H62),"0")</f>
        <v>0</v>
      </c>
      <c r="BP62" s="76">
        <f>IFERROR(1/J62*(Y62/H62),"0")</f>
        <v>0</v>
      </c>
    </row>
    <row r="63" spans="1:68" ht="16.5" customHeight="1" x14ac:dyDescent="0.25">
      <c r="A63" s="61" t="s">
        <v>141</v>
      </c>
      <c r="B63" s="61" t="s">
        <v>142</v>
      </c>
      <c r="C63" s="35">
        <v>4301051820</v>
      </c>
      <c r="D63" s="455">
        <v>4680115884915</v>
      </c>
      <c r="E63" s="455"/>
      <c r="F63" s="60">
        <v>0.3</v>
      </c>
      <c r="G63" s="36">
        <v>6</v>
      </c>
      <c r="H63" s="60">
        <v>1.8</v>
      </c>
      <c r="I63" s="60">
        <v>2</v>
      </c>
      <c r="J63" s="36">
        <v>156</v>
      </c>
      <c r="K63" s="36" t="s">
        <v>90</v>
      </c>
      <c r="L63" s="36"/>
      <c r="M63" s="37" t="s">
        <v>130</v>
      </c>
      <c r="N63" s="37"/>
      <c r="O63" s="36">
        <v>40</v>
      </c>
      <c r="P63" s="48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57"/>
      <c r="R63" s="457"/>
      <c r="S63" s="457"/>
      <c r="T63" s="458"/>
      <c r="U63" s="38" t="s">
        <v>48</v>
      </c>
      <c r="V63" s="38" t="s">
        <v>48</v>
      </c>
      <c r="W63" s="39" t="s">
        <v>0</v>
      </c>
      <c r="X63" s="57">
        <v>0</v>
      </c>
      <c r="Y63" s="54">
        <f>IFERROR(IF(X63="",0,CEILING((X63/$H63),1)*$H63),"")</f>
        <v>0</v>
      </c>
      <c r="Z63" s="40" t="str">
        <f>IFERROR(IF(Y63=0,"",ROUNDUP(Y63/H63,0)*0.00753),"")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1" t="s">
        <v>69</v>
      </c>
      <c r="BM63" s="76">
        <f>IFERROR(X63*I63/H63,"0")</f>
        <v>0</v>
      </c>
      <c r="BN63" s="76">
        <f>IFERROR(Y63*I63/H63,"0")</f>
        <v>0</v>
      </c>
      <c r="BO63" s="76">
        <f>IFERROR(1/J63*(X63/H63),"0")</f>
        <v>0</v>
      </c>
      <c r="BP63" s="76">
        <f>IFERROR(1/J63*(Y63/H63),"0")</f>
        <v>0</v>
      </c>
    </row>
    <row r="64" spans="1:68" x14ac:dyDescent="0.2">
      <c r="A64" s="462"/>
      <c r="B64" s="462"/>
      <c r="C64" s="462"/>
      <c r="D64" s="462"/>
      <c r="E64" s="462"/>
      <c r="F64" s="462"/>
      <c r="G64" s="462"/>
      <c r="H64" s="462"/>
      <c r="I64" s="462"/>
      <c r="J64" s="462"/>
      <c r="K64" s="462"/>
      <c r="L64" s="462"/>
      <c r="M64" s="462"/>
      <c r="N64" s="462"/>
      <c r="O64" s="463"/>
      <c r="P64" s="459" t="s">
        <v>43</v>
      </c>
      <c r="Q64" s="460"/>
      <c r="R64" s="460"/>
      <c r="S64" s="460"/>
      <c r="T64" s="460"/>
      <c r="U64" s="460"/>
      <c r="V64" s="461"/>
      <c r="W64" s="41" t="s">
        <v>42</v>
      </c>
      <c r="X64" s="42">
        <f>IFERROR(X62/H62,"0")+IFERROR(X63/H63,"0")</f>
        <v>0</v>
      </c>
      <c r="Y64" s="42">
        <f>IFERROR(Y62/H62,"0")+IFERROR(Y63/H63,"0")</f>
        <v>0</v>
      </c>
      <c r="Z64" s="42">
        <f>IFERROR(IF(Z62="",0,Z62),"0")+IFERROR(IF(Z63="",0,Z63),"0")</f>
        <v>0</v>
      </c>
      <c r="AA64" s="65"/>
      <c r="AB64" s="65"/>
      <c r="AC64" s="65"/>
    </row>
    <row r="65" spans="1:68" x14ac:dyDescent="0.2">
      <c r="A65" s="462"/>
      <c r="B65" s="462"/>
      <c r="C65" s="462"/>
      <c r="D65" s="462"/>
      <c r="E65" s="462"/>
      <c r="F65" s="462"/>
      <c r="G65" s="462"/>
      <c r="H65" s="462"/>
      <c r="I65" s="462"/>
      <c r="J65" s="462"/>
      <c r="K65" s="462"/>
      <c r="L65" s="462"/>
      <c r="M65" s="462"/>
      <c r="N65" s="462"/>
      <c r="O65" s="463"/>
      <c r="P65" s="459" t="s">
        <v>43</v>
      </c>
      <c r="Q65" s="460"/>
      <c r="R65" s="460"/>
      <c r="S65" s="460"/>
      <c r="T65" s="460"/>
      <c r="U65" s="460"/>
      <c r="V65" s="461"/>
      <c r="W65" s="41" t="s">
        <v>0</v>
      </c>
      <c r="X65" s="42">
        <f>IFERROR(SUM(X62:X63),"0")</f>
        <v>0</v>
      </c>
      <c r="Y65" s="42">
        <f>IFERROR(SUM(Y62:Y63),"0")</f>
        <v>0</v>
      </c>
      <c r="Z65" s="41"/>
      <c r="AA65" s="65"/>
      <c r="AB65" s="65"/>
      <c r="AC65" s="65"/>
    </row>
    <row r="66" spans="1:68" ht="16.5" customHeight="1" x14ac:dyDescent="0.25">
      <c r="A66" s="453" t="s">
        <v>143</v>
      </c>
      <c r="B66" s="453"/>
      <c r="C66" s="453"/>
      <c r="D66" s="453"/>
      <c r="E66" s="453"/>
      <c r="F66" s="453"/>
      <c r="G66" s="453"/>
      <c r="H66" s="453"/>
      <c r="I66" s="453"/>
      <c r="J66" s="453"/>
      <c r="K66" s="453"/>
      <c r="L66" s="453"/>
      <c r="M66" s="453"/>
      <c r="N66" s="453"/>
      <c r="O66" s="453"/>
      <c r="P66" s="453"/>
      <c r="Q66" s="453"/>
      <c r="R66" s="453"/>
      <c r="S66" s="453"/>
      <c r="T66" s="453"/>
      <c r="U66" s="453"/>
      <c r="V66" s="453"/>
      <c r="W66" s="453"/>
      <c r="X66" s="453"/>
      <c r="Y66" s="453"/>
      <c r="Z66" s="453"/>
      <c r="AA66" s="63"/>
      <c r="AB66" s="63"/>
      <c r="AC66" s="63"/>
    </row>
    <row r="67" spans="1:68" ht="14.25" customHeight="1" x14ac:dyDescent="0.25">
      <c r="A67" s="454" t="s">
        <v>124</v>
      </c>
      <c r="B67" s="454"/>
      <c r="C67" s="454"/>
      <c r="D67" s="454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64"/>
      <c r="AB67" s="64"/>
      <c r="AC67" s="64"/>
    </row>
    <row r="68" spans="1:68" ht="27" customHeight="1" x14ac:dyDescent="0.25">
      <c r="A68" s="61" t="s">
        <v>144</v>
      </c>
      <c r="B68" s="61" t="s">
        <v>145</v>
      </c>
      <c r="C68" s="35">
        <v>4301011452</v>
      </c>
      <c r="D68" s="455">
        <v>4680115881426</v>
      </c>
      <c r="E68" s="455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128</v>
      </c>
      <c r="L68" s="36"/>
      <c r="M68" s="37" t="s">
        <v>127</v>
      </c>
      <c r="N68" s="37"/>
      <c r="O68" s="36">
        <v>50</v>
      </c>
      <c r="P68" s="4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457"/>
      <c r="R68" s="457"/>
      <c r="S68" s="457"/>
      <c r="T68" s="458"/>
      <c r="U68" s="38" t="s">
        <v>48</v>
      </c>
      <c r="V68" s="38" t="s">
        <v>48</v>
      </c>
      <c r="W68" s="39" t="s">
        <v>0</v>
      </c>
      <c r="X68" s="57">
        <v>10</v>
      </c>
      <c r="Y68" s="54">
        <f t="shared" ref="Y68:Y74" si="11">IFERROR(IF(X68="",0,CEILING((X68/$H68),1)*$H68),"")</f>
        <v>10.8</v>
      </c>
      <c r="Z68" s="40">
        <f>IFERROR(IF(Y68=0,"",ROUNDUP(Y68/H68,0)*0.02175),"")</f>
        <v>2.1749999999999999E-2</v>
      </c>
      <c r="AA68" s="66" t="s">
        <v>48</v>
      </c>
      <c r="AB68" s="67" t="s">
        <v>48</v>
      </c>
      <c r="AC68" s="77"/>
      <c r="AG68" s="76"/>
      <c r="AJ68" s="79"/>
      <c r="AK68" s="79"/>
      <c r="BB68" s="102" t="s">
        <v>69</v>
      </c>
      <c r="BM68" s="76">
        <f t="shared" ref="BM68:BM74" si="12">IFERROR(X68*I68/H68,"0")</f>
        <v>10.444444444444443</v>
      </c>
      <c r="BN68" s="76">
        <f t="shared" ref="BN68:BN74" si="13">IFERROR(Y68*I68/H68,"0")</f>
        <v>11.28</v>
      </c>
      <c r="BO68" s="76">
        <f t="shared" ref="BO68:BO74" si="14">IFERROR(1/J68*(X68/H68),"0")</f>
        <v>1.653439153439153E-2</v>
      </c>
      <c r="BP68" s="76">
        <f t="shared" ref="BP68:BP74" si="15">IFERROR(1/J68*(Y68/H68),"0")</f>
        <v>1.7857142857142856E-2</v>
      </c>
    </row>
    <row r="69" spans="1:68" ht="27" customHeight="1" x14ac:dyDescent="0.25">
      <c r="A69" s="61" t="s">
        <v>144</v>
      </c>
      <c r="B69" s="61" t="s">
        <v>146</v>
      </c>
      <c r="C69" s="35">
        <v>4301011481</v>
      </c>
      <c r="D69" s="455">
        <v>4680115881426</v>
      </c>
      <c r="E69" s="455"/>
      <c r="F69" s="60">
        <v>1.35</v>
      </c>
      <c r="G69" s="36">
        <v>8</v>
      </c>
      <c r="H69" s="60">
        <v>10.8</v>
      </c>
      <c r="I69" s="60">
        <v>11.28</v>
      </c>
      <c r="J69" s="36">
        <v>48</v>
      </c>
      <c r="K69" s="36" t="s">
        <v>128</v>
      </c>
      <c r="L69" s="36"/>
      <c r="M69" s="37" t="s">
        <v>147</v>
      </c>
      <c r="N69" s="37"/>
      <c r="O69" s="36">
        <v>55</v>
      </c>
      <c r="P69" s="48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57"/>
      <c r="R69" s="457"/>
      <c r="S69" s="457"/>
      <c r="T69" s="458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IFERROR(IF(Y69=0,"",ROUNDUP(Y69/H69,0)*0.02039),"")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3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t="27" customHeight="1" x14ac:dyDescent="0.25">
      <c r="A70" s="61" t="s">
        <v>148</v>
      </c>
      <c r="B70" s="61" t="s">
        <v>149</v>
      </c>
      <c r="C70" s="35">
        <v>4301011386</v>
      </c>
      <c r="D70" s="455">
        <v>4680115880283</v>
      </c>
      <c r="E70" s="455"/>
      <c r="F70" s="60">
        <v>0.6</v>
      </c>
      <c r="G70" s="36">
        <v>8</v>
      </c>
      <c r="H70" s="60">
        <v>4.8</v>
      </c>
      <c r="I70" s="60">
        <v>5.04</v>
      </c>
      <c r="J70" s="36">
        <v>120</v>
      </c>
      <c r="K70" s="36" t="s">
        <v>90</v>
      </c>
      <c r="L70" s="36"/>
      <c r="M70" s="37" t="s">
        <v>127</v>
      </c>
      <c r="N70" s="37"/>
      <c r="O70" s="36">
        <v>45</v>
      </c>
      <c r="P70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457"/>
      <c r="R70" s="457"/>
      <c r="S70" s="457"/>
      <c r="T70" s="458"/>
      <c r="U70" s="38" t="s">
        <v>48</v>
      </c>
      <c r="V70" s="38" t="s">
        <v>48</v>
      </c>
      <c r="W70" s="39" t="s">
        <v>0</v>
      </c>
      <c r="X70" s="57">
        <v>0</v>
      </c>
      <c r="Y70" s="54">
        <f t="shared" si="11"/>
        <v>0</v>
      </c>
      <c r="Z70" s="40" t="str">
        <f>IFERROR(IF(Y70=0,"",ROUNDUP(Y70/H70,0)*0.00937),"")</f>
        <v/>
      </c>
      <c r="AA70" s="66" t="s">
        <v>48</v>
      </c>
      <c r="AB70" s="67" t="s">
        <v>48</v>
      </c>
      <c r="AC70" s="77"/>
      <c r="AG70" s="76"/>
      <c r="AJ70" s="79"/>
      <c r="AK70" s="79"/>
      <c r="BB70" s="104" t="s">
        <v>69</v>
      </c>
      <c r="BM70" s="76">
        <f t="shared" si="12"/>
        <v>0</v>
      </c>
      <c r="BN70" s="76">
        <f t="shared" si="13"/>
        <v>0</v>
      </c>
      <c r="BO70" s="76">
        <f t="shared" si="14"/>
        <v>0</v>
      </c>
      <c r="BP70" s="76">
        <f t="shared" si="15"/>
        <v>0</v>
      </c>
    </row>
    <row r="71" spans="1:68" ht="27" customHeight="1" x14ac:dyDescent="0.25">
      <c r="A71" s="61" t="s">
        <v>150</v>
      </c>
      <c r="B71" s="61" t="s">
        <v>151</v>
      </c>
      <c r="C71" s="35">
        <v>4301011432</v>
      </c>
      <c r="D71" s="455">
        <v>4680115882720</v>
      </c>
      <c r="E71" s="455"/>
      <c r="F71" s="60">
        <v>0.45</v>
      </c>
      <c r="G71" s="36">
        <v>10</v>
      </c>
      <c r="H71" s="60">
        <v>4.5</v>
      </c>
      <c r="I71" s="60">
        <v>4.74</v>
      </c>
      <c r="J71" s="36">
        <v>120</v>
      </c>
      <c r="K71" s="36" t="s">
        <v>90</v>
      </c>
      <c r="L71" s="36"/>
      <c r="M71" s="37" t="s">
        <v>127</v>
      </c>
      <c r="N71" s="37"/>
      <c r="O71" s="36">
        <v>90</v>
      </c>
      <c r="P71" s="4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457"/>
      <c r="R71" s="457"/>
      <c r="S71" s="457"/>
      <c r="T71" s="458"/>
      <c r="U71" s="38" t="s">
        <v>48</v>
      </c>
      <c r="V71" s="38" t="s">
        <v>48</v>
      </c>
      <c r="W71" s="39" t="s">
        <v>0</v>
      </c>
      <c r="X71" s="57">
        <v>0</v>
      </c>
      <c r="Y71" s="54">
        <f t="shared" si="11"/>
        <v>0</v>
      </c>
      <c r="Z71" s="40" t="str">
        <f>IFERROR(IF(Y71=0,"",ROUNDUP(Y71/H71,0)*0.00937),"")</f>
        <v/>
      </c>
      <c r="AA71" s="66" t="s">
        <v>48</v>
      </c>
      <c r="AB71" s="67" t="s">
        <v>48</v>
      </c>
      <c r="AC71" s="77"/>
      <c r="AG71" s="76"/>
      <c r="AJ71" s="79"/>
      <c r="AK71" s="79"/>
      <c r="BB71" s="105" t="s">
        <v>69</v>
      </c>
      <c r="BM71" s="76">
        <f t="shared" si="12"/>
        <v>0</v>
      </c>
      <c r="BN71" s="76">
        <f t="shared" si="13"/>
        <v>0</v>
      </c>
      <c r="BO71" s="76">
        <f t="shared" si="14"/>
        <v>0</v>
      </c>
      <c r="BP71" s="76">
        <f t="shared" si="15"/>
        <v>0</v>
      </c>
    </row>
    <row r="72" spans="1:68" ht="27" customHeight="1" x14ac:dyDescent="0.25">
      <c r="A72" s="61" t="s">
        <v>152</v>
      </c>
      <c r="B72" s="61" t="s">
        <v>153</v>
      </c>
      <c r="C72" s="35">
        <v>4301011589</v>
      </c>
      <c r="D72" s="455">
        <v>4680115885899</v>
      </c>
      <c r="E72" s="455"/>
      <c r="F72" s="60">
        <v>0.35</v>
      </c>
      <c r="G72" s="36">
        <v>6</v>
      </c>
      <c r="H72" s="60">
        <v>2.1</v>
      </c>
      <c r="I72" s="60">
        <v>2.2999999999999998</v>
      </c>
      <c r="J72" s="36">
        <v>156</v>
      </c>
      <c r="K72" s="36" t="s">
        <v>90</v>
      </c>
      <c r="L72" s="36"/>
      <c r="M72" s="37" t="s">
        <v>155</v>
      </c>
      <c r="N72" s="37"/>
      <c r="O72" s="36">
        <v>50</v>
      </c>
      <c r="P72" s="489" t="s">
        <v>154</v>
      </c>
      <c r="Q72" s="457"/>
      <c r="R72" s="457"/>
      <c r="S72" s="457"/>
      <c r="T72" s="458"/>
      <c r="U72" s="38" t="s">
        <v>48</v>
      </c>
      <c r="V72" s="38" t="s">
        <v>48</v>
      </c>
      <c r="W72" s="39" t="s">
        <v>0</v>
      </c>
      <c r="X72" s="57">
        <v>0</v>
      </c>
      <c r="Y72" s="54">
        <f t="shared" si="11"/>
        <v>0</v>
      </c>
      <c r="Z72" s="40" t="str">
        <f>IFERROR(IF(Y72=0,"",ROUNDUP(Y72/H72,0)*0.00753),"")</f>
        <v/>
      </c>
      <c r="AA72" s="66" t="s">
        <v>48</v>
      </c>
      <c r="AB72" s="67" t="s">
        <v>48</v>
      </c>
      <c r="AC72" s="77"/>
      <c r="AG72" s="76"/>
      <c r="AJ72" s="79"/>
      <c r="AK72" s="79"/>
      <c r="BB72" s="106" t="s">
        <v>69</v>
      </c>
      <c r="BM72" s="76">
        <f t="shared" si="12"/>
        <v>0</v>
      </c>
      <c r="BN72" s="76">
        <f t="shared" si="13"/>
        <v>0</v>
      </c>
      <c r="BO72" s="76">
        <f t="shared" si="14"/>
        <v>0</v>
      </c>
      <c r="BP72" s="76">
        <f t="shared" si="15"/>
        <v>0</v>
      </c>
    </row>
    <row r="73" spans="1:68" ht="16.5" customHeight="1" x14ac:dyDescent="0.25">
      <c r="A73" s="61" t="s">
        <v>156</v>
      </c>
      <c r="B73" s="61" t="s">
        <v>157</v>
      </c>
      <c r="C73" s="35">
        <v>4301012008</v>
      </c>
      <c r="D73" s="455">
        <v>4680115881525</v>
      </c>
      <c r="E73" s="455"/>
      <c r="F73" s="60">
        <v>0.4</v>
      </c>
      <c r="G73" s="36">
        <v>10</v>
      </c>
      <c r="H73" s="60">
        <v>4</v>
      </c>
      <c r="I73" s="60">
        <v>4.21</v>
      </c>
      <c r="J73" s="36">
        <v>120</v>
      </c>
      <c r="K73" s="36" t="s">
        <v>90</v>
      </c>
      <c r="L73" s="36"/>
      <c r="M73" s="37" t="s">
        <v>155</v>
      </c>
      <c r="N73" s="37"/>
      <c r="O73" s="36">
        <v>50</v>
      </c>
      <c r="P73" s="4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57"/>
      <c r="R73" s="457"/>
      <c r="S73" s="457"/>
      <c r="T73" s="458"/>
      <c r="U73" s="38" t="s">
        <v>48</v>
      </c>
      <c r="V73" s="38" t="s">
        <v>48</v>
      </c>
      <c r="W73" s="39" t="s">
        <v>0</v>
      </c>
      <c r="X73" s="57">
        <v>0</v>
      </c>
      <c r="Y73" s="54">
        <f t="shared" si="11"/>
        <v>0</v>
      </c>
      <c r="Z73" s="40" t="str">
        <f>IFERROR(IF(Y73=0,"",ROUNDUP(Y73/H73,0)*0.00937),"")</f>
        <v/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 t="shared" si="12"/>
        <v>0</v>
      </c>
      <c r="BN73" s="76">
        <f t="shared" si="13"/>
        <v>0</v>
      </c>
      <c r="BO73" s="76">
        <f t="shared" si="14"/>
        <v>0</v>
      </c>
      <c r="BP73" s="76">
        <f t="shared" si="15"/>
        <v>0</v>
      </c>
    </row>
    <row r="74" spans="1:68" ht="27" customHeight="1" x14ac:dyDescent="0.25">
      <c r="A74" s="61" t="s">
        <v>158</v>
      </c>
      <c r="B74" s="61" t="s">
        <v>159</v>
      </c>
      <c r="C74" s="35">
        <v>4301011437</v>
      </c>
      <c r="D74" s="455">
        <v>4680115881419</v>
      </c>
      <c r="E74" s="455"/>
      <c r="F74" s="60">
        <v>0.45</v>
      </c>
      <c r="G74" s="36">
        <v>10</v>
      </c>
      <c r="H74" s="60">
        <v>4.5</v>
      </c>
      <c r="I74" s="60">
        <v>4.74</v>
      </c>
      <c r="J74" s="36">
        <v>120</v>
      </c>
      <c r="K74" s="36" t="s">
        <v>90</v>
      </c>
      <c r="L74" s="36"/>
      <c r="M74" s="37" t="s">
        <v>127</v>
      </c>
      <c r="N74" s="37"/>
      <c r="O74" s="36">
        <v>50</v>
      </c>
      <c r="P74" s="49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457"/>
      <c r="R74" s="457"/>
      <c r="S74" s="457"/>
      <c r="T74" s="458"/>
      <c r="U74" s="38" t="s">
        <v>48</v>
      </c>
      <c r="V74" s="38" t="s">
        <v>48</v>
      </c>
      <c r="W74" s="39" t="s">
        <v>0</v>
      </c>
      <c r="X74" s="57">
        <v>9</v>
      </c>
      <c r="Y74" s="54">
        <f t="shared" si="11"/>
        <v>9</v>
      </c>
      <c r="Z74" s="40">
        <f>IFERROR(IF(Y74=0,"",ROUNDUP(Y74/H74,0)*0.00937),"")</f>
        <v>1.874E-2</v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 t="shared" si="12"/>
        <v>9.48</v>
      </c>
      <c r="BN74" s="76">
        <f t="shared" si="13"/>
        <v>9.48</v>
      </c>
      <c r="BO74" s="76">
        <f t="shared" si="14"/>
        <v>1.6666666666666666E-2</v>
      </c>
      <c r="BP74" s="76">
        <f t="shared" si="15"/>
        <v>1.6666666666666666E-2</v>
      </c>
    </row>
    <row r="75" spans="1:68" x14ac:dyDescent="0.2">
      <c r="A75" s="462"/>
      <c r="B75" s="462"/>
      <c r="C75" s="462"/>
      <c r="D75" s="462"/>
      <c r="E75" s="462"/>
      <c r="F75" s="462"/>
      <c r="G75" s="462"/>
      <c r="H75" s="462"/>
      <c r="I75" s="462"/>
      <c r="J75" s="462"/>
      <c r="K75" s="462"/>
      <c r="L75" s="462"/>
      <c r="M75" s="462"/>
      <c r="N75" s="462"/>
      <c r="O75" s="463"/>
      <c r="P75" s="459" t="s">
        <v>43</v>
      </c>
      <c r="Q75" s="460"/>
      <c r="R75" s="460"/>
      <c r="S75" s="460"/>
      <c r="T75" s="460"/>
      <c r="U75" s="460"/>
      <c r="V75" s="461"/>
      <c r="W75" s="41" t="s">
        <v>42</v>
      </c>
      <c r="X75" s="42">
        <f>IFERROR(X68/H68,"0")+IFERROR(X69/H69,"0")+IFERROR(X70/H70,"0")+IFERROR(X71/H71,"0")+IFERROR(X72/H72,"0")+IFERROR(X73/H73,"0")+IFERROR(X74/H74,"0")</f>
        <v>2.9259259259259256</v>
      </c>
      <c r="Y75" s="42">
        <f>IFERROR(Y68/H68,"0")+IFERROR(Y69/H69,"0")+IFERROR(Y70/H70,"0")+IFERROR(Y71/H71,"0")+IFERROR(Y72/H72,"0")+IFERROR(Y73/H73,"0")+IFERROR(Y74/H74,"0")</f>
        <v>3</v>
      </c>
      <c r="Z75" s="42">
        <f>IFERROR(IF(Z68="",0,Z68),"0")+IFERROR(IF(Z69="",0,Z69),"0")+IFERROR(IF(Z70="",0,Z70),"0")+IFERROR(IF(Z71="",0,Z71),"0")+IFERROR(IF(Z72="",0,Z72),"0")+IFERROR(IF(Z73="",0,Z73),"0")+IFERROR(IF(Z74="",0,Z74),"0")</f>
        <v>4.0489999999999998E-2</v>
      </c>
      <c r="AA75" s="65"/>
      <c r="AB75" s="65"/>
      <c r="AC75" s="65"/>
    </row>
    <row r="76" spans="1:68" x14ac:dyDescent="0.2">
      <c r="A76" s="462"/>
      <c r="B76" s="462"/>
      <c r="C76" s="462"/>
      <c r="D76" s="462"/>
      <c r="E76" s="462"/>
      <c r="F76" s="462"/>
      <c r="G76" s="462"/>
      <c r="H76" s="462"/>
      <c r="I76" s="462"/>
      <c r="J76" s="462"/>
      <c r="K76" s="462"/>
      <c r="L76" s="462"/>
      <c r="M76" s="462"/>
      <c r="N76" s="462"/>
      <c r="O76" s="463"/>
      <c r="P76" s="459" t="s">
        <v>43</v>
      </c>
      <c r="Q76" s="460"/>
      <c r="R76" s="460"/>
      <c r="S76" s="460"/>
      <c r="T76" s="460"/>
      <c r="U76" s="460"/>
      <c r="V76" s="461"/>
      <c r="W76" s="41" t="s">
        <v>0</v>
      </c>
      <c r="X76" s="42">
        <f>IFERROR(SUM(X68:X74),"0")</f>
        <v>19</v>
      </c>
      <c r="Y76" s="42">
        <f>IFERROR(SUM(Y68:Y74),"0")</f>
        <v>19.8</v>
      </c>
      <c r="Z76" s="41"/>
      <c r="AA76" s="65"/>
      <c r="AB76" s="65"/>
      <c r="AC76" s="65"/>
    </row>
    <row r="77" spans="1:68" ht="14.25" customHeight="1" x14ac:dyDescent="0.25">
      <c r="A77" s="454" t="s">
        <v>160</v>
      </c>
      <c r="B77" s="454"/>
      <c r="C77" s="454"/>
      <c r="D77" s="454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64"/>
      <c r="AB77" s="64"/>
      <c r="AC77" s="64"/>
    </row>
    <row r="78" spans="1:68" ht="27" customHeight="1" x14ac:dyDescent="0.25">
      <c r="A78" s="61" t="s">
        <v>161</v>
      </c>
      <c r="B78" s="61" t="s">
        <v>162</v>
      </c>
      <c r="C78" s="35">
        <v>4301020298</v>
      </c>
      <c r="D78" s="455">
        <v>4680115881440</v>
      </c>
      <c r="E78" s="455"/>
      <c r="F78" s="60">
        <v>1.35</v>
      </c>
      <c r="G78" s="36">
        <v>8</v>
      </c>
      <c r="H78" s="60">
        <v>10.8</v>
      </c>
      <c r="I78" s="60">
        <v>11.28</v>
      </c>
      <c r="J78" s="36">
        <v>56</v>
      </c>
      <c r="K78" s="36" t="s">
        <v>128</v>
      </c>
      <c r="L78" s="36"/>
      <c r="M78" s="37" t="s">
        <v>127</v>
      </c>
      <c r="N78" s="37"/>
      <c r="O78" s="36">
        <v>50</v>
      </c>
      <c r="P78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457"/>
      <c r="R78" s="457"/>
      <c r="S78" s="457"/>
      <c r="T78" s="458"/>
      <c r="U78" s="38" t="s">
        <v>48</v>
      </c>
      <c r="V78" s="38" t="s">
        <v>48</v>
      </c>
      <c r="W78" s="39" t="s">
        <v>0</v>
      </c>
      <c r="X78" s="57">
        <v>0</v>
      </c>
      <c r="Y78" s="54">
        <f>IFERROR(IF(X78="",0,CEILING((X78/$H78),1)*$H78),"")</f>
        <v>0</v>
      </c>
      <c r="Z78" s="40" t="str">
        <f>IFERROR(IF(Y78=0,"",ROUNDUP(Y78/H78,0)*0.02175),"")</f>
        <v/>
      </c>
      <c r="AA78" s="66" t="s">
        <v>48</v>
      </c>
      <c r="AB78" s="67" t="s">
        <v>48</v>
      </c>
      <c r="AC78" s="77"/>
      <c r="AG78" s="76"/>
      <c r="AJ78" s="79"/>
      <c r="AK78" s="79"/>
      <c r="BB78" s="109" t="s">
        <v>69</v>
      </c>
      <c r="BM78" s="76">
        <f>IFERROR(X78*I78/H78,"0")</f>
        <v>0</v>
      </c>
      <c r="BN78" s="76">
        <f>IFERROR(Y78*I78/H78,"0")</f>
        <v>0</v>
      </c>
      <c r="BO78" s="76">
        <f>IFERROR(1/J78*(X78/H78),"0")</f>
        <v>0</v>
      </c>
      <c r="BP78" s="76">
        <f>IFERROR(1/J78*(Y78/H78),"0")</f>
        <v>0</v>
      </c>
    </row>
    <row r="79" spans="1:68" ht="16.5" customHeight="1" x14ac:dyDescent="0.25">
      <c r="A79" s="61" t="s">
        <v>163</v>
      </c>
      <c r="B79" s="61" t="s">
        <v>164</v>
      </c>
      <c r="C79" s="35">
        <v>4301020358</v>
      </c>
      <c r="D79" s="455">
        <v>4680115885950</v>
      </c>
      <c r="E79" s="455"/>
      <c r="F79" s="60">
        <v>0.37</v>
      </c>
      <c r="G79" s="36">
        <v>6</v>
      </c>
      <c r="H79" s="60">
        <v>2.2200000000000002</v>
      </c>
      <c r="I79" s="60">
        <v>2.42</v>
      </c>
      <c r="J79" s="36">
        <v>156</v>
      </c>
      <c r="K79" s="36" t="s">
        <v>90</v>
      </c>
      <c r="L79" s="36"/>
      <c r="M79" s="37" t="s">
        <v>130</v>
      </c>
      <c r="N79" s="37"/>
      <c r="O79" s="36">
        <v>50</v>
      </c>
      <c r="P79" s="493" t="s">
        <v>165</v>
      </c>
      <c r="Q79" s="457"/>
      <c r="R79" s="457"/>
      <c r="S79" s="457"/>
      <c r="T79" s="458"/>
      <c r="U79" s="38" t="s">
        <v>48</v>
      </c>
      <c r="V79" s="38" t="s">
        <v>48</v>
      </c>
      <c r="W79" s="39" t="s">
        <v>0</v>
      </c>
      <c r="X79" s="57">
        <v>0</v>
      </c>
      <c r="Y79" s="54">
        <f>IFERROR(IF(X79="",0,CEILING((X79/$H79),1)*$H79),"")</f>
        <v>0</v>
      </c>
      <c r="Z79" s="40" t="str">
        <f>IFERROR(IF(Y79=0,"",ROUNDUP(Y79/H79,0)*0.00753),"")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>IFERROR(X79*I79/H79,"0")</f>
        <v>0</v>
      </c>
      <c r="BN79" s="76">
        <f>IFERROR(Y79*I79/H79,"0")</f>
        <v>0</v>
      </c>
      <c r="BO79" s="76">
        <f>IFERROR(1/J79*(X79/H79),"0")</f>
        <v>0</v>
      </c>
      <c r="BP79" s="76">
        <f>IFERROR(1/J79*(Y79/H79),"0")</f>
        <v>0</v>
      </c>
    </row>
    <row r="80" spans="1:68" ht="27" customHeight="1" x14ac:dyDescent="0.25">
      <c r="A80" s="61" t="s">
        <v>166</v>
      </c>
      <c r="B80" s="61" t="s">
        <v>167</v>
      </c>
      <c r="C80" s="35">
        <v>4301020296</v>
      </c>
      <c r="D80" s="455">
        <v>4680115881433</v>
      </c>
      <c r="E80" s="455"/>
      <c r="F80" s="60">
        <v>0.45</v>
      </c>
      <c r="G80" s="36">
        <v>6</v>
      </c>
      <c r="H80" s="60">
        <v>2.7</v>
      </c>
      <c r="I80" s="60">
        <v>2.9</v>
      </c>
      <c r="J80" s="36">
        <v>156</v>
      </c>
      <c r="K80" s="36" t="s">
        <v>90</v>
      </c>
      <c r="L80" s="36"/>
      <c r="M80" s="37" t="s">
        <v>127</v>
      </c>
      <c r="N80" s="37"/>
      <c r="O80" s="36">
        <v>50</v>
      </c>
      <c r="P80" s="4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57"/>
      <c r="R80" s="457"/>
      <c r="S80" s="457"/>
      <c r="T80" s="458"/>
      <c r="U80" s="38" t="s">
        <v>48</v>
      </c>
      <c r="V80" s="38" t="s">
        <v>48</v>
      </c>
      <c r="W80" s="39" t="s">
        <v>0</v>
      </c>
      <c r="X80" s="57">
        <v>0</v>
      </c>
      <c r="Y80" s="54">
        <f>IFERROR(IF(X80="",0,CEILING((X80/$H80),1)*$H80),"")</f>
        <v>0</v>
      </c>
      <c r="Z80" s="40" t="str">
        <f>IFERROR(IF(Y80=0,"",ROUNDUP(Y80/H80,0)*0.00753),"")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>IFERROR(X80*I80/H80,"0")</f>
        <v>0</v>
      </c>
      <c r="BN80" s="76">
        <f>IFERROR(Y80*I80/H80,"0")</f>
        <v>0</v>
      </c>
      <c r="BO80" s="76">
        <f>IFERROR(1/J80*(X80/H80),"0")</f>
        <v>0</v>
      </c>
      <c r="BP80" s="76">
        <f>IFERROR(1/J80*(Y80/H80),"0")</f>
        <v>0</v>
      </c>
    </row>
    <row r="81" spans="1:68" x14ac:dyDescent="0.2">
      <c r="A81" s="462"/>
      <c r="B81" s="462"/>
      <c r="C81" s="462"/>
      <c r="D81" s="462"/>
      <c r="E81" s="462"/>
      <c r="F81" s="462"/>
      <c r="G81" s="462"/>
      <c r="H81" s="462"/>
      <c r="I81" s="462"/>
      <c r="J81" s="462"/>
      <c r="K81" s="462"/>
      <c r="L81" s="462"/>
      <c r="M81" s="462"/>
      <c r="N81" s="462"/>
      <c r="O81" s="463"/>
      <c r="P81" s="459" t="s">
        <v>43</v>
      </c>
      <c r="Q81" s="460"/>
      <c r="R81" s="460"/>
      <c r="S81" s="460"/>
      <c r="T81" s="460"/>
      <c r="U81" s="460"/>
      <c r="V81" s="461"/>
      <c r="W81" s="41" t="s">
        <v>42</v>
      </c>
      <c r="X81" s="42">
        <f>IFERROR(X78/H78,"0")+IFERROR(X79/H79,"0")+IFERROR(X80/H80,"0")</f>
        <v>0</v>
      </c>
      <c r="Y81" s="42">
        <f>IFERROR(Y78/H78,"0")+IFERROR(Y79/H79,"0")+IFERROR(Y80/H80,"0")</f>
        <v>0</v>
      </c>
      <c r="Z81" s="42">
        <f>IFERROR(IF(Z78="",0,Z78),"0")+IFERROR(IF(Z79="",0,Z79),"0")+IFERROR(IF(Z80="",0,Z80),"0")</f>
        <v>0</v>
      </c>
      <c r="AA81" s="65"/>
      <c r="AB81" s="65"/>
      <c r="AC81" s="65"/>
    </row>
    <row r="82" spans="1:68" x14ac:dyDescent="0.2">
      <c r="A82" s="462"/>
      <c r="B82" s="462"/>
      <c r="C82" s="462"/>
      <c r="D82" s="462"/>
      <c r="E82" s="462"/>
      <c r="F82" s="462"/>
      <c r="G82" s="462"/>
      <c r="H82" s="462"/>
      <c r="I82" s="462"/>
      <c r="J82" s="462"/>
      <c r="K82" s="462"/>
      <c r="L82" s="462"/>
      <c r="M82" s="462"/>
      <c r="N82" s="462"/>
      <c r="O82" s="463"/>
      <c r="P82" s="459" t="s">
        <v>43</v>
      </c>
      <c r="Q82" s="460"/>
      <c r="R82" s="460"/>
      <c r="S82" s="460"/>
      <c r="T82" s="460"/>
      <c r="U82" s="460"/>
      <c r="V82" s="461"/>
      <c r="W82" s="41" t="s">
        <v>0</v>
      </c>
      <c r="X82" s="42">
        <f>IFERROR(SUM(X78:X80),"0")</f>
        <v>0</v>
      </c>
      <c r="Y82" s="42">
        <f>IFERROR(SUM(Y78:Y80),"0")</f>
        <v>0</v>
      </c>
      <c r="Z82" s="41"/>
      <c r="AA82" s="65"/>
      <c r="AB82" s="65"/>
      <c r="AC82" s="65"/>
    </row>
    <row r="83" spans="1:68" ht="14.25" customHeight="1" x14ac:dyDescent="0.25">
      <c r="A83" s="454" t="s">
        <v>81</v>
      </c>
      <c r="B83" s="454"/>
      <c r="C83" s="454"/>
      <c r="D83" s="454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64"/>
      <c r="AB83" s="64"/>
      <c r="AC83" s="64"/>
    </row>
    <row r="84" spans="1:68" ht="16.5" customHeight="1" x14ac:dyDescent="0.25">
      <c r="A84" s="61" t="s">
        <v>168</v>
      </c>
      <c r="B84" s="61" t="s">
        <v>169</v>
      </c>
      <c r="C84" s="35">
        <v>4301031242</v>
      </c>
      <c r="D84" s="455">
        <v>4680115885066</v>
      </c>
      <c r="E84" s="455"/>
      <c r="F84" s="60">
        <v>0.7</v>
      </c>
      <c r="G84" s="36">
        <v>6</v>
      </c>
      <c r="H84" s="60">
        <v>4.2</v>
      </c>
      <c r="I84" s="60">
        <v>4.41</v>
      </c>
      <c r="J84" s="36">
        <v>120</v>
      </c>
      <c r="K84" s="36" t="s">
        <v>90</v>
      </c>
      <c r="L84" s="36"/>
      <c r="M84" s="37" t="s">
        <v>84</v>
      </c>
      <c r="N84" s="37"/>
      <c r="O84" s="36">
        <v>40</v>
      </c>
      <c r="P84" s="49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57"/>
      <c r="R84" s="457"/>
      <c r="S84" s="457"/>
      <c r="T84" s="458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ref="Y84:Y89" si="16">IFERROR(IF(X84="",0,CEILING((X84/$H84),1)*$H84),"")</f>
        <v>0</v>
      </c>
      <c r="Z84" s="40" t="str">
        <f>IFERROR(IF(Y84=0,"",ROUNDUP(Y84/H84,0)*0.00937),"")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2" t="s">
        <v>69</v>
      </c>
      <c r="BM84" s="76">
        <f t="shared" ref="BM84:BM89" si="17">IFERROR(X84*I84/H84,"0")</f>
        <v>0</v>
      </c>
      <c r="BN84" s="76">
        <f t="shared" ref="BN84:BN89" si="18">IFERROR(Y84*I84/H84,"0")</f>
        <v>0</v>
      </c>
      <c r="BO84" s="76">
        <f t="shared" ref="BO84:BO89" si="19">IFERROR(1/J84*(X84/H84),"0")</f>
        <v>0</v>
      </c>
      <c r="BP84" s="76">
        <f t="shared" ref="BP84:BP89" si="20">IFERROR(1/J84*(Y84/H84),"0")</f>
        <v>0</v>
      </c>
    </row>
    <row r="85" spans="1:68" ht="16.5" customHeight="1" x14ac:dyDescent="0.25">
      <c r="A85" s="61" t="s">
        <v>170</v>
      </c>
      <c r="B85" s="61" t="s">
        <v>171</v>
      </c>
      <c r="C85" s="35">
        <v>4301031240</v>
      </c>
      <c r="D85" s="455">
        <v>4680115885042</v>
      </c>
      <c r="E85" s="455"/>
      <c r="F85" s="60">
        <v>0.7</v>
      </c>
      <c r="G85" s="36">
        <v>6</v>
      </c>
      <c r="H85" s="60">
        <v>4.2</v>
      </c>
      <c r="I85" s="60">
        <v>4.41</v>
      </c>
      <c r="J85" s="36">
        <v>120</v>
      </c>
      <c r="K85" s="36" t="s">
        <v>90</v>
      </c>
      <c r="L85" s="36"/>
      <c r="M85" s="37" t="s">
        <v>84</v>
      </c>
      <c r="N85" s="37"/>
      <c r="O85" s="36">
        <v>40</v>
      </c>
      <c r="P85" s="49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57"/>
      <c r="R85" s="457"/>
      <c r="S85" s="457"/>
      <c r="T85" s="458"/>
      <c r="U85" s="38" t="s">
        <v>48</v>
      </c>
      <c r="V85" s="38" t="s">
        <v>48</v>
      </c>
      <c r="W85" s="39" t="s">
        <v>0</v>
      </c>
      <c r="X85" s="57">
        <v>0</v>
      </c>
      <c r="Y85" s="54">
        <f t="shared" si="16"/>
        <v>0</v>
      </c>
      <c r="Z85" s="40" t="str">
        <f>IFERROR(IF(Y85=0,"",ROUNDUP(Y85/H85,0)*0.00937),"")</f>
        <v/>
      </c>
      <c r="AA85" s="66" t="s">
        <v>48</v>
      </c>
      <c r="AB85" s="67" t="s">
        <v>48</v>
      </c>
      <c r="AC85" s="77"/>
      <c r="AG85" s="76"/>
      <c r="AJ85" s="79"/>
      <c r="AK85" s="79"/>
      <c r="BB85" s="113" t="s">
        <v>69</v>
      </c>
      <c r="BM85" s="76">
        <f t="shared" si="17"/>
        <v>0</v>
      </c>
      <c r="BN85" s="76">
        <f t="shared" si="18"/>
        <v>0</v>
      </c>
      <c r="BO85" s="76">
        <f t="shared" si="19"/>
        <v>0</v>
      </c>
      <c r="BP85" s="76">
        <f t="shared" si="20"/>
        <v>0</v>
      </c>
    </row>
    <row r="86" spans="1:68" ht="16.5" customHeight="1" x14ac:dyDescent="0.25">
      <c r="A86" s="61" t="s">
        <v>172</v>
      </c>
      <c r="B86" s="61" t="s">
        <v>173</v>
      </c>
      <c r="C86" s="35">
        <v>4301031315</v>
      </c>
      <c r="D86" s="455">
        <v>4680115885080</v>
      </c>
      <c r="E86" s="455"/>
      <c r="F86" s="60">
        <v>0.7</v>
      </c>
      <c r="G86" s="36">
        <v>6</v>
      </c>
      <c r="H86" s="60">
        <v>4.2</v>
      </c>
      <c r="I86" s="60">
        <v>4.41</v>
      </c>
      <c r="J86" s="36">
        <v>120</v>
      </c>
      <c r="K86" s="36" t="s">
        <v>90</v>
      </c>
      <c r="L86" s="36"/>
      <c r="M86" s="37" t="s">
        <v>84</v>
      </c>
      <c r="N86" s="37"/>
      <c r="O86" s="36">
        <v>40</v>
      </c>
      <c r="P86" s="4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57"/>
      <c r="R86" s="457"/>
      <c r="S86" s="457"/>
      <c r="T86" s="458"/>
      <c r="U86" s="38" t="s">
        <v>48</v>
      </c>
      <c r="V86" s="38" t="s">
        <v>48</v>
      </c>
      <c r="W86" s="39" t="s">
        <v>0</v>
      </c>
      <c r="X86" s="57">
        <v>0</v>
      </c>
      <c r="Y86" s="54">
        <f t="shared" si="16"/>
        <v>0</v>
      </c>
      <c r="Z86" s="40" t="str">
        <f>IFERROR(IF(Y86=0,"",ROUNDUP(Y86/H86,0)*0.00937),"")</f>
        <v/>
      </c>
      <c r="AA86" s="66" t="s">
        <v>48</v>
      </c>
      <c r="AB86" s="67" t="s">
        <v>48</v>
      </c>
      <c r="AC86" s="77"/>
      <c r="AG86" s="76"/>
      <c r="AJ86" s="79"/>
      <c r="AK86" s="79"/>
      <c r="BB86" s="114" t="s">
        <v>69</v>
      </c>
      <c r="BM86" s="76">
        <f t="shared" si="17"/>
        <v>0</v>
      </c>
      <c r="BN86" s="76">
        <f t="shared" si="18"/>
        <v>0</v>
      </c>
      <c r="BO86" s="76">
        <f t="shared" si="19"/>
        <v>0</v>
      </c>
      <c r="BP86" s="76">
        <f t="shared" si="20"/>
        <v>0</v>
      </c>
    </row>
    <row r="87" spans="1:68" ht="27" customHeight="1" x14ac:dyDescent="0.25">
      <c r="A87" s="61" t="s">
        <v>174</v>
      </c>
      <c r="B87" s="61" t="s">
        <v>175</v>
      </c>
      <c r="C87" s="35">
        <v>4301031243</v>
      </c>
      <c r="D87" s="455">
        <v>4680115885073</v>
      </c>
      <c r="E87" s="455"/>
      <c r="F87" s="60">
        <v>0.3</v>
      </c>
      <c r="G87" s="36">
        <v>6</v>
      </c>
      <c r="H87" s="60">
        <v>1.8</v>
      </c>
      <c r="I87" s="60">
        <v>1.9</v>
      </c>
      <c r="J87" s="36">
        <v>234</v>
      </c>
      <c r="K87" s="36" t="s">
        <v>85</v>
      </c>
      <c r="L87" s="36"/>
      <c r="M87" s="37" t="s">
        <v>84</v>
      </c>
      <c r="N87" s="37"/>
      <c r="O87" s="36">
        <v>40</v>
      </c>
      <c r="P87" s="49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57"/>
      <c r="R87" s="457"/>
      <c r="S87" s="457"/>
      <c r="T87" s="458"/>
      <c r="U87" s="38" t="s">
        <v>48</v>
      </c>
      <c r="V87" s="38" t="s">
        <v>48</v>
      </c>
      <c r="W87" s="39" t="s">
        <v>0</v>
      </c>
      <c r="X87" s="57">
        <v>0</v>
      </c>
      <c r="Y87" s="54">
        <f t="shared" si="16"/>
        <v>0</v>
      </c>
      <c r="Z87" s="40" t="str">
        <f>IFERROR(IF(Y87=0,"",ROUNDUP(Y87/H87,0)*0.00502),"")</f>
        <v/>
      </c>
      <c r="AA87" s="66" t="s">
        <v>48</v>
      </c>
      <c r="AB87" s="67" t="s">
        <v>48</v>
      </c>
      <c r="AC87" s="77"/>
      <c r="AG87" s="76"/>
      <c r="AJ87" s="79"/>
      <c r="AK87" s="79"/>
      <c r="BB87" s="115" t="s">
        <v>69</v>
      </c>
      <c r="BM87" s="76">
        <f t="shared" si="17"/>
        <v>0</v>
      </c>
      <c r="BN87" s="76">
        <f t="shared" si="18"/>
        <v>0</v>
      </c>
      <c r="BO87" s="76">
        <f t="shared" si="19"/>
        <v>0</v>
      </c>
      <c r="BP87" s="76">
        <f t="shared" si="20"/>
        <v>0</v>
      </c>
    </row>
    <row r="88" spans="1:68" ht="27" customHeight="1" x14ac:dyDescent="0.25">
      <c r="A88" s="61" t="s">
        <v>176</v>
      </c>
      <c r="B88" s="61" t="s">
        <v>177</v>
      </c>
      <c r="C88" s="35">
        <v>4301031241</v>
      </c>
      <c r="D88" s="455">
        <v>4680115885059</v>
      </c>
      <c r="E88" s="455"/>
      <c r="F88" s="60">
        <v>0.3</v>
      </c>
      <c r="G88" s="36">
        <v>6</v>
      </c>
      <c r="H88" s="60">
        <v>1.8</v>
      </c>
      <c r="I88" s="60">
        <v>1.9</v>
      </c>
      <c r="J88" s="36">
        <v>234</v>
      </c>
      <c r="K88" s="36" t="s">
        <v>85</v>
      </c>
      <c r="L88" s="36"/>
      <c r="M88" s="37" t="s">
        <v>84</v>
      </c>
      <c r="N88" s="37"/>
      <c r="O88" s="36">
        <v>40</v>
      </c>
      <c r="P88" s="4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57"/>
      <c r="R88" s="457"/>
      <c r="S88" s="457"/>
      <c r="T88" s="458"/>
      <c r="U88" s="38" t="s">
        <v>48</v>
      </c>
      <c r="V88" s="38" t="s">
        <v>48</v>
      </c>
      <c r="W88" s="39" t="s">
        <v>0</v>
      </c>
      <c r="X88" s="57">
        <v>0</v>
      </c>
      <c r="Y88" s="54">
        <f t="shared" si="16"/>
        <v>0</v>
      </c>
      <c r="Z88" s="40" t="str">
        <f>IFERROR(IF(Y88=0,"",ROUNDUP(Y88/H88,0)*0.00502),"")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 t="shared" si="17"/>
        <v>0</v>
      </c>
      <c r="BN88" s="76">
        <f t="shared" si="18"/>
        <v>0</v>
      </c>
      <c r="BO88" s="76">
        <f t="shared" si="19"/>
        <v>0</v>
      </c>
      <c r="BP88" s="76">
        <f t="shared" si="20"/>
        <v>0</v>
      </c>
    </row>
    <row r="89" spans="1:68" ht="27" customHeight="1" x14ac:dyDescent="0.25">
      <c r="A89" s="61" t="s">
        <v>178</v>
      </c>
      <c r="B89" s="61" t="s">
        <v>179</v>
      </c>
      <c r="C89" s="35">
        <v>4301031316</v>
      </c>
      <c r="D89" s="455">
        <v>4680115885097</v>
      </c>
      <c r="E89" s="455"/>
      <c r="F89" s="60">
        <v>0.3</v>
      </c>
      <c r="G89" s="36">
        <v>6</v>
      </c>
      <c r="H89" s="60">
        <v>1.8</v>
      </c>
      <c r="I89" s="60">
        <v>1.9</v>
      </c>
      <c r="J89" s="36">
        <v>234</v>
      </c>
      <c r="K89" s="36" t="s">
        <v>85</v>
      </c>
      <c r="L89" s="36"/>
      <c r="M89" s="37" t="s">
        <v>84</v>
      </c>
      <c r="N89" s="37"/>
      <c r="O89" s="36">
        <v>40</v>
      </c>
      <c r="P89" s="5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57"/>
      <c r="R89" s="457"/>
      <c r="S89" s="457"/>
      <c r="T89" s="458"/>
      <c r="U89" s="38" t="s">
        <v>48</v>
      </c>
      <c r="V89" s="38" t="s">
        <v>48</v>
      </c>
      <c r="W89" s="39" t="s">
        <v>0</v>
      </c>
      <c r="X89" s="57">
        <v>0</v>
      </c>
      <c r="Y89" s="54">
        <f t="shared" si="16"/>
        <v>0</v>
      </c>
      <c r="Z89" s="40" t="str">
        <f>IFERROR(IF(Y89=0,"",ROUNDUP(Y89/H89,0)*0.00502),"")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 t="shared" si="17"/>
        <v>0</v>
      </c>
      <c r="BN89" s="76">
        <f t="shared" si="18"/>
        <v>0</v>
      </c>
      <c r="BO89" s="76">
        <f t="shared" si="19"/>
        <v>0</v>
      </c>
      <c r="BP89" s="76">
        <f t="shared" si="20"/>
        <v>0</v>
      </c>
    </row>
    <row r="90" spans="1:68" x14ac:dyDescent="0.2">
      <c r="A90" s="462"/>
      <c r="B90" s="462"/>
      <c r="C90" s="462"/>
      <c r="D90" s="462"/>
      <c r="E90" s="462"/>
      <c r="F90" s="462"/>
      <c r="G90" s="462"/>
      <c r="H90" s="462"/>
      <c r="I90" s="462"/>
      <c r="J90" s="462"/>
      <c r="K90" s="462"/>
      <c r="L90" s="462"/>
      <c r="M90" s="462"/>
      <c r="N90" s="462"/>
      <c r="O90" s="463"/>
      <c r="P90" s="459" t="s">
        <v>43</v>
      </c>
      <c r="Q90" s="460"/>
      <c r="R90" s="460"/>
      <c r="S90" s="460"/>
      <c r="T90" s="460"/>
      <c r="U90" s="460"/>
      <c r="V90" s="461"/>
      <c r="W90" s="41" t="s">
        <v>42</v>
      </c>
      <c r="X90" s="42">
        <f>IFERROR(X84/H84,"0")+IFERROR(X85/H85,"0")+IFERROR(X86/H86,"0")+IFERROR(X87/H87,"0")+IFERROR(X88/H88,"0")+IFERROR(X89/H89,"0")</f>
        <v>0</v>
      </c>
      <c r="Y90" s="42">
        <f>IFERROR(Y84/H84,"0")+IFERROR(Y85/H85,"0")+IFERROR(Y86/H86,"0")+IFERROR(Y87/H87,"0")+IFERROR(Y88/H88,"0")+IFERROR(Y89/H89,"0")</f>
        <v>0</v>
      </c>
      <c r="Z90" s="42">
        <f>IFERROR(IF(Z84="",0,Z84),"0")+IFERROR(IF(Z85="",0,Z85),"0")+IFERROR(IF(Z86="",0,Z86),"0")+IFERROR(IF(Z87="",0,Z87),"0")+IFERROR(IF(Z88="",0,Z88),"0")+IFERROR(IF(Z89="",0,Z89),"0")</f>
        <v>0</v>
      </c>
      <c r="AA90" s="65"/>
      <c r="AB90" s="65"/>
      <c r="AC90" s="65"/>
    </row>
    <row r="91" spans="1:68" x14ac:dyDescent="0.2">
      <c r="A91" s="462"/>
      <c r="B91" s="462"/>
      <c r="C91" s="462"/>
      <c r="D91" s="462"/>
      <c r="E91" s="462"/>
      <c r="F91" s="462"/>
      <c r="G91" s="462"/>
      <c r="H91" s="462"/>
      <c r="I91" s="462"/>
      <c r="J91" s="462"/>
      <c r="K91" s="462"/>
      <c r="L91" s="462"/>
      <c r="M91" s="462"/>
      <c r="N91" s="462"/>
      <c r="O91" s="463"/>
      <c r="P91" s="459" t="s">
        <v>43</v>
      </c>
      <c r="Q91" s="460"/>
      <c r="R91" s="460"/>
      <c r="S91" s="460"/>
      <c r="T91" s="460"/>
      <c r="U91" s="460"/>
      <c r="V91" s="461"/>
      <c r="W91" s="41" t="s">
        <v>0</v>
      </c>
      <c r="X91" s="42">
        <f>IFERROR(SUM(X84:X89),"0")</f>
        <v>0</v>
      </c>
      <c r="Y91" s="42">
        <f>IFERROR(SUM(Y84:Y89),"0")</f>
        <v>0</v>
      </c>
      <c r="Z91" s="41"/>
      <c r="AA91" s="65"/>
      <c r="AB91" s="65"/>
      <c r="AC91" s="65"/>
    </row>
    <row r="92" spans="1:68" ht="14.25" customHeight="1" x14ac:dyDescent="0.25">
      <c r="A92" s="454" t="s">
        <v>86</v>
      </c>
      <c r="B92" s="454"/>
      <c r="C92" s="454"/>
      <c r="D92" s="454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64"/>
      <c r="AB92" s="64"/>
      <c r="AC92" s="64"/>
    </row>
    <row r="93" spans="1:68" ht="16.5" customHeight="1" x14ac:dyDescent="0.25">
      <c r="A93" s="61" t="s">
        <v>181</v>
      </c>
      <c r="B93" s="61" t="s">
        <v>182</v>
      </c>
      <c r="C93" s="35">
        <v>4301051823</v>
      </c>
      <c r="D93" s="455">
        <v>4680115881891</v>
      </c>
      <c r="E93" s="455"/>
      <c r="F93" s="60">
        <v>1.4</v>
      </c>
      <c r="G93" s="36">
        <v>6</v>
      </c>
      <c r="H93" s="60">
        <v>8.4</v>
      </c>
      <c r="I93" s="60">
        <v>8.9640000000000004</v>
      </c>
      <c r="J93" s="36">
        <v>56</v>
      </c>
      <c r="K93" s="36" t="s">
        <v>128</v>
      </c>
      <c r="L93" s="36"/>
      <c r="M93" s="37" t="s">
        <v>84</v>
      </c>
      <c r="N93" s="37"/>
      <c r="O93" s="36">
        <v>40</v>
      </c>
      <c r="P93" s="501" t="s">
        <v>183</v>
      </c>
      <c r="Q93" s="457"/>
      <c r="R93" s="457"/>
      <c r="S93" s="457"/>
      <c r="T93" s="458"/>
      <c r="U93" s="38" t="s">
        <v>180</v>
      </c>
      <c r="V93" s="38" t="s">
        <v>48</v>
      </c>
      <c r="W93" s="39" t="s">
        <v>0</v>
      </c>
      <c r="X93" s="57">
        <v>0</v>
      </c>
      <c r="Y93" s="54">
        <f>IFERROR(IF(X93="",0,CEILING((X93/$H93),1)*$H93),"")</f>
        <v>0</v>
      </c>
      <c r="Z93" s="40" t="str">
        <f>IFERROR(IF(Y93=0,"",ROUNDUP(Y93/H93,0)*0.02175),"")</f>
        <v/>
      </c>
      <c r="AA93" s="66" t="s">
        <v>48</v>
      </c>
      <c r="AB93" s="67" t="s">
        <v>184</v>
      </c>
      <c r="AC93" s="77"/>
      <c r="AG93" s="76"/>
      <c r="AJ93" s="79"/>
      <c r="AK93" s="79"/>
      <c r="BB93" s="118" t="s">
        <v>69</v>
      </c>
      <c r="BM93" s="76">
        <f>IFERROR(X93*I93/H93,"0")</f>
        <v>0</v>
      </c>
      <c r="BN93" s="76">
        <f>IFERROR(Y93*I93/H93,"0")</f>
        <v>0</v>
      </c>
      <c r="BO93" s="76">
        <f>IFERROR(1/J93*(X93/H93),"0")</f>
        <v>0</v>
      </c>
      <c r="BP93" s="76">
        <f>IFERROR(1/J93*(Y93/H93),"0")</f>
        <v>0</v>
      </c>
    </row>
    <row r="94" spans="1:68" ht="16.5" customHeight="1" x14ac:dyDescent="0.25">
      <c r="A94" s="61" t="s">
        <v>185</v>
      </c>
      <c r="B94" s="61" t="s">
        <v>186</v>
      </c>
      <c r="C94" s="35">
        <v>4301051846</v>
      </c>
      <c r="D94" s="455">
        <v>4680115885769</v>
      </c>
      <c r="E94" s="455"/>
      <c r="F94" s="60">
        <v>1.4</v>
      </c>
      <c r="G94" s="36">
        <v>6</v>
      </c>
      <c r="H94" s="60">
        <v>8.4</v>
      </c>
      <c r="I94" s="60">
        <v>8.8800000000000008</v>
      </c>
      <c r="J94" s="36">
        <v>56</v>
      </c>
      <c r="K94" s="36" t="s">
        <v>128</v>
      </c>
      <c r="L94" s="36"/>
      <c r="M94" s="37" t="s">
        <v>130</v>
      </c>
      <c r="N94" s="37"/>
      <c r="O94" s="36">
        <v>45</v>
      </c>
      <c r="P94" s="502" t="s">
        <v>187</v>
      </c>
      <c r="Q94" s="457"/>
      <c r="R94" s="457"/>
      <c r="S94" s="457"/>
      <c r="T94" s="458"/>
      <c r="U94" s="38" t="s">
        <v>48</v>
      </c>
      <c r="V94" s="38" t="s">
        <v>48</v>
      </c>
      <c r="W94" s="39" t="s">
        <v>0</v>
      </c>
      <c r="X94" s="57">
        <v>0</v>
      </c>
      <c r="Y94" s="54">
        <f>IFERROR(IF(X94="",0,CEILING((X94/$H94),1)*$H94),"")</f>
        <v>0</v>
      </c>
      <c r="Z94" s="40" t="str">
        <f>IFERROR(IF(Y94=0,"",ROUNDUP(Y94/H94,0)*0.02175),"")</f>
        <v/>
      </c>
      <c r="AA94" s="66" t="s">
        <v>48</v>
      </c>
      <c r="AB94" s="67" t="s">
        <v>184</v>
      </c>
      <c r="AC94" s="77"/>
      <c r="AG94" s="76"/>
      <c r="AJ94" s="79"/>
      <c r="AK94" s="79"/>
      <c r="BB94" s="119" t="s">
        <v>69</v>
      </c>
      <c r="BM94" s="76">
        <f>IFERROR(X94*I94/H94,"0")</f>
        <v>0</v>
      </c>
      <c r="BN94" s="76">
        <f>IFERROR(Y94*I94/H94,"0")</f>
        <v>0</v>
      </c>
      <c r="BO94" s="76">
        <f>IFERROR(1/J94*(X94/H94),"0")</f>
        <v>0</v>
      </c>
      <c r="BP94" s="76">
        <f>IFERROR(1/J94*(Y94/H94),"0")</f>
        <v>0</v>
      </c>
    </row>
    <row r="95" spans="1:68" ht="16.5" customHeight="1" x14ac:dyDescent="0.25">
      <c r="A95" s="61" t="s">
        <v>188</v>
      </c>
      <c r="B95" s="61" t="s">
        <v>189</v>
      </c>
      <c r="C95" s="35">
        <v>4301051822</v>
      </c>
      <c r="D95" s="455">
        <v>4680115884410</v>
      </c>
      <c r="E95" s="455"/>
      <c r="F95" s="60">
        <v>1.4</v>
      </c>
      <c r="G95" s="36">
        <v>6</v>
      </c>
      <c r="H95" s="60">
        <v>8.4</v>
      </c>
      <c r="I95" s="60">
        <v>8.952</v>
      </c>
      <c r="J95" s="36">
        <v>56</v>
      </c>
      <c r="K95" s="36" t="s">
        <v>128</v>
      </c>
      <c r="L95" s="36"/>
      <c r="M95" s="37" t="s">
        <v>84</v>
      </c>
      <c r="N95" s="37"/>
      <c r="O95" s="36">
        <v>40</v>
      </c>
      <c r="P95" s="503" t="s">
        <v>190</v>
      </c>
      <c r="Q95" s="457"/>
      <c r="R95" s="457"/>
      <c r="S95" s="457"/>
      <c r="T95" s="458"/>
      <c r="U95" s="38" t="s">
        <v>180</v>
      </c>
      <c r="V95" s="38" t="s">
        <v>48</v>
      </c>
      <c r="W95" s="39" t="s">
        <v>0</v>
      </c>
      <c r="X95" s="57">
        <v>0</v>
      </c>
      <c r="Y95" s="54">
        <f>IFERROR(IF(X95="",0,CEILING((X95/$H95),1)*$H95),"")</f>
        <v>0</v>
      </c>
      <c r="Z95" s="40" t="str">
        <f>IFERROR(IF(Y95=0,"",ROUNDUP(Y95/H95,0)*0.02175),"")</f>
        <v/>
      </c>
      <c r="AA95" s="66" t="s">
        <v>48</v>
      </c>
      <c r="AB95" s="67" t="s">
        <v>184</v>
      </c>
      <c r="AC95" s="77"/>
      <c r="AG95" s="76"/>
      <c r="AJ95" s="79"/>
      <c r="AK95" s="79"/>
      <c r="BB95" s="120" t="s">
        <v>69</v>
      </c>
      <c r="BM95" s="76">
        <f>IFERROR(X95*I95/H95,"0")</f>
        <v>0</v>
      </c>
      <c r="BN95" s="76">
        <f>IFERROR(Y95*I95/H95,"0")</f>
        <v>0</v>
      </c>
      <c r="BO95" s="76">
        <f>IFERROR(1/J95*(X95/H95),"0")</f>
        <v>0</v>
      </c>
      <c r="BP95" s="76">
        <f>IFERROR(1/J95*(Y95/H95),"0")</f>
        <v>0</v>
      </c>
    </row>
    <row r="96" spans="1:68" ht="16.5" customHeight="1" x14ac:dyDescent="0.25">
      <c r="A96" s="61" t="s">
        <v>191</v>
      </c>
      <c r="B96" s="61" t="s">
        <v>192</v>
      </c>
      <c r="C96" s="35">
        <v>4301051827</v>
      </c>
      <c r="D96" s="455">
        <v>4680115884403</v>
      </c>
      <c r="E96" s="455"/>
      <c r="F96" s="60">
        <v>0.3</v>
      </c>
      <c r="G96" s="36">
        <v>6</v>
      </c>
      <c r="H96" s="60">
        <v>1.8</v>
      </c>
      <c r="I96" s="60">
        <v>2</v>
      </c>
      <c r="J96" s="36">
        <v>156</v>
      </c>
      <c r="K96" s="36" t="s">
        <v>90</v>
      </c>
      <c r="L96" s="36"/>
      <c r="M96" s="37" t="s">
        <v>84</v>
      </c>
      <c r="N96" s="37"/>
      <c r="O96" s="36">
        <v>40</v>
      </c>
      <c r="P96" s="5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457"/>
      <c r="R96" s="457"/>
      <c r="S96" s="457"/>
      <c r="T96" s="458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IFERROR(IF(Y96=0,"",ROUNDUP(Y96/H96,0)*0.00753),"")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16.5" customHeight="1" x14ac:dyDescent="0.25">
      <c r="A97" s="61" t="s">
        <v>193</v>
      </c>
      <c r="B97" s="61" t="s">
        <v>194</v>
      </c>
      <c r="C97" s="35">
        <v>4301051837</v>
      </c>
      <c r="D97" s="455">
        <v>4680115884311</v>
      </c>
      <c r="E97" s="455"/>
      <c r="F97" s="60">
        <v>0.3</v>
      </c>
      <c r="G97" s="36">
        <v>6</v>
      </c>
      <c r="H97" s="60">
        <v>1.8</v>
      </c>
      <c r="I97" s="60">
        <v>2.0659999999999998</v>
      </c>
      <c r="J97" s="36">
        <v>156</v>
      </c>
      <c r="K97" s="36" t="s">
        <v>90</v>
      </c>
      <c r="L97" s="36"/>
      <c r="M97" s="37" t="s">
        <v>130</v>
      </c>
      <c r="N97" s="37"/>
      <c r="O97" s="36">
        <v>40</v>
      </c>
      <c r="P97" s="50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457"/>
      <c r="R97" s="457"/>
      <c r="S97" s="457"/>
      <c r="T97" s="458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IFERROR(IF(Y97=0,"",ROUNDUP(Y97/H97,0)*0.00753),"")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x14ac:dyDescent="0.2">
      <c r="A98" s="462"/>
      <c r="B98" s="462"/>
      <c r="C98" s="462"/>
      <c r="D98" s="462"/>
      <c r="E98" s="462"/>
      <c r="F98" s="462"/>
      <c r="G98" s="462"/>
      <c r="H98" s="462"/>
      <c r="I98" s="462"/>
      <c r="J98" s="462"/>
      <c r="K98" s="462"/>
      <c r="L98" s="462"/>
      <c r="M98" s="462"/>
      <c r="N98" s="462"/>
      <c r="O98" s="463"/>
      <c r="P98" s="459" t="s">
        <v>43</v>
      </c>
      <c r="Q98" s="460"/>
      <c r="R98" s="460"/>
      <c r="S98" s="460"/>
      <c r="T98" s="460"/>
      <c r="U98" s="460"/>
      <c r="V98" s="461"/>
      <c r="W98" s="41" t="s">
        <v>42</v>
      </c>
      <c r="X98" s="42">
        <f>IFERROR(X93/H93,"0")+IFERROR(X94/H94,"0")+IFERROR(X95/H95,"0")+IFERROR(X96/H96,"0")+IFERROR(X97/H97,"0")</f>
        <v>0</v>
      </c>
      <c r="Y98" s="42">
        <f>IFERROR(Y93/H93,"0")+IFERROR(Y94/H94,"0")+IFERROR(Y95/H95,"0")+IFERROR(Y96/H96,"0")+IFERROR(Y97/H97,"0")</f>
        <v>0</v>
      </c>
      <c r="Z98" s="42">
        <f>IFERROR(IF(Z93="",0,Z93),"0")+IFERROR(IF(Z94="",0,Z94),"0")+IFERROR(IF(Z95="",0,Z95),"0")+IFERROR(IF(Z96="",0,Z96),"0")+IFERROR(IF(Z97="",0,Z97),"0")</f>
        <v>0</v>
      </c>
      <c r="AA98" s="65"/>
      <c r="AB98" s="65"/>
      <c r="AC98" s="65"/>
    </row>
    <row r="99" spans="1:68" x14ac:dyDescent="0.2">
      <c r="A99" s="462"/>
      <c r="B99" s="462"/>
      <c r="C99" s="462"/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3"/>
      <c r="P99" s="459" t="s">
        <v>43</v>
      </c>
      <c r="Q99" s="460"/>
      <c r="R99" s="460"/>
      <c r="S99" s="460"/>
      <c r="T99" s="460"/>
      <c r="U99" s="460"/>
      <c r="V99" s="461"/>
      <c r="W99" s="41" t="s">
        <v>0</v>
      </c>
      <c r="X99" s="42">
        <f>IFERROR(SUM(X93:X97),"0")</f>
        <v>0</v>
      </c>
      <c r="Y99" s="42">
        <f>IFERROR(SUM(Y93:Y97),"0")</f>
        <v>0</v>
      </c>
      <c r="Z99" s="41"/>
      <c r="AA99" s="65"/>
      <c r="AB99" s="65"/>
      <c r="AC99" s="65"/>
    </row>
    <row r="100" spans="1:68" ht="14.25" customHeight="1" x14ac:dyDescent="0.25">
      <c r="A100" s="454" t="s">
        <v>195</v>
      </c>
      <c r="B100" s="454"/>
      <c r="C100" s="454"/>
      <c r="D100" s="454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64"/>
      <c r="AB100" s="64"/>
      <c r="AC100" s="64"/>
    </row>
    <row r="101" spans="1:68" ht="27" customHeight="1" x14ac:dyDescent="0.25">
      <c r="A101" s="61" t="s">
        <v>196</v>
      </c>
      <c r="B101" s="61" t="s">
        <v>197</v>
      </c>
      <c r="C101" s="35">
        <v>4301060366</v>
      </c>
      <c r="D101" s="455">
        <v>4680115881532</v>
      </c>
      <c r="E101" s="455"/>
      <c r="F101" s="60">
        <v>1.3</v>
      </c>
      <c r="G101" s="36">
        <v>6</v>
      </c>
      <c r="H101" s="60">
        <v>7.8</v>
      </c>
      <c r="I101" s="60">
        <v>8.2799999999999994</v>
      </c>
      <c r="J101" s="36">
        <v>56</v>
      </c>
      <c r="K101" s="36" t="s">
        <v>128</v>
      </c>
      <c r="L101" s="36"/>
      <c r="M101" s="37" t="s">
        <v>84</v>
      </c>
      <c r="N101" s="37"/>
      <c r="O101" s="36">
        <v>30</v>
      </c>
      <c r="P101" s="50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457"/>
      <c r="R101" s="457"/>
      <c r="S101" s="457"/>
      <c r="T101" s="458"/>
      <c r="U101" s="38" t="s">
        <v>48</v>
      </c>
      <c r="V101" s="38" t="s">
        <v>48</v>
      </c>
      <c r="W101" s="39" t="s">
        <v>0</v>
      </c>
      <c r="X101" s="57">
        <v>80</v>
      </c>
      <c r="Y101" s="54">
        <f>IFERROR(IF(X101="",0,CEILING((X101/$H101),1)*$H101),"")</f>
        <v>85.8</v>
      </c>
      <c r="Z101" s="40">
        <f>IFERROR(IF(Y101=0,"",ROUNDUP(Y101/H101,0)*0.02175),"")</f>
        <v>0.23924999999999999</v>
      </c>
      <c r="AA101" s="66" t="s">
        <v>48</v>
      </c>
      <c r="AB101" s="67" t="s">
        <v>48</v>
      </c>
      <c r="AC101" s="77"/>
      <c r="AG101" s="76"/>
      <c r="AJ101" s="79"/>
      <c r="AK101" s="79"/>
      <c r="BB101" s="123" t="s">
        <v>69</v>
      </c>
      <c r="BM101" s="76">
        <f>IFERROR(X101*I101/H101,"0")</f>
        <v>84.92307692307692</v>
      </c>
      <c r="BN101" s="76">
        <f>IFERROR(Y101*I101/H101,"0")</f>
        <v>91.08</v>
      </c>
      <c r="BO101" s="76">
        <f>IFERROR(1/J101*(X101/H101),"0")</f>
        <v>0.18315018315018317</v>
      </c>
      <c r="BP101" s="76">
        <f>IFERROR(1/J101*(Y101/H101),"0")</f>
        <v>0.19642857142857142</v>
      </c>
    </row>
    <row r="102" spans="1:68" ht="27" customHeight="1" x14ac:dyDescent="0.25">
      <c r="A102" s="61" t="s">
        <v>196</v>
      </c>
      <c r="B102" s="61" t="s">
        <v>198</v>
      </c>
      <c r="C102" s="35">
        <v>4301060371</v>
      </c>
      <c r="D102" s="455">
        <v>4680115881532</v>
      </c>
      <c r="E102" s="455"/>
      <c r="F102" s="60">
        <v>1.4</v>
      </c>
      <c r="G102" s="36">
        <v>6</v>
      </c>
      <c r="H102" s="60">
        <v>8.4</v>
      </c>
      <c r="I102" s="60">
        <v>8.9640000000000004</v>
      </c>
      <c r="J102" s="36">
        <v>56</v>
      </c>
      <c r="K102" s="36" t="s">
        <v>128</v>
      </c>
      <c r="L102" s="36"/>
      <c r="M102" s="37" t="s">
        <v>84</v>
      </c>
      <c r="N102" s="37"/>
      <c r="O102" s="36">
        <v>30</v>
      </c>
      <c r="P102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457"/>
      <c r="R102" s="457"/>
      <c r="S102" s="457"/>
      <c r="T102" s="458"/>
      <c r="U102" s="38" t="s">
        <v>48</v>
      </c>
      <c r="V102" s="38" t="s">
        <v>48</v>
      </c>
      <c r="W102" s="39" t="s">
        <v>0</v>
      </c>
      <c r="X102" s="57">
        <v>0</v>
      </c>
      <c r="Y102" s="54">
        <f>IFERROR(IF(X102="",0,CEILING((X102/$H102),1)*$H102),"")</f>
        <v>0</v>
      </c>
      <c r="Z102" s="40" t="str">
        <f>IFERROR(IF(Y102=0,"",ROUNDUP(Y102/H102,0)*0.02175),"")</f>
        <v/>
      </c>
      <c r="AA102" s="66" t="s">
        <v>48</v>
      </c>
      <c r="AB102" s="67" t="s">
        <v>48</v>
      </c>
      <c r="AC102" s="77"/>
      <c r="AG102" s="76"/>
      <c r="AJ102" s="79"/>
      <c r="AK102" s="79"/>
      <c r="BB102" s="124" t="s">
        <v>69</v>
      </c>
      <c r="BM102" s="76">
        <f>IFERROR(X102*I102/H102,"0")</f>
        <v>0</v>
      </c>
      <c r="BN102" s="76">
        <f>IFERROR(Y102*I102/H102,"0")</f>
        <v>0</v>
      </c>
      <c r="BO102" s="76">
        <f>IFERROR(1/J102*(X102/H102),"0")</f>
        <v>0</v>
      </c>
      <c r="BP102" s="76">
        <f>IFERROR(1/J102*(Y102/H102),"0")</f>
        <v>0</v>
      </c>
    </row>
    <row r="103" spans="1:68" ht="27" customHeight="1" x14ac:dyDescent="0.25">
      <c r="A103" s="61" t="s">
        <v>199</v>
      </c>
      <c r="B103" s="61" t="s">
        <v>200</v>
      </c>
      <c r="C103" s="35">
        <v>4301060351</v>
      </c>
      <c r="D103" s="455">
        <v>4680115881464</v>
      </c>
      <c r="E103" s="455"/>
      <c r="F103" s="60">
        <v>0.4</v>
      </c>
      <c r="G103" s="36">
        <v>6</v>
      </c>
      <c r="H103" s="60">
        <v>2.4</v>
      </c>
      <c r="I103" s="60">
        <v>2.6</v>
      </c>
      <c r="J103" s="36">
        <v>156</v>
      </c>
      <c r="K103" s="36" t="s">
        <v>90</v>
      </c>
      <c r="L103" s="36"/>
      <c r="M103" s="37" t="s">
        <v>130</v>
      </c>
      <c r="N103" s="37"/>
      <c r="O103" s="36">
        <v>30</v>
      </c>
      <c r="P103" s="50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457"/>
      <c r="R103" s="457"/>
      <c r="S103" s="457"/>
      <c r="T103" s="458"/>
      <c r="U103" s="38" t="s">
        <v>48</v>
      </c>
      <c r="V103" s="38" t="s">
        <v>48</v>
      </c>
      <c r="W103" s="39" t="s">
        <v>0</v>
      </c>
      <c r="X103" s="57">
        <v>0</v>
      </c>
      <c r="Y103" s="54">
        <f>IFERROR(IF(X103="",0,CEILING((X103/$H103),1)*$H103),"")</f>
        <v>0</v>
      </c>
      <c r="Z103" s="40" t="str">
        <f>IFERROR(IF(Y103=0,"",ROUNDUP(Y103/H103,0)*0.00753),"")</f>
        <v/>
      </c>
      <c r="AA103" s="66" t="s">
        <v>48</v>
      </c>
      <c r="AB103" s="67" t="s">
        <v>48</v>
      </c>
      <c r="AC103" s="77"/>
      <c r="AG103" s="76"/>
      <c r="AJ103" s="79"/>
      <c r="AK103" s="79"/>
      <c r="BB103" s="125" t="s">
        <v>69</v>
      </c>
      <c r="BM103" s="76">
        <f>IFERROR(X103*I103/H103,"0")</f>
        <v>0</v>
      </c>
      <c r="BN103" s="76">
        <f>IFERROR(Y103*I103/H103,"0")</f>
        <v>0</v>
      </c>
      <c r="BO103" s="76">
        <f>IFERROR(1/J103*(X103/H103),"0")</f>
        <v>0</v>
      </c>
      <c r="BP103" s="76">
        <f>IFERROR(1/J103*(Y103/H103),"0")</f>
        <v>0</v>
      </c>
    </row>
    <row r="104" spans="1:68" x14ac:dyDescent="0.2">
      <c r="A104" s="462"/>
      <c r="B104" s="462"/>
      <c r="C104" s="462"/>
      <c r="D104" s="462"/>
      <c r="E104" s="462"/>
      <c r="F104" s="462"/>
      <c r="G104" s="462"/>
      <c r="H104" s="462"/>
      <c r="I104" s="462"/>
      <c r="J104" s="462"/>
      <c r="K104" s="462"/>
      <c r="L104" s="462"/>
      <c r="M104" s="462"/>
      <c r="N104" s="462"/>
      <c r="O104" s="463"/>
      <c r="P104" s="459" t="s">
        <v>43</v>
      </c>
      <c r="Q104" s="460"/>
      <c r="R104" s="460"/>
      <c r="S104" s="460"/>
      <c r="T104" s="460"/>
      <c r="U104" s="460"/>
      <c r="V104" s="461"/>
      <c r="W104" s="41" t="s">
        <v>42</v>
      </c>
      <c r="X104" s="42">
        <f>IFERROR(X101/H101,"0")+IFERROR(X102/H102,"0")+IFERROR(X103/H103,"0")</f>
        <v>10.256410256410257</v>
      </c>
      <c r="Y104" s="42">
        <f>IFERROR(Y101/H101,"0")+IFERROR(Y102/H102,"0")+IFERROR(Y103/H103,"0")</f>
        <v>11</v>
      </c>
      <c r="Z104" s="42">
        <f>IFERROR(IF(Z101="",0,Z101),"0")+IFERROR(IF(Z102="",0,Z102),"0")+IFERROR(IF(Z103="",0,Z103),"0")</f>
        <v>0.23924999999999999</v>
      </c>
      <c r="AA104" s="65"/>
      <c r="AB104" s="65"/>
      <c r="AC104" s="65"/>
    </row>
    <row r="105" spans="1:68" x14ac:dyDescent="0.2">
      <c r="A105" s="462"/>
      <c r="B105" s="462"/>
      <c r="C105" s="462"/>
      <c r="D105" s="462"/>
      <c r="E105" s="462"/>
      <c r="F105" s="462"/>
      <c r="G105" s="462"/>
      <c r="H105" s="462"/>
      <c r="I105" s="462"/>
      <c r="J105" s="462"/>
      <c r="K105" s="462"/>
      <c r="L105" s="462"/>
      <c r="M105" s="462"/>
      <c r="N105" s="462"/>
      <c r="O105" s="463"/>
      <c r="P105" s="459" t="s">
        <v>43</v>
      </c>
      <c r="Q105" s="460"/>
      <c r="R105" s="460"/>
      <c r="S105" s="460"/>
      <c r="T105" s="460"/>
      <c r="U105" s="460"/>
      <c r="V105" s="461"/>
      <c r="W105" s="41" t="s">
        <v>0</v>
      </c>
      <c r="X105" s="42">
        <f>IFERROR(SUM(X101:X103),"0")</f>
        <v>80</v>
      </c>
      <c r="Y105" s="42">
        <f>IFERROR(SUM(Y101:Y103),"0")</f>
        <v>85.8</v>
      </c>
      <c r="Z105" s="41"/>
      <c r="AA105" s="65"/>
      <c r="AB105" s="65"/>
      <c r="AC105" s="65"/>
    </row>
    <row r="106" spans="1:68" ht="16.5" customHeight="1" x14ac:dyDescent="0.25">
      <c r="A106" s="453" t="s">
        <v>201</v>
      </c>
      <c r="B106" s="453"/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3"/>
      <c r="S106" s="453"/>
      <c r="T106" s="453"/>
      <c r="U106" s="453"/>
      <c r="V106" s="453"/>
      <c r="W106" s="453"/>
      <c r="X106" s="453"/>
      <c r="Y106" s="453"/>
      <c r="Z106" s="453"/>
      <c r="AA106" s="63"/>
      <c r="AB106" s="63"/>
      <c r="AC106" s="63"/>
    </row>
    <row r="107" spans="1:68" ht="14.25" customHeight="1" x14ac:dyDescent="0.25">
      <c r="A107" s="454" t="s">
        <v>124</v>
      </c>
      <c r="B107" s="454"/>
      <c r="C107" s="454"/>
      <c r="D107" s="454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4"/>
      <c r="W107" s="454"/>
      <c r="X107" s="454"/>
      <c r="Y107" s="454"/>
      <c r="Z107" s="454"/>
      <c r="AA107" s="64"/>
      <c r="AB107" s="64"/>
      <c r="AC107" s="64"/>
    </row>
    <row r="108" spans="1:68" ht="27" customHeight="1" x14ac:dyDescent="0.25">
      <c r="A108" s="61" t="s">
        <v>202</v>
      </c>
      <c r="B108" s="61" t="s">
        <v>203</v>
      </c>
      <c r="C108" s="35">
        <v>4301011468</v>
      </c>
      <c r="D108" s="455">
        <v>4680115881327</v>
      </c>
      <c r="E108" s="455"/>
      <c r="F108" s="60">
        <v>1.35</v>
      </c>
      <c r="G108" s="36">
        <v>8</v>
      </c>
      <c r="H108" s="60">
        <v>10.8</v>
      </c>
      <c r="I108" s="60">
        <v>11.28</v>
      </c>
      <c r="J108" s="36">
        <v>56</v>
      </c>
      <c r="K108" s="36" t="s">
        <v>128</v>
      </c>
      <c r="L108" s="36"/>
      <c r="M108" s="37" t="s">
        <v>155</v>
      </c>
      <c r="N108" s="37"/>
      <c r="O108" s="36">
        <v>50</v>
      </c>
      <c r="P10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457"/>
      <c r="R108" s="457"/>
      <c r="S108" s="457"/>
      <c r="T108" s="458"/>
      <c r="U108" s="38" t="s">
        <v>48</v>
      </c>
      <c r="V108" s="38" t="s">
        <v>48</v>
      </c>
      <c r="W108" s="39" t="s">
        <v>0</v>
      </c>
      <c r="X108" s="57">
        <v>0</v>
      </c>
      <c r="Y108" s="54">
        <f>IFERROR(IF(X108="",0,CEILING((X108/$H108),1)*$H108),"")</f>
        <v>0</v>
      </c>
      <c r="Z108" s="40" t="str">
        <f>IFERROR(IF(Y108=0,"",ROUNDUP(Y108/H108,0)*0.02175),"")</f>
        <v/>
      </c>
      <c r="AA108" s="66" t="s">
        <v>48</v>
      </c>
      <c r="AB108" s="67" t="s">
        <v>48</v>
      </c>
      <c r="AC108" s="77"/>
      <c r="AG108" s="76"/>
      <c r="AJ108" s="79"/>
      <c r="AK108" s="79"/>
      <c r="BB108" s="126" t="s">
        <v>69</v>
      </c>
      <c r="BM108" s="76">
        <f>IFERROR(X108*I108/H108,"0")</f>
        <v>0</v>
      </c>
      <c r="BN108" s="76">
        <f>IFERROR(Y108*I108/H108,"0")</f>
        <v>0</v>
      </c>
      <c r="BO108" s="76">
        <f>IFERROR(1/J108*(X108/H108),"0")</f>
        <v>0</v>
      </c>
      <c r="BP108" s="76">
        <f>IFERROR(1/J108*(Y108/H108),"0")</f>
        <v>0</v>
      </c>
    </row>
    <row r="109" spans="1:68" ht="16.5" customHeight="1" x14ac:dyDescent="0.25">
      <c r="A109" s="61" t="s">
        <v>204</v>
      </c>
      <c r="B109" s="61" t="s">
        <v>205</v>
      </c>
      <c r="C109" s="35">
        <v>4301011476</v>
      </c>
      <c r="D109" s="455">
        <v>4680115881518</v>
      </c>
      <c r="E109" s="455"/>
      <c r="F109" s="60">
        <v>0.4</v>
      </c>
      <c r="G109" s="36">
        <v>10</v>
      </c>
      <c r="H109" s="60">
        <v>4</v>
      </c>
      <c r="I109" s="60">
        <v>4.24</v>
      </c>
      <c r="J109" s="36">
        <v>120</v>
      </c>
      <c r="K109" s="36" t="s">
        <v>90</v>
      </c>
      <c r="L109" s="36"/>
      <c r="M109" s="37" t="s">
        <v>130</v>
      </c>
      <c r="N109" s="37"/>
      <c r="O109" s="36">
        <v>50</v>
      </c>
      <c r="P109" s="51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457"/>
      <c r="R109" s="457"/>
      <c r="S109" s="457"/>
      <c r="T109" s="458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IFERROR(IF(Y109=0,"",ROUNDUP(Y109/H109,0)*0.00937),"")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customHeight="1" x14ac:dyDescent="0.25">
      <c r="A110" s="61" t="s">
        <v>206</v>
      </c>
      <c r="B110" s="61" t="s">
        <v>207</v>
      </c>
      <c r="C110" s="35">
        <v>4301012007</v>
      </c>
      <c r="D110" s="455">
        <v>4680115881303</v>
      </c>
      <c r="E110" s="455"/>
      <c r="F110" s="60">
        <v>0.45</v>
      </c>
      <c r="G110" s="36">
        <v>10</v>
      </c>
      <c r="H110" s="60">
        <v>4.5</v>
      </c>
      <c r="I110" s="60">
        <v>4.71</v>
      </c>
      <c r="J110" s="36">
        <v>120</v>
      </c>
      <c r="K110" s="36" t="s">
        <v>90</v>
      </c>
      <c r="L110" s="36"/>
      <c r="M110" s="37" t="s">
        <v>155</v>
      </c>
      <c r="N110" s="37"/>
      <c r="O110" s="36">
        <v>50</v>
      </c>
      <c r="P110" s="51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457"/>
      <c r="R110" s="457"/>
      <c r="S110" s="457"/>
      <c r="T110" s="458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IFERROR(IF(Y110=0,"",ROUNDUP(Y110/H110,0)*0.00937),"")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x14ac:dyDescent="0.2">
      <c r="A111" s="462"/>
      <c r="B111" s="462"/>
      <c r="C111" s="462"/>
      <c r="D111" s="462"/>
      <c r="E111" s="462"/>
      <c r="F111" s="462"/>
      <c r="G111" s="462"/>
      <c r="H111" s="462"/>
      <c r="I111" s="462"/>
      <c r="J111" s="462"/>
      <c r="K111" s="462"/>
      <c r="L111" s="462"/>
      <c r="M111" s="462"/>
      <c r="N111" s="462"/>
      <c r="O111" s="463"/>
      <c r="P111" s="459" t="s">
        <v>43</v>
      </c>
      <c r="Q111" s="460"/>
      <c r="R111" s="460"/>
      <c r="S111" s="460"/>
      <c r="T111" s="460"/>
      <c r="U111" s="460"/>
      <c r="V111" s="461"/>
      <c r="W111" s="41" t="s">
        <v>42</v>
      </c>
      <c r="X111" s="42">
        <f>IFERROR(X108/H108,"0")+IFERROR(X109/H109,"0")+IFERROR(X110/H110,"0")</f>
        <v>0</v>
      </c>
      <c r="Y111" s="42">
        <f>IFERROR(Y108/H108,"0")+IFERROR(Y109/H109,"0")+IFERROR(Y110/H110,"0")</f>
        <v>0</v>
      </c>
      <c r="Z111" s="42">
        <f>IFERROR(IF(Z108="",0,Z108),"0")+IFERROR(IF(Z109="",0,Z109),"0")+IFERROR(IF(Z110="",0,Z110),"0")</f>
        <v>0</v>
      </c>
      <c r="AA111" s="65"/>
      <c r="AB111" s="65"/>
      <c r="AC111" s="65"/>
    </row>
    <row r="112" spans="1:68" x14ac:dyDescent="0.2">
      <c r="A112" s="462"/>
      <c r="B112" s="462"/>
      <c r="C112" s="462"/>
      <c r="D112" s="462"/>
      <c r="E112" s="462"/>
      <c r="F112" s="462"/>
      <c r="G112" s="462"/>
      <c r="H112" s="462"/>
      <c r="I112" s="462"/>
      <c r="J112" s="462"/>
      <c r="K112" s="462"/>
      <c r="L112" s="462"/>
      <c r="M112" s="462"/>
      <c r="N112" s="462"/>
      <c r="O112" s="463"/>
      <c r="P112" s="459" t="s">
        <v>43</v>
      </c>
      <c r="Q112" s="460"/>
      <c r="R112" s="460"/>
      <c r="S112" s="460"/>
      <c r="T112" s="460"/>
      <c r="U112" s="460"/>
      <c r="V112" s="461"/>
      <c r="W112" s="41" t="s">
        <v>0</v>
      </c>
      <c r="X112" s="42">
        <f>IFERROR(SUM(X108:X110),"0")</f>
        <v>0</v>
      </c>
      <c r="Y112" s="42">
        <f>IFERROR(SUM(Y108:Y110),"0")</f>
        <v>0</v>
      </c>
      <c r="Z112" s="41"/>
      <c r="AA112" s="65"/>
      <c r="AB112" s="65"/>
      <c r="AC112" s="65"/>
    </row>
    <row r="113" spans="1:68" ht="14.25" customHeight="1" x14ac:dyDescent="0.25">
      <c r="A113" s="454" t="s">
        <v>86</v>
      </c>
      <c r="B113" s="454"/>
      <c r="C113" s="454"/>
      <c r="D113" s="454"/>
      <c r="E113" s="454"/>
      <c r="F113" s="454"/>
      <c r="G113" s="454"/>
      <c r="H113" s="454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64"/>
      <c r="AB113" s="64"/>
      <c r="AC113" s="64"/>
    </row>
    <row r="114" spans="1:68" ht="27" customHeight="1" x14ac:dyDescent="0.25">
      <c r="A114" s="61" t="s">
        <v>208</v>
      </c>
      <c r="B114" s="61" t="s">
        <v>209</v>
      </c>
      <c r="C114" s="35">
        <v>4301051437</v>
      </c>
      <c r="D114" s="455">
        <v>4607091386967</v>
      </c>
      <c r="E114" s="455"/>
      <c r="F114" s="60">
        <v>1.35</v>
      </c>
      <c r="G114" s="36">
        <v>6</v>
      </c>
      <c r="H114" s="60">
        <v>8.1</v>
      </c>
      <c r="I114" s="60">
        <v>8.6639999999999997</v>
      </c>
      <c r="J114" s="36">
        <v>56</v>
      </c>
      <c r="K114" s="36" t="s">
        <v>128</v>
      </c>
      <c r="L114" s="36"/>
      <c r="M114" s="37" t="s">
        <v>130</v>
      </c>
      <c r="N114" s="37"/>
      <c r="O114" s="36">
        <v>45</v>
      </c>
      <c r="P114" s="51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457"/>
      <c r="R114" s="457"/>
      <c r="S114" s="457"/>
      <c r="T114" s="458"/>
      <c r="U114" s="38" t="s">
        <v>48</v>
      </c>
      <c r="V114" s="38" t="s">
        <v>48</v>
      </c>
      <c r="W114" s="39" t="s">
        <v>0</v>
      </c>
      <c r="X114" s="57">
        <v>80</v>
      </c>
      <c r="Y114" s="54">
        <f>IFERROR(IF(X114="",0,CEILING((X114/$H114),1)*$H114),"")</f>
        <v>81</v>
      </c>
      <c r="Z114" s="40">
        <f>IFERROR(IF(Y114=0,"",ROUNDUP(Y114/H114,0)*0.02175),"")</f>
        <v>0.21749999999999997</v>
      </c>
      <c r="AA114" s="66" t="s">
        <v>48</v>
      </c>
      <c r="AB114" s="67" t="s">
        <v>48</v>
      </c>
      <c r="AC114" s="77"/>
      <c r="AG114" s="76"/>
      <c r="AJ114" s="79"/>
      <c r="AK114" s="79"/>
      <c r="BB114" s="129" t="s">
        <v>69</v>
      </c>
      <c r="BM114" s="76">
        <f>IFERROR(X114*I114/H114,"0")</f>
        <v>85.57037037037037</v>
      </c>
      <c r="BN114" s="76">
        <f>IFERROR(Y114*I114/H114,"0")</f>
        <v>86.64</v>
      </c>
      <c r="BO114" s="76">
        <f>IFERROR(1/J114*(X114/H114),"0")</f>
        <v>0.17636684303350972</v>
      </c>
      <c r="BP114" s="76">
        <f>IFERROR(1/J114*(Y114/H114),"0")</f>
        <v>0.17857142857142855</v>
      </c>
    </row>
    <row r="115" spans="1:68" ht="27" customHeight="1" x14ac:dyDescent="0.25">
      <c r="A115" s="61" t="s">
        <v>208</v>
      </c>
      <c r="B115" s="61" t="s">
        <v>210</v>
      </c>
      <c r="C115" s="35">
        <v>4301051543</v>
      </c>
      <c r="D115" s="455">
        <v>4607091386967</v>
      </c>
      <c r="E115" s="455"/>
      <c r="F115" s="60">
        <v>1.4</v>
      </c>
      <c r="G115" s="36">
        <v>6</v>
      </c>
      <c r="H115" s="60">
        <v>8.4</v>
      </c>
      <c r="I115" s="60">
        <v>8.9640000000000004</v>
      </c>
      <c r="J115" s="36">
        <v>56</v>
      </c>
      <c r="K115" s="36" t="s">
        <v>128</v>
      </c>
      <c r="L115" s="36"/>
      <c r="M115" s="37" t="s">
        <v>84</v>
      </c>
      <c r="N115" s="37"/>
      <c r="O115" s="36">
        <v>45</v>
      </c>
      <c r="P115" s="5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457"/>
      <c r="R115" s="457"/>
      <c r="S115" s="457"/>
      <c r="T115" s="458"/>
      <c r="U115" s="38" t="s">
        <v>48</v>
      </c>
      <c r="V115" s="38" t="s">
        <v>48</v>
      </c>
      <c r="W115" s="39" t="s">
        <v>0</v>
      </c>
      <c r="X115" s="57">
        <v>0</v>
      </c>
      <c r="Y115" s="54">
        <f>IFERROR(IF(X115="",0,CEILING((X115/$H115),1)*$H115),"")</f>
        <v>0</v>
      </c>
      <c r="Z115" s="40" t="str">
        <f>IFERROR(IF(Y115=0,"",ROUNDUP(Y115/H115,0)*0.02175),"")</f>
        <v/>
      </c>
      <c r="AA115" s="66" t="s">
        <v>48</v>
      </c>
      <c r="AB115" s="67" t="s">
        <v>48</v>
      </c>
      <c r="AC115" s="77"/>
      <c r="AG115" s="76"/>
      <c r="AJ115" s="79"/>
      <c r="AK115" s="79"/>
      <c r="BB115" s="130" t="s">
        <v>69</v>
      </c>
      <c r="BM115" s="76">
        <f>IFERROR(X115*I115/H115,"0")</f>
        <v>0</v>
      </c>
      <c r="BN115" s="76">
        <f>IFERROR(Y115*I115/H115,"0")</f>
        <v>0</v>
      </c>
      <c r="BO115" s="76">
        <f>IFERROR(1/J115*(X115/H115),"0")</f>
        <v>0</v>
      </c>
      <c r="BP115" s="76">
        <f>IFERROR(1/J115*(Y115/H115),"0")</f>
        <v>0</v>
      </c>
    </row>
    <row r="116" spans="1:68" ht="27" customHeight="1" x14ac:dyDescent="0.25">
      <c r="A116" s="61" t="s">
        <v>211</v>
      </c>
      <c r="B116" s="61" t="s">
        <v>212</v>
      </c>
      <c r="C116" s="35">
        <v>4301051436</v>
      </c>
      <c r="D116" s="455">
        <v>4607091385731</v>
      </c>
      <c r="E116" s="455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90</v>
      </c>
      <c r="L116" s="36"/>
      <c r="M116" s="37" t="s">
        <v>130</v>
      </c>
      <c r="N116" s="37"/>
      <c r="O116" s="36">
        <v>45</v>
      </c>
      <c r="P116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457"/>
      <c r="R116" s="457"/>
      <c r="S116" s="457"/>
      <c r="T116" s="458"/>
      <c r="U116" s="38" t="s">
        <v>48</v>
      </c>
      <c r="V116" s="38" t="s">
        <v>48</v>
      </c>
      <c r="W116" s="39" t="s">
        <v>0</v>
      </c>
      <c r="X116" s="57">
        <v>0</v>
      </c>
      <c r="Y116" s="54">
        <f>IFERROR(IF(X116="",0,CEILING((X116/$H116),1)*$H116),"")</f>
        <v>0</v>
      </c>
      <c r="Z116" s="40" t="str">
        <f>IFERROR(IF(Y116=0,"",ROUNDUP(Y116/H116,0)*0.00753),"")</f>
        <v/>
      </c>
      <c r="AA116" s="66" t="s">
        <v>48</v>
      </c>
      <c r="AB116" s="67" t="s">
        <v>48</v>
      </c>
      <c r="AC116" s="77"/>
      <c r="AG116" s="76"/>
      <c r="AJ116" s="79"/>
      <c r="AK116" s="79"/>
      <c r="BB116" s="131" t="s">
        <v>69</v>
      </c>
      <c r="BM116" s="76">
        <f>IFERROR(X116*I116/H116,"0")</f>
        <v>0</v>
      </c>
      <c r="BN116" s="76">
        <f>IFERROR(Y116*I116/H116,"0")</f>
        <v>0</v>
      </c>
      <c r="BO116" s="76">
        <f>IFERROR(1/J116*(X116/H116),"0")</f>
        <v>0</v>
      </c>
      <c r="BP116" s="76">
        <f>IFERROR(1/J116*(Y116/H116),"0")</f>
        <v>0</v>
      </c>
    </row>
    <row r="117" spans="1:68" ht="16.5" customHeight="1" x14ac:dyDescent="0.25">
      <c r="A117" s="61" t="s">
        <v>213</v>
      </c>
      <c r="B117" s="61" t="s">
        <v>214</v>
      </c>
      <c r="C117" s="35">
        <v>4301051438</v>
      </c>
      <c r="D117" s="455">
        <v>4680115880894</v>
      </c>
      <c r="E117" s="455"/>
      <c r="F117" s="60">
        <v>0.33</v>
      </c>
      <c r="G117" s="36">
        <v>6</v>
      </c>
      <c r="H117" s="60">
        <v>1.98</v>
      </c>
      <c r="I117" s="60">
        <v>2.258</v>
      </c>
      <c r="J117" s="36">
        <v>156</v>
      </c>
      <c r="K117" s="36" t="s">
        <v>90</v>
      </c>
      <c r="L117" s="36"/>
      <c r="M117" s="37" t="s">
        <v>130</v>
      </c>
      <c r="N117" s="37"/>
      <c r="O117" s="36">
        <v>45</v>
      </c>
      <c r="P117" s="51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457"/>
      <c r="R117" s="457"/>
      <c r="S117" s="457"/>
      <c r="T117" s="458"/>
      <c r="U117" s="38" t="s">
        <v>48</v>
      </c>
      <c r="V117" s="38" t="s">
        <v>48</v>
      </c>
      <c r="W117" s="39" t="s">
        <v>0</v>
      </c>
      <c r="X117" s="57">
        <v>0</v>
      </c>
      <c r="Y117" s="54">
        <f>IFERROR(IF(X117="",0,CEILING((X117/$H117),1)*$H117),"")</f>
        <v>0</v>
      </c>
      <c r="Z117" s="40" t="str">
        <f>IFERROR(IF(Y117=0,"",ROUNDUP(Y117/H117,0)*0.00753),"")</f>
        <v/>
      </c>
      <c r="AA117" s="66" t="s">
        <v>48</v>
      </c>
      <c r="AB117" s="67" t="s">
        <v>48</v>
      </c>
      <c r="AC117" s="77"/>
      <c r="AG117" s="76"/>
      <c r="AJ117" s="79"/>
      <c r="AK117" s="79"/>
      <c r="BB117" s="132" t="s">
        <v>69</v>
      </c>
      <c r="BM117" s="76">
        <f>IFERROR(X117*I117/H117,"0")</f>
        <v>0</v>
      </c>
      <c r="BN117" s="76">
        <f>IFERROR(Y117*I117/H117,"0")</f>
        <v>0</v>
      </c>
      <c r="BO117" s="76">
        <f>IFERROR(1/J117*(X117/H117),"0")</f>
        <v>0</v>
      </c>
      <c r="BP117" s="76">
        <f>IFERROR(1/J117*(Y117/H117),"0")</f>
        <v>0</v>
      </c>
    </row>
    <row r="118" spans="1:68" ht="27" customHeight="1" x14ac:dyDescent="0.25">
      <c r="A118" s="61" t="s">
        <v>215</v>
      </c>
      <c r="B118" s="61" t="s">
        <v>216</v>
      </c>
      <c r="C118" s="35">
        <v>4301051439</v>
      </c>
      <c r="D118" s="455">
        <v>4680115880214</v>
      </c>
      <c r="E118" s="455"/>
      <c r="F118" s="60">
        <v>0.45</v>
      </c>
      <c r="G118" s="36">
        <v>6</v>
      </c>
      <c r="H118" s="60">
        <v>2.7</v>
      </c>
      <c r="I118" s="60">
        <v>2.988</v>
      </c>
      <c r="J118" s="36">
        <v>120</v>
      </c>
      <c r="K118" s="36" t="s">
        <v>90</v>
      </c>
      <c r="L118" s="36"/>
      <c r="M118" s="37" t="s">
        <v>130</v>
      </c>
      <c r="N118" s="37"/>
      <c r="O118" s="36">
        <v>45</v>
      </c>
      <c r="P118" s="51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457"/>
      <c r="R118" s="457"/>
      <c r="S118" s="457"/>
      <c r="T118" s="458"/>
      <c r="U118" s="38" t="s">
        <v>48</v>
      </c>
      <c r="V118" s="38" t="s">
        <v>48</v>
      </c>
      <c r="W118" s="39" t="s">
        <v>0</v>
      </c>
      <c r="X118" s="57">
        <v>6</v>
      </c>
      <c r="Y118" s="54">
        <f>IFERROR(IF(X118="",0,CEILING((X118/$H118),1)*$H118),"")</f>
        <v>8.1000000000000014</v>
      </c>
      <c r="Z118" s="40">
        <f>IFERROR(IF(Y118=0,"",ROUNDUP(Y118/H118,0)*0.00937),"")</f>
        <v>2.811E-2</v>
      </c>
      <c r="AA118" s="66" t="s">
        <v>48</v>
      </c>
      <c r="AB118" s="67" t="s">
        <v>48</v>
      </c>
      <c r="AC118" s="77"/>
      <c r="AG118" s="76"/>
      <c r="AJ118" s="79"/>
      <c r="AK118" s="79"/>
      <c r="BB118" s="133" t="s">
        <v>69</v>
      </c>
      <c r="BM118" s="76">
        <f>IFERROR(X118*I118/H118,"0")</f>
        <v>6.64</v>
      </c>
      <c r="BN118" s="76">
        <f>IFERROR(Y118*I118/H118,"0")</f>
        <v>8.9640000000000004</v>
      </c>
      <c r="BO118" s="76">
        <f>IFERROR(1/J118*(X118/H118),"0")</f>
        <v>1.8518518518518514E-2</v>
      </c>
      <c r="BP118" s="76">
        <f>IFERROR(1/J118*(Y118/H118),"0")</f>
        <v>2.5000000000000005E-2</v>
      </c>
    </row>
    <row r="119" spans="1:68" x14ac:dyDescent="0.2">
      <c r="A119" s="462"/>
      <c r="B119" s="462"/>
      <c r="C119" s="462"/>
      <c r="D119" s="462"/>
      <c r="E119" s="462"/>
      <c r="F119" s="462"/>
      <c r="G119" s="462"/>
      <c r="H119" s="462"/>
      <c r="I119" s="462"/>
      <c r="J119" s="462"/>
      <c r="K119" s="462"/>
      <c r="L119" s="462"/>
      <c r="M119" s="462"/>
      <c r="N119" s="462"/>
      <c r="O119" s="463"/>
      <c r="P119" s="459" t="s">
        <v>43</v>
      </c>
      <c r="Q119" s="460"/>
      <c r="R119" s="460"/>
      <c r="S119" s="460"/>
      <c r="T119" s="460"/>
      <c r="U119" s="460"/>
      <c r="V119" s="461"/>
      <c r="W119" s="41" t="s">
        <v>42</v>
      </c>
      <c r="X119" s="42">
        <f>IFERROR(X114/H114,"0")+IFERROR(X115/H115,"0")+IFERROR(X116/H116,"0")+IFERROR(X117/H117,"0")+IFERROR(X118/H118,"0")</f>
        <v>12.098765432098766</v>
      </c>
      <c r="Y119" s="42">
        <f>IFERROR(Y114/H114,"0")+IFERROR(Y115/H115,"0")+IFERROR(Y116/H116,"0")+IFERROR(Y117/H117,"0")+IFERROR(Y118/H118,"0")</f>
        <v>13</v>
      </c>
      <c r="Z119" s="42">
        <f>IFERROR(IF(Z114="",0,Z114),"0")+IFERROR(IF(Z115="",0,Z115),"0")+IFERROR(IF(Z116="",0,Z116),"0")+IFERROR(IF(Z117="",0,Z117),"0")+IFERROR(IF(Z118="",0,Z118),"0")</f>
        <v>0.24560999999999997</v>
      </c>
      <c r="AA119" s="65"/>
      <c r="AB119" s="65"/>
      <c r="AC119" s="65"/>
    </row>
    <row r="120" spans="1:68" x14ac:dyDescent="0.2">
      <c r="A120" s="462"/>
      <c r="B120" s="462"/>
      <c r="C120" s="462"/>
      <c r="D120" s="462"/>
      <c r="E120" s="462"/>
      <c r="F120" s="462"/>
      <c r="G120" s="462"/>
      <c r="H120" s="462"/>
      <c r="I120" s="462"/>
      <c r="J120" s="462"/>
      <c r="K120" s="462"/>
      <c r="L120" s="462"/>
      <c r="M120" s="462"/>
      <c r="N120" s="462"/>
      <c r="O120" s="463"/>
      <c r="P120" s="459" t="s">
        <v>43</v>
      </c>
      <c r="Q120" s="460"/>
      <c r="R120" s="460"/>
      <c r="S120" s="460"/>
      <c r="T120" s="460"/>
      <c r="U120" s="460"/>
      <c r="V120" s="461"/>
      <c r="W120" s="41" t="s">
        <v>0</v>
      </c>
      <c r="X120" s="42">
        <f>IFERROR(SUM(X114:X118),"0")</f>
        <v>86</v>
      </c>
      <c r="Y120" s="42">
        <f>IFERROR(SUM(Y114:Y118),"0")</f>
        <v>89.1</v>
      </c>
      <c r="Z120" s="41"/>
      <c r="AA120" s="65"/>
      <c r="AB120" s="65"/>
      <c r="AC120" s="65"/>
    </row>
    <row r="121" spans="1:68" ht="16.5" customHeight="1" x14ac:dyDescent="0.25">
      <c r="A121" s="453" t="s">
        <v>217</v>
      </c>
      <c r="B121" s="453"/>
      <c r="C121" s="453"/>
      <c r="D121" s="453"/>
      <c r="E121" s="453"/>
      <c r="F121" s="453"/>
      <c r="G121" s="453"/>
      <c r="H121" s="453"/>
      <c r="I121" s="453"/>
      <c r="J121" s="453"/>
      <c r="K121" s="453"/>
      <c r="L121" s="453"/>
      <c r="M121" s="453"/>
      <c r="N121" s="453"/>
      <c r="O121" s="453"/>
      <c r="P121" s="453"/>
      <c r="Q121" s="453"/>
      <c r="R121" s="453"/>
      <c r="S121" s="453"/>
      <c r="T121" s="453"/>
      <c r="U121" s="453"/>
      <c r="V121" s="453"/>
      <c r="W121" s="453"/>
      <c r="X121" s="453"/>
      <c r="Y121" s="453"/>
      <c r="Z121" s="453"/>
      <c r="AA121" s="63"/>
      <c r="AB121" s="63"/>
      <c r="AC121" s="63"/>
    </row>
    <row r="122" spans="1:68" ht="14.25" customHeight="1" x14ac:dyDescent="0.25">
      <c r="A122" s="454" t="s">
        <v>124</v>
      </c>
      <c r="B122" s="454"/>
      <c r="C122" s="454"/>
      <c r="D122" s="454"/>
      <c r="E122" s="454"/>
      <c r="F122" s="454"/>
      <c r="G122" s="454"/>
      <c r="H122" s="454"/>
      <c r="I122" s="454"/>
      <c r="J122" s="454"/>
      <c r="K122" s="454"/>
      <c r="L122" s="454"/>
      <c r="M122" s="454"/>
      <c r="N122" s="454"/>
      <c r="O122" s="454"/>
      <c r="P122" s="454"/>
      <c r="Q122" s="454"/>
      <c r="R122" s="454"/>
      <c r="S122" s="454"/>
      <c r="T122" s="454"/>
      <c r="U122" s="454"/>
      <c r="V122" s="454"/>
      <c r="W122" s="454"/>
      <c r="X122" s="454"/>
      <c r="Y122" s="454"/>
      <c r="Z122" s="454"/>
      <c r="AA122" s="64"/>
      <c r="AB122" s="64"/>
      <c r="AC122" s="64"/>
    </row>
    <row r="123" spans="1:68" ht="16.5" customHeight="1" x14ac:dyDescent="0.25">
      <c r="A123" s="61" t="s">
        <v>218</v>
      </c>
      <c r="B123" s="61" t="s">
        <v>219</v>
      </c>
      <c r="C123" s="35">
        <v>4301011514</v>
      </c>
      <c r="D123" s="455">
        <v>4680115882133</v>
      </c>
      <c r="E123" s="455"/>
      <c r="F123" s="60">
        <v>1.35</v>
      </c>
      <c r="G123" s="36">
        <v>8</v>
      </c>
      <c r="H123" s="60">
        <v>10.8</v>
      </c>
      <c r="I123" s="60">
        <v>11.28</v>
      </c>
      <c r="J123" s="36">
        <v>56</v>
      </c>
      <c r="K123" s="36" t="s">
        <v>128</v>
      </c>
      <c r="L123" s="36"/>
      <c r="M123" s="37" t="s">
        <v>127</v>
      </c>
      <c r="N123" s="37"/>
      <c r="O123" s="36">
        <v>50</v>
      </c>
      <c r="P123" s="51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457"/>
      <c r="R123" s="457"/>
      <c r="S123" s="457"/>
      <c r="T123" s="458"/>
      <c r="U123" s="38" t="s">
        <v>48</v>
      </c>
      <c r="V123" s="38" t="s">
        <v>48</v>
      </c>
      <c r="W123" s="39" t="s">
        <v>0</v>
      </c>
      <c r="X123" s="57">
        <v>0</v>
      </c>
      <c r="Y123" s="54">
        <f>IFERROR(IF(X123="",0,CEILING((X123/$H123),1)*$H123),"")</f>
        <v>0</v>
      </c>
      <c r="Z123" s="40" t="str">
        <f>IFERROR(IF(Y123=0,"",ROUNDUP(Y123/H123,0)*0.02175),"")</f>
        <v/>
      </c>
      <c r="AA123" s="66" t="s">
        <v>48</v>
      </c>
      <c r="AB123" s="67" t="s">
        <v>48</v>
      </c>
      <c r="AC123" s="77"/>
      <c r="AG123" s="76"/>
      <c r="AJ123" s="79"/>
      <c r="AK123" s="79"/>
      <c r="BB123" s="134" t="s">
        <v>69</v>
      </c>
      <c r="BM123" s="76">
        <f>IFERROR(X123*I123/H123,"0")</f>
        <v>0</v>
      </c>
      <c r="BN123" s="76">
        <f>IFERROR(Y123*I123/H123,"0")</f>
        <v>0</v>
      </c>
      <c r="BO123" s="76">
        <f>IFERROR(1/J123*(X123/H123),"0")</f>
        <v>0</v>
      </c>
      <c r="BP123" s="76">
        <f>IFERROR(1/J123*(Y123/H123),"0")</f>
        <v>0</v>
      </c>
    </row>
    <row r="124" spans="1:68" ht="16.5" customHeight="1" x14ac:dyDescent="0.25">
      <c r="A124" s="61" t="s">
        <v>218</v>
      </c>
      <c r="B124" s="61" t="s">
        <v>220</v>
      </c>
      <c r="C124" s="35">
        <v>4301011703</v>
      </c>
      <c r="D124" s="455">
        <v>4680115882133</v>
      </c>
      <c r="E124" s="455"/>
      <c r="F124" s="60">
        <v>1.4</v>
      </c>
      <c r="G124" s="36">
        <v>8</v>
      </c>
      <c r="H124" s="60">
        <v>11.2</v>
      </c>
      <c r="I124" s="60">
        <v>11.68</v>
      </c>
      <c r="J124" s="36">
        <v>56</v>
      </c>
      <c r="K124" s="36" t="s">
        <v>128</v>
      </c>
      <c r="L124" s="36"/>
      <c r="M124" s="37" t="s">
        <v>127</v>
      </c>
      <c r="N124" s="37"/>
      <c r="O124" s="36">
        <v>50</v>
      </c>
      <c r="P124" s="51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457"/>
      <c r="R124" s="457"/>
      <c r="S124" s="457"/>
      <c r="T124" s="458"/>
      <c r="U124" s="38" t="s">
        <v>48</v>
      </c>
      <c r="V124" s="38" t="s">
        <v>48</v>
      </c>
      <c r="W124" s="39" t="s">
        <v>0</v>
      </c>
      <c r="X124" s="57">
        <v>0</v>
      </c>
      <c r="Y124" s="54">
        <f>IFERROR(IF(X124="",0,CEILING((X124/$H124),1)*$H124),"")</f>
        <v>0</v>
      </c>
      <c r="Z124" s="40" t="str">
        <f>IFERROR(IF(Y124=0,"",ROUNDUP(Y124/H124,0)*0.02175),"")</f>
        <v/>
      </c>
      <c r="AA124" s="66" t="s">
        <v>48</v>
      </c>
      <c r="AB124" s="67" t="s">
        <v>48</v>
      </c>
      <c r="AC124" s="77"/>
      <c r="AG124" s="76"/>
      <c r="AJ124" s="79"/>
      <c r="AK124" s="79"/>
      <c r="BB124" s="135" t="s">
        <v>69</v>
      </c>
      <c r="BM124" s="76">
        <f>IFERROR(X124*I124/H124,"0")</f>
        <v>0</v>
      </c>
      <c r="BN124" s="76">
        <f>IFERROR(Y124*I124/H124,"0")</f>
        <v>0</v>
      </c>
      <c r="BO124" s="76">
        <f>IFERROR(1/J124*(X124/H124),"0")</f>
        <v>0</v>
      </c>
      <c r="BP124" s="76">
        <f>IFERROR(1/J124*(Y124/H124),"0")</f>
        <v>0</v>
      </c>
    </row>
    <row r="125" spans="1:68" ht="16.5" customHeight="1" x14ac:dyDescent="0.25">
      <c r="A125" s="61" t="s">
        <v>221</v>
      </c>
      <c r="B125" s="61" t="s">
        <v>222</v>
      </c>
      <c r="C125" s="35">
        <v>4301011417</v>
      </c>
      <c r="D125" s="455">
        <v>4680115880269</v>
      </c>
      <c r="E125" s="455"/>
      <c r="F125" s="60">
        <v>0.375</v>
      </c>
      <c r="G125" s="36">
        <v>10</v>
      </c>
      <c r="H125" s="60">
        <v>3.75</v>
      </c>
      <c r="I125" s="60">
        <v>3.96</v>
      </c>
      <c r="J125" s="36">
        <v>120</v>
      </c>
      <c r="K125" s="36" t="s">
        <v>90</v>
      </c>
      <c r="L125" s="36"/>
      <c r="M125" s="37" t="s">
        <v>130</v>
      </c>
      <c r="N125" s="37"/>
      <c r="O125" s="36">
        <v>50</v>
      </c>
      <c r="P125" s="51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457"/>
      <c r="R125" s="457"/>
      <c r="S125" s="457"/>
      <c r="T125" s="458"/>
      <c r="U125" s="38" t="s">
        <v>48</v>
      </c>
      <c r="V125" s="38" t="s">
        <v>48</v>
      </c>
      <c r="W125" s="39" t="s">
        <v>0</v>
      </c>
      <c r="X125" s="57">
        <v>0</v>
      </c>
      <c r="Y125" s="54">
        <f>IFERROR(IF(X125="",0,CEILING((X125/$H125),1)*$H125),"")</f>
        <v>0</v>
      </c>
      <c r="Z125" s="40" t="str">
        <f>IFERROR(IF(Y125=0,"",ROUNDUP(Y125/H125,0)*0.00937),"")</f>
        <v/>
      </c>
      <c r="AA125" s="66" t="s">
        <v>48</v>
      </c>
      <c r="AB125" s="67" t="s">
        <v>48</v>
      </c>
      <c r="AC125" s="77"/>
      <c r="AG125" s="76"/>
      <c r="AJ125" s="79"/>
      <c r="AK125" s="79"/>
      <c r="BB125" s="136" t="s">
        <v>69</v>
      </c>
      <c r="BM125" s="76">
        <f>IFERROR(X125*I125/H125,"0")</f>
        <v>0</v>
      </c>
      <c r="BN125" s="76">
        <f>IFERROR(Y125*I125/H125,"0")</f>
        <v>0</v>
      </c>
      <c r="BO125" s="76">
        <f>IFERROR(1/J125*(X125/H125),"0")</f>
        <v>0</v>
      </c>
      <c r="BP125" s="76">
        <f>IFERROR(1/J125*(Y125/H125),"0")</f>
        <v>0</v>
      </c>
    </row>
    <row r="126" spans="1:68" ht="16.5" customHeight="1" x14ac:dyDescent="0.25">
      <c r="A126" s="61" t="s">
        <v>223</v>
      </c>
      <c r="B126" s="61" t="s">
        <v>224</v>
      </c>
      <c r="C126" s="35">
        <v>4301011415</v>
      </c>
      <c r="D126" s="455">
        <v>4680115880429</v>
      </c>
      <c r="E126" s="455"/>
      <c r="F126" s="60">
        <v>0.45</v>
      </c>
      <c r="G126" s="36">
        <v>10</v>
      </c>
      <c r="H126" s="60">
        <v>4.5</v>
      </c>
      <c r="I126" s="60">
        <v>4.74</v>
      </c>
      <c r="J126" s="36">
        <v>120</v>
      </c>
      <c r="K126" s="36" t="s">
        <v>90</v>
      </c>
      <c r="L126" s="36"/>
      <c r="M126" s="37" t="s">
        <v>130</v>
      </c>
      <c r="N126" s="37"/>
      <c r="O126" s="36">
        <v>50</v>
      </c>
      <c r="P126" s="52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457"/>
      <c r="R126" s="457"/>
      <c r="S126" s="457"/>
      <c r="T126" s="458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IFERROR(IF(Y126=0,"",ROUNDUP(Y126/H126,0)*0.00937),"")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customHeight="1" x14ac:dyDescent="0.25">
      <c r="A127" s="61" t="s">
        <v>225</v>
      </c>
      <c r="B127" s="61" t="s">
        <v>226</v>
      </c>
      <c r="C127" s="35">
        <v>4301011462</v>
      </c>
      <c r="D127" s="455">
        <v>4680115881457</v>
      </c>
      <c r="E127" s="455"/>
      <c r="F127" s="60">
        <v>0.75</v>
      </c>
      <c r="G127" s="36">
        <v>6</v>
      </c>
      <c r="H127" s="60">
        <v>4.5</v>
      </c>
      <c r="I127" s="60">
        <v>4.74</v>
      </c>
      <c r="J127" s="36">
        <v>120</v>
      </c>
      <c r="K127" s="36" t="s">
        <v>90</v>
      </c>
      <c r="L127" s="36"/>
      <c r="M127" s="37" t="s">
        <v>130</v>
      </c>
      <c r="N127" s="37"/>
      <c r="O127" s="36">
        <v>50</v>
      </c>
      <c r="P127" s="52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457"/>
      <c r="R127" s="457"/>
      <c r="S127" s="457"/>
      <c r="T127" s="458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IFERROR(IF(Y127=0,"",ROUNDUP(Y127/H127,0)*0.00937),"")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x14ac:dyDescent="0.2">
      <c r="A128" s="462"/>
      <c r="B128" s="462"/>
      <c r="C128" s="462"/>
      <c r="D128" s="462"/>
      <c r="E128" s="462"/>
      <c r="F128" s="462"/>
      <c r="G128" s="462"/>
      <c r="H128" s="462"/>
      <c r="I128" s="462"/>
      <c r="J128" s="462"/>
      <c r="K128" s="462"/>
      <c r="L128" s="462"/>
      <c r="M128" s="462"/>
      <c r="N128" s="462"/>
      <c r="O128" s="463"/>
      <c r="P128" s="459" t="s">
        <v>43</v>
      </c>
      <c r="Q128" s="460"/>
      <c r="R128" s="460"/>
      <c r="S128" s="460"/>
      <c r="T128" s="460"/>
      <c r="U128" s="460"/>
      <c r="V128" s="461"/>
      <c r="W128" s="41" t="s">
        <v>42</v>
      </c>
      <c r="X128" s="42">
        <f>IFERROR(X123/H123,"0")+IFERROR(X124/H124,"0")+IFERROR(X125/H125,"0")+IFERROR(X126/H126,"0")+IFERROR(X127/H127,"0")</f>
        <v>0</v>
      </c>
      <c r="Y128" s="42">
        <f>IFERROR(Y123/H123,"0")+IFERROR(Y124/H124,"0")+IFERROR(Y125/H125,"0")+IFERROR(Y126/H126,"0")+IFERROR(Y127/H127,"0")</f>
        <v>0</v>
      </c>
      <c r="Z128" s="42">
        <f>IFERROR(IF(Z123="",0,Z123),"0")+IFERROR(IF(Z124="",0,Z124),"0")+IFERROR(IF(Z125="",0,Z125),"0")+IFERROR(IF(Z126="",0,Z126),"0")+IFERROR(IF(Z127="",0,Z127),"0")</f>
        <v>0</v>
      </c>
      <c r="AA128" s="65"/>
      <c r="AB128" s="65"/>
      <c r="AC128" s="65"/>
    </row>
    <row r="129" spans="1:68" x14ac:dyDescent="0.2">
      <c r="A129" s="462"/>
      <c r="B129" s="462"/>
      <c r="C129" s="462"/>
      <c r="D129" s="462"/>
      <c r="E129" s="462"/>
      <c r="F129" s="462"/>
      <c r="G129" s="462"/>
      <c r="H129" s="462"/>
      <c r="I129" s="462"/>
      <c r="J129" s="462"/>
      <c r="K129" s="462"/>
      <c r="L129" s="462"/>
      <c r="M129" s="462"/>
      <c r="N129" s="462"/>
      <c r="O129" s="463"/>
      <c r="P129" s="459" t="s">
        <v>43</v>
      </c>
      <c r="Q129" s="460"/>
      <c r="R129" s="460"/>
      <c r="S129" s="460"/>
      <c r="T129" s="460"/>
      <c r="U129" s="460"/>
      <c r="V129" s="461"/>
      <c r="W129" s="41" t="s">
        <v>0</v>
      </c>
      <c r="X129" s="42">
        <f>IFERROR(SUM(X123:X127),"0")</f>
        <v>0</v>
      </c>
      <c r="Y129" s="42">
        <f>IFERROR(SUM(Y123:Y127),"0")</f>
        <v>0</v>
      </c>
      <c r="Z129" s="41"/>
      <c r="AA129" s="65"/>
      <c r="AB129" s="65"/>
      <c r="AC129" s="65"/>
    </row>
    <row r="130" spans="1:68" ht="14.25" customHeight="1" x14ac:dyDescent="0.25">
      <c r="A130" s="454" t="s">
        <v>160</v>
      </c>
      <c r="B130" s="454"/>
      <c r="C130" s="454"/>
      <c r="D130" s="454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64"/>
      <c r="AB130" s="64"/>
      <c r="AC130" s="64"/>
    </row>
    <row r="131" spans="1:68" ht="16.5" customHeight="1" x14ac:dyDescent="0.25">
      <c r="A131" s="61" t="s">
        <v>227</v>
      </c>
      <c r="B131" s="61" t="s">
        <v>228</v>
      </c>
      <c r="C131" s="35">
        <v>4301020345</v>
      </c>
      <c r="D131" s="455">
        <v>4680115881488</v>
      </c>
      <c r="E131" s="455"/>
      <c r="F131" s="60">
        <v>1.35</v>
      </c>
      <c r="G131" s="36">
        <v>8</v>
      </c>
      <c r="H131" s="60">
        <v>10.8</v>
      </c>
      <c r="I131" s="60">
        <v>11.28</v>
      </c>
      <c r="J131" s="36">
        <v>56</v>
      </c>
      <c r="K131" s="36" t="s">
        <v>128</v>
      </c>
      <c r="L131" s="36"/>
      <c r="M131" s="37" t="s">
        <v>127</v>
      </c>
      <c r="N131" s="37"/>
      <c r="O131" s="36">
        <v>55</v>
      </c>
      <c r="P131" s="522" t="s">
        <v>229</v>
      </c>
      <c r="Q131" s="457"/>
      <c r="R131" s="457"/>
      <c r="S131" s="457"/>
      <c r="T131" s="458"/>
      <c r="U131" s="38" t="s">
        <v>48</v>
      </c>
      <c r="V131" s="38" t="s">
        <v>48</v>
      </c>
      <c r="W131" s="39" t="s">
        <v>0</v>
      </c>
      <c r="X131" s="57">
        <v>0</v>
      </c>
      <c r="Y131" s="54">
        <f>IFERROR(IF(X131="",0,CEILING((X131/$H131),1)*$H131),"")</f>
        <v>0</v>
      </c>
      <c r="Z131" s="40" t="str">
        <f>IFERROR(IF(Y131=0,"",ROUNDUP(Y131/H131,0)*0.02175),"")</f>
        <v/>
      </c>
      <c r="AA131" s="66" t="s">
        <v>48</v>
      </c>
      <c r="AB131" s="67" t="s">
        <v>48</v>
      </c>
      <c r="AC131" s="77"/>
      <c r="AG131" s="76"/>
      <c r="AJ131" s="79"/>
      <c r="AK131" s="79"/>
      <c r="BB131" s="139" t="s">
        <v>69</v>
      </c>
      <c r="BM131" s="76">
        <f>IFERROR(X131*I131/H131,"0")</f>
        <v>0</v>
      </c>
      <c r="BN131" s="76">
        <f>IFERROR(Y131*I131/H131,"0")</f>
        <v>0</v>
      </c>
      <c r="BO131" s="76">
        <f>IFERROR(1/J131*(X131/H131),"0")</f>
        <v>0</v>
      </c>
      <c r="BP131" s="76">
        <f>IFERROR(1/J131*(Y131/H131),"0")</f>
        <v>0</v>
      </c>
    </row>
    <row r="132" spans="1:68" ht="16.5" customHeight="1" x14ac:dyDescent="0.25">
      <c r="A132" s="61" t="s">
        <v>227</v>
      </c>
      <c r="B132" s="61" t="s">
        <v>230</v>
      </c>
      <c r="C132" s="35">
        <v>4301020235</v>
      </c>
      <c r="D132" s="455">
        <v>4680115881488</v>
      </c>
      <c r="E132" s="455"/>
      <c r="F132" s="60">
        <v>1.35</v>
      </c>
      <c r="G132" s="36">
        <v>8</v>
      </c>
      <c r="H132" s="60">
        <v>10.8</v>
      </c>
      <c r="I132" s="60">
        <v>11.28</v>
      </c>
      <c r="J132" s="36">
        <v>56</v>
      </c>
      <c r="K132" s="36" t="s">
        <v>128</v>
      </c>
      <c r="L132" s="36"/>
      <c r="M132" s="37" t="s">
        <v>127</v>
      </c>
      <c r="N132" s="37"/>
      <c r="O132" s="36">
        <v>50</v>
      </c>
      <c r="P132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457"/>
      <c r="R132" s="457"/>
      <c r="S132" s="457"/>
      <c r="T132" s="458"/>
      <c r="U132" s="38" t="s">
        <v>48</v>
      </c>
      <c r="V132" s="38" t="s">
        <v>48</v>
      </c>
      <c r="W132" s="39" t="s">
        <v>0</v>
      </c>
      <c r="X132" s="57">
        <v>0</v>
      </c>
      <c r="Y132" s="54">
        <f>IFERROR(IF(X132="",0,CEILING((X132/$H132),1)*$H132),"")</f>
        <v>0</v>
      </c>
      <c r="Z132" s="40" t="str">
        <f>IFERROR(IF(Y132=0,"",ROUNDUP(Y132/H132,0)*0.02175),"")</f>
        <v/>
      </c>
      <c r="AA132" s="66" t="s">
        <v>48</v>
      </c>
      <c r="AB132" s="67" t="s">
        <v>48</v>
      </c>
      <c r="AC132" s="77"/>
      <c r="AG132" s="76"/>
      <c r="AJ132" s="79"/>
      <c r="AK132" s="79"/>
      <c r="BB132" s="140" t="s">
        <v>69</v>
      </c>
      <c r="BM132" s="76">
        <f>IFERROR(X132*I132/H132,"0")</f>
        <v>0</v>
      </c>
      <c r="BN132" s="76">
        <f>IFERROR(Y132*I132/H132,"0")</f>
        <v>0</v>
      </c>
      <c r="BO132" s="76">
        <f>IFERROR(1/J132*(X132/H132),"0")</f>
        <v>0</v>
      </c>
      <c r="BP132" s="76">
        <f>IFERROR(1/J132*(Y132/H132),"0")</f>
        <v>0</v>
      </c>
    </row>
    <row r="133" spans="1:68" ht="16.5" customHeight="1" x14ac:dyDescent="0.25">
      <c r="A133" s="61" t="s">
        <v>231</v>
      </c>
      <c r="B133" s="61" t="s">
        <v>232</v>
      </c>
      <c r="C133" s="35">
        <v>4301020346</v>
      </c>
      <c r="D133" s="455">
        <v>4680115882775</v>
      </c>
      <c r="E133" s="455"/>
      <c r="F133" s="60">
        <v>0.3</v>
      </c>
      <c r="G133" s="36">
        <v>8</v>
      </c>
      <c r="H133" s="60">
        <v>2.4</v>
      </c>
      <c r="I133" s="60">
        <v>2.5</v>
      </c>
      <c r="J133" s="36">
        <v>234</v>
      </c>
      <c r="K133" s="36" t="s">
        <v>85</v>
      </c>
      <c r="L133" s="36"/>
      <c r="M133" s="37" t="s">
        <v>127</v>
      </c>
      <c r="N133" s="37"/>
      <c r="O133" s="36">
        <v>55</v>
      </c>
      <c r="P133" s="524" t="s">
        <v>233</v>
      </c>
      <c r="Q133" s="457"/>
      <c r="R133" s="457"/>
      <c r="S133" s="457"/>
      <c r="T133" s="458"/>
      <c r="U133" s="38" t="s">
        <v>48</v>
      </c>
      <c r="V133" s="38" t="s">
        <v>48</v>
      </c>
      <c r="W133" s="39" t="s">
        <v>0</v>
      </c>
      <c r="X133" s="57">
        <v>0</v>
      </c>
      <c r="Y133" s="54">
        <f>IFERROR(IF(X133="",0,CEILING((X133/$H133),1)*$H133),"")</f>
        <v>0</v>
      </c>
      <c r="Z133" s="40" t="str">
        <f>IFERROR(IF(Y133=0,"",ROUNDUP(Y133/H133,0)*0.00502),"")</f>
        <v/>
      </c>
      <c r="AA133" s="66" t="s">
        <v>48</v>
      </c>
      <c r="AB133" s="67" t="s">
        <v>48</v>
      </c>
      <c r="AC133" s="77"/>
      <c r="AG133" s="76"/>
      <c r="AJ133" s="79"/>
      <c r="AK133" s="79"/>
      <c r="BB133" s="141" t="s">
        <v>69</v>
      </c>
      <c r="BM133" s="76">
        <f>IFERROR(X133*I133/H133,"0")</f>
        <v>0</v>
      </c>
      <c r="BN133" s="76">
        <f>IFERROR(Y133*I133/H133,"0")</f>
        <v>0</v>
      </c>
      <c r="BO133" s="76">
        <f>IFERROR(1/J133*(X133/H133),"0")</f>
        <v>0</v>
      </c>
      <c r="BP133" s="76">
        <f>IFERROR(1/J133*(Y133/H133),"0")</f>
        <v>0</v>
      </c>
    </row>
    <row r="134" spans="1:68" ht="16.5" customHeight="1" x14ac:dyDescent="0.25">
      <c r="A134" s="61" t="s">
        <v>231</v>
      </c>
      <c r="B134" s="61" t="s">
        <v>234</v>
      </c>
      <c r="C134" s="35">
        <v>4301020258</v>
      </c>
      <c r="D134" s="455">
        <v>4680115882775</v>
      </c>
      <c r="E134" s="455"/>
      <c r="F134" s="60">
        <v>0.3</v>
      </c>
      <c r="G134" s="36">
        <v>8</v>
      </c>
      <c r="H134" s="60">
        <v>2.4</v>
      </c>
      <c r="I134" s="60">
        <v>2.5</v>
      </c>
      <c r="J134" s="36">
        <v>234</v>
      </c>
      <c r="K134" s="36" t="s">
        <v>85</v>
      </c>
      <c r="L134" s="36"/>
      <c r="M134" s="37" t="s">
        <v>130</v>
      </c>
      <c r="N134" s="37"/>
      <c r="O134" s="36">
        <v>50</v>
      </c>
      <c r="P134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457"/>
      <c r="R134" s="457"/>
      <c r="S134" s="457"/>
      <c r="T134" s="458"/>
      <c r="U134" s="38" t="s">
        <v>48</v>
      </c>
      <c r="V134" s="38" t="s">
        <v>48</v>
      </c>
      <c r="W134" s="39" t="s">
        <v>0</v>
      </c>
      <c r="X134" s="57">
        <v>0</v>
      </c>
      <c r="Y134" s="54">
        <f>IFERROR(IF(X134="",0,CEILING((X134/$H134),1)*$H134),"")</f>
        <v>0</v>
      </c>
      <c r="Z134" s="40" t="str">
        <f>IFERROR(IF(Y134=0,"",ROUNDUP(Y134/H134,0)*0.00502),"")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>IFERROR(X134*I134/H134,"0")</f>
        <v>0</v>
      </c>
      <c r="BN134" s="76">
        <f>IFERROR(Y134*I134/H134,"0")</f>
        <v>0</v>
      </c>
      <c r="BO134" s="76">
        <f>IFERROR(1/J134*(X134/H134),"0")</f>
        <v>0</v>
      </c>
      <c r="BP134" s="76">
        <f>IFERROR(1/J134*(Y134/H134),"0")</f>
        <v>0</v>
      </c>
    </row>
    <row r="135" spans="1:68" ht="16.5" customHeight="1" x14ac:dyDescent="0.25">
      <c r="A135" s="61" t="s">
        <v>235</v>
      </c>
      <c r="B135" s="61" t="s">
        <v>236</v>
      </c>
      <c r="C135" s="35">
        <v>4301020339</v>
      </c>
      <c r="D135" s="455">
        <v>4680115880658</v>
      </c>
      <c r="E135" s="455"/>
      <c r="F135" s="60">
        <v>0.4</v>
      </c>
      <c r="G135" s="36">
        <v>6</v>
      </c>
      <c r="H135" s="60">
        <v>2.4</v>
      </c>
      <c r="I135" s="60">
        <v>2.6</v>
      </c>
      <c r="J135" s="36">
        <v>156</v>
      </c>
      <c r="K135" s="36" t="s">
        <v>90</v>
      </c>
      <c r="L135" s="36"/>
      <c r="M135" s="37" t="s">
        <v>127</v>
      </c>
      <c r="N135" s="37"/>
      <c r="O135" s="36">
        <v>50</v>
      </c>
      <c r="P135" s="526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457"/>
      <c r="R135" s="457"/>
      <c r="S135" s="457"/>
      <c r="T135" s="458"/>
      <c r="U135" s="38" t="s">
        <v>48</v>
      </c>
      <c r="V135" s="38" t="s">
        <v>48</v>
      </c>
      <c r="W135" s="39" t="s">
        <v>0</v>
      </c>
      <c r="X135" s="57">
        <v>0</v>
      </c>
      <c r="Y135" s="54">
        <f>IFERROR(IF(X135="",0,CEILING((X135/$H135),1)*$H135),"")</f>
        <v>0</v>
      </c>
      <c r="Z135" s="40" t="str">
        <f>IFERROR(IF(Y135=0,"",ROUNDUP(Y135/H135,0)*0.00753),"")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>IFERROR(X135*I135/H135,"0")</f>
        <v>0</v>
      </c>
      <c r="BN135" s="76">
        <f>IFERROR(Y135*I135/H135,"0")</f>
        <v>0</v>
      </c>
      <c r="BO135" s="76">
        <f>IFERROR(1/J135*(X135/H135),"0")</f>
        <v>0</v>
      </c>
      <c r="BP135" s="76">
        <f>IFERROR(1/J135*(Y135/H135),"0")</f>
        <v>0</v>
      </c>
    </row>
    <row r="136" spans="1:68" x14ac:dyDescent="0.2">
      <c r="A136" s="462"/>
      <c r="B136" s="462"/>
      <c r="C136" s="462"/>
      <c r="D136" s="462"/>
      <c r="E136" s="462"/>
      <c r="F136" s="462"/>
      <c r="G136" s="462"/>
      <c r="H136" s="462"/>
      <c r="I136" s="462"/>
      <c r="J136" s="462"/>
      <c r="K136" s="462"/>
      <c r="L136" s="462"/>
      <c r="M136" s="462"/>
      <c r="N136" s="462"/>
      <c r="O136" s="463"/>
      <c r="P136" s="459" t="s">
        <v>43</v>
      </c>
      <c r="Q136" s="460"/>
      <c r="R136" s="460"/>
      <c r="S136" s="460"/>
      <c r="T136" s="460"/>
      <c r="U136" s="460"/>
      <c r="V136" s="461"/>
      <c r="W136" s="41" t="s">
        <v>42</v>
      </c>
      <c r="X136" s="42">
        <f>IFERROR(X131/H131,"0")+IFERROR(X132/H132,"0")+IFERROR(X133/H133,"0")+IFERROR(X134/H134,"0")+IFERROR(X135/H135,"0")</f>
        <v>0</v>
      </c>
      <c r="Y136" s="42">
        <f>IFERROR(Y131/H131,"0")+IFERROR(Y132/H132,"0")+IFERROR(Y133/H133,"0")+IFERROR(Y134/H134,"0")+IFERROR(Y135/H135,"0")</f>
        <v>0</v>
      </c>
      <c r="Z136" s="42">
        <f>IFERROR(IF(Z131="",0,Z131),"0")+IFERROR(IF(Z132="",0,Z132),"0")+IFERROR(IF(Z133="",0,Z133),"0")+IFERROR(IF(Z134="",0,Z134),"0")+IFERROR(IF(Z135="",0,Z135),"0")</f>
        <v>0</v>
      </c>
      <c r="AA136" s="65"/>
      <c r="AB136" s="65"/>
      <c r="AC136" s="65"/>
    </row>
    <row r="137" spans="1:68" x14ac:dyDescent="0.2">
      <c r="A137" s="462"/>
      <c r="B137" s="462"/>
      <c r="C137" s="462"/>
      <c r="D137" s="462"/>
      <c r="E137" s="462"/>
      <c r="F137" s="462"/>
      <c r="G137" s="462"/>
      <c r="H137" s="462"/>
      <c r="I137" s="462"/>
      <c r="J137" s="462"/>
      <c r="K137" s="462"/>
      <c r="L137" s="462"/>
      <c r="M137" s="462"/>
      <c r="N137" s="462"/>
      <c r="O137" s="463"/>
      <c r="P137" s="459" t="s">
        <v>43</v>
      </c>
      <c r="Q137" s="460"/>
      <c r="R137" s="460"/>
      <c r="S137" s="460"/>
      <c r="T137" s="460"/>
      <c r="U137" s="460"/>
      <c r="V137" s="461"/>
      <c r="W137" s="41" t="s">
        <v>0</v>
      </c>
      <c r="X137" s="42">
        <f>IFERROR(SUM(X131:X135),"0")</f>
        <v>0</v>
      </c>
      <c r="Y137" s="42">
        <f>IFERROR(SUM(Y131:Y135),"0")</f>
        <v>0</v>
      </c>
      <c r="Z137" s="41"/>
      <c r="AA137" s="65"/>
      <c r="AB137" s="65"/>
      <c r="AC137" s="65"/>
    </row>
    <row r="138" spans="1:68" ht="14.25" customHeight="1" x14ac:dyDescent="0.25">
      <c r="A138" s="454" t="s">
        <v>86</v>
      </c>
      <c r="B138" s="454"/>
      <c r="C138" s="454"/>
      <c r="D138" s="454"/>
      <c r="E138" s="454"/>
      <c r="F138" s="454"/>
      <c r="G138" s="454"/>
      <c r="H138" s="454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54"/>
      <c r="AA138" s="64"/>
      <c r="AB138" s="64"/>
      <c r="AC138" s="64"/>
    </row>
    <row r="139" spans="1:68" ht="16.5" customHeight="1" x14ac:dyDescent="0.25">
      <c r="A139" s="61" t="s">
        <v>237</v>
      </c>
      <c r="B139" s="61" t="s">
        <v>238</v>
      </c>
      <c r="C139" s="35">
        <v>4301051360</v>
      </c>
      <c r="D139" s="455">
        <v>4607091385168</v>
      </c>
      <c r="E139" s="455"/>
      <c r="F139" s="60">
        <v>1.35</v>
      </c>
      <c r="G139" s="36">
        <v>6</v>
      </c>
      <c r="H139" s="60">
        <v>8.1</v>
      </c>
      <c r="I139" s="60">
        <v>8.6579999999999995</v>
      </c>
      <c r="J139" s="36">
        <v>56</v>
      </c>
      <c r="K139" s="36" t="s">
        <v>128</v>
      </c>
      <c r="L139" s="36"/>
      <c r="M139" s="37" t="s">
        <v>130</v>
      </c>
      <c r="N139" s="37"/>
      <c r="O139" s="36">
        <v>45</v>
      </c>
      <c r="P139" s="52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457"/>
      <c r="R139" s="457"/>
      <c r="S139" s="457"/>
      <c r="T139" s="458"/>
      <c r="U139" s="38" t="s">
        <v>48</v>
      </c>
      <c r="V139" s="38" t="s">
        <v>48</v>
      </c>
      <c r="W139" s="39" t="s">
        <v>0</v>
      </c>
      <c r="X139" s="57">
        <v>160</v>
      </c>
      <c r="Y139" s="54">
        <f t="shared" ref="Y139:Y145" si="21">IFERROR(IF(X139="",0,CEILING((X139/$H139),1)*$H139),"")</f>
        <v>162</v>
      </c>
      <c r="Z139" s="40">
        <f>IFERROR(IF(Y139=0,"",ROUNDUP(Y139/H139,0)*0.02175),"")</f>
        <v>0.43499999999999994</v>
      </c>
      <c r="AA139" s="66" t="s">
        <v>48</v>
      </c>
      <c r="AB139" s="67" t="s">
        <v>48</v>
      </c>
      <c r="AC139" s="77"/>
      <c r="AG139" s="76"/>
      <c r="AJ139" s="79"/>
      <c r="AK139" s="79"/>
      <c r="BB139" s="144" t="s">
        <v>69</v>
      </c>
      <c r="BM139" s="76">
        <f t="shared" ref="BM139:BM145" si="22">IFERROR(X139*I139/H139,"0")</f>
        <v>171.02222222222224</v>
      </c>
      <c r="BN139" s="76">
        <f t="shared" ref="BN139:BN145" si="23">IFERROR(Y139*I139/H139,"0")</f>
        <v>173.16</v>
      </c>
      <c r="BO139" s="76">
        <f t="shared" ref="BO139:BO145" si="24">IFERROR(1/J139*(X139/H139),"0")</f>
        <v>0.35273368606701944</v>
      </c>
      <c r="BP139" s="76">
        <f t="shared" ref="BP139:BP145" si="25">IFERROR(1/J139*(Y139/H139),"0")</f>
        <v>0.3571428571428571</v>
      </c>
    </row>
    <row r="140" spans="1:68" ht="16.5" customHeight="1" x14ac:dyDescent="0.25">
      <c r="A140" s="61" t="s">
        <v>237</v>
      </c>
      <c r="B140" s="61" t="s">
        <v>239</v>
      </c>
      <c r="C140" s="35">
        <v>4301051612</v>
      </c>
      <c r="D140" s="455">
        <v>4607091385168</v>
      </c>
      <c r="E140" s="455"/>
      <c r="F140" s="60">
        <v>1.4</v>
      </c>
      <c r="G140" s="36">
        <v>6</v>
      </c>
      <c r="H140" s="60">
        <v>8.4</v>
      </c>
      <c r="I140" s="60">
        <v>8.9580000000000002</v>
      </c>
      <c r="J140" s="36">
        <v>56</v>
      </c>
      <c r="K140" s="36" t="s">
        <v>128</v>
      </c>
      <c r="L140" s="36"/>
      <c r="M140" s="37" t="s">
        <v>84</v>
      </c>
      <c r="N140" s="37"/>
      <c r="O140" s="36">
        <v>45</v>
      </c>
      <c r="P140" s="52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457"/>
      <c r="R140" s="457"/>
      <c r="S140" s="457"/>
      <c r="T140" s="458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IFERROR(IF(Y140=0,"",ROUNDUP(Y140/H140,0)*0.02175),"")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5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t="16.5" customHeight="1" x14ac:dyDescent="0.25">
      <c r="A141" s="61" t="s">
        <v>240</v>
      </c>
      <c r="B141" s="61" t="s">
        <v>241</v>
      </c>
      <c r="C141" s="35">
        <v>4301051742</v>
      </c>
      <c r="D141" s="455">
        <v>4680115884540</v>
      </c>
      <c r="E141" s="455"/>
      <c r="F141" s="60">
        <v>1.4</v>
      </c>
      <c r="G141" s="36">
        <v>6</v>
      </c>
      <c r="H141" s="60">
        <v>8.4</v>
      </c>
      <c r="I141" s="60">
        <v>8.8800000000000008</v>
      </c>
      <c r="J141" s="36">
        <v>56</v>
      </c>
      <c r="K141" s="36" t="s">
        <v>128</v>
      </c>
      <c r="L141" s="36"/>
      <c r="M141" s="37" t="s">
        <v>130</v>
      </c>
      <c r="N141" s="37"/>
      <c r="O141" s="36">
        <v>45</v>
      </c>
      <c r="P141" s="529" t="s">
        <v>242</v>
      </c>
      <c r="Q141" s="457"/>
      <c r="R141" s="457"/>
      <c r="S141" s="457"/>
      <c r="T141" s="458"/>
      <c r="U141" s="38" t="s">
        <v>180</v>
      </c>
      <c r="V141" s="38" t="s">
        <v>48</v>
      </c>
      <c r="W141" s="39" t="s">
        <v>0</v>
      </c>
      <c r="X141" s="57">
        <v>0</v>
      </c>
      <c r="Y141" s="54">
        <f t="shared" si="21"/>
        <v>0</v>
      </c>
      <c r="Z141" s="40" t="str">
        <f>IFERROR(IF(Y141=0,"",ROUNDUP(Y141/H141,0)*0.02175),"")</f>
        <v/>
      </c>
      <c r="AA141" s="66" t="s">
        <v>48</v>
      </c>
      <c r="AB141" s="67" t="s">
        <v>48</v>
      </c>
      <c r="AC141" s="77"/>
      <c r="AG141" s="76"/>
      <c r="AJ141" s="79"/>
      <c r="AK141" s="79"/>
      <c r="BB141" s="146" t="s">
        <v>69</v>
      </c>
      <c r="BM141" s="76">
        <f t="shared" si="22"/>
        <v>0</v>
      </c>
      <c r="BN141" s="76">
        <f t="shared" si="23"/>
        <v>0</v>
      </c>
      <c r="BO141" s="76">
        <f t="shared" si="24"/>
        <v>0</v>
      </c>
      <c r="BP141" s="76">
        <f t="shared" si="25"/>
        <v>0</v>
      </c>
    </row>
    <row r="142" spans="1:68" ht="16.5" customHeight="1" x14ac:dyDescent="0.25">
      <c r="A142" s="61" t="s">
        <v>243</v>
      </c>
      <c r="B142" s="61" t="s">
        <v>244</v>
      </c>
      <c r="C142" s="35">
        <v>4301051362</v>
      </c>
      <c r="D142" s="455">
        <v>4607091383256</v>
      </c>
      <c r="E142" s="455"/>
      <c r="F142" s="60">
        <v>0.33</v>
      </c>
      <c r="G142" s="36">
        <v>6</v>
      </c>
      <c r="H142" s="60">
        <v>1.98</v>
      </c>
      <c r="I142" s="60">
        <v>2.246</v>
      </c>
      <c r="J142" s="36">
        <v>156</v>
      </c>
      <c r="K142" s="36" t="s">
        <v>90</v>
      </c>
      <c r="L142" s="36"/>
      <c r="M142" s="37" t="s">
        <v>130</v>
      </c>
      <c r="N142" s="37"/>
      <c r="O142" s="36">
        <v>45</v>
      </c>
      <c r="P142" s="53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457"/>
      <c r="R142" s="457"/>
      <c r="S142" s="457"/>
      <c r="T142" s="458"/>
      <c r="U142" s="38" t="s">
        <v>48</v>
      </c>
      <c r="V142" s="38" t="s">
        <v>48</v>
      </c>
      <c r="W142" s="39" t="s">
        <v>0</v>
      </c>
      <c r="X142" s="57">
        <v>0</v>
      </c>
      <c r="Y142" s="54">
        <f t="shared" si="21"/>
        <v>0</v>
      </c>
      <c r="Z142" s="40" t="str">
        <f>IFERROR(IF(Y142=0,"",ROUNDUP(Y142/H142,0)*0.00753),"")</f>
        <v/>
      </c>
      <c r="AA142" s="66" t="s">
        <v>48</v>
      </c>
      <c r="AB142" s="67" t="s">
        <v>48</v>
      </c>
      <c r="AC142" s="77"/>
      <c r="AG142" s="76"/>
      <c r="AJ142" s="79"/>
      <c r="AK142" s="79"/>
      <c r="BB142" s="147" t="s">
        <v>69</v>
      </c>
      <c r="BM142" s="76">
        <f t="shared" si="22"/>
        <v>0</v>
      </c>
      <c r="BN142" s="76">
        <f t="shared" si="23"/>
        <v>0</v>
      </c>
      <c r="BO142" s="76">
        <f t="shared" si="24"/>
        <v>0</v>
      </c>
      <c r="BP142" s="76">
        <f t="shared" si="25"/>
        <v>0</v>
      </c>
    </row>
    <row r="143" spans="1:68" ht="16.5" customHeight="1" x14ac:dyDescent="0.25">
      <c r="A143" s="61" t="s">
        <v>245</v>
      </c>
      <c r="B143" s="61" t="s">
        <v>246</v>
      </c>
      <c r="C143" s="35">
        <v>4301051358</v>
      </c>
      <c r="D143" s="455">
        <v>4607091385748</v>
      </c>
      <c r="E143" s="455"/>
      <c r="F143" s="60">
        <v>0.45</v>
      </c>
      <c r="G143" s="36">
        <v>6</v>
      </c>
      <c r="H143" s="60">
        <v>2.7</v>
      </c>
      <c r="I143" s="60">
        <v>2.972</v>
      </c>
      <c r="J143" s="36">
        <v>156</v>
      </c>
      <c r="K143" s="36" t="s">
        <v>90</v>
      </c>
      <c r="L143" s="36"/>
      <c r="M143" s="37" t="s">
        <v>130</v>
      </c>
      <c r="N143" s="37"/>
      <c r="O143" s="36">
        <v>45</v>
      </c>
      <c r="P143" s="53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457"/>
      <c r="R143" s="457"/>
      <c r="S143" s="457"/>
      <c r="T143" s="458"/>
      <c r="U143" s="38" t="s">
        <v>48</v>
      </c>
      <c r="V143" s="38" t="s">
        <v>48</v>
      </c>
      <c r="W143" s="39" t="s">
        <v>0</v>
      </c>
      <c r="X143" s="57">
        <v>40</v>
      </c>
      <c r="Y143" s="54">
        <f t="shared" si="21"/>
        <v>40.5</v>
      </c>
      <c r="Z143" s="40">
        <f>IFERROR(IF(Y143=0,"",ROUNDUP(Y143/H143,0)*0.00753),"")</f>
        <v>0.11295000000000001</v>
      </c>
      <c r="AA143" s="66" t="s">
        <v>48</v>
      </c>
      <c r="AB143" s="67" t="s">
        <v>48</v>
      </c>
      <c r="AC143" s="77"/>
      <c r="AG143" s="76"/>
      <c r="AJ143" s="79"/>
      <c r="AK143" s="79"/>
      <c r="BB143" s="148" t="s">
        <v>69</v>
      </c>
      <c r="BM143" s="76">
        <f t="shared" si="22"/>
        <v>44.029629629629625</v>
      </c>
      <c r="BN143" s="76">
        <f t="shared" si="23"/>
        <v>44.58</v>
      </c>
      <c r="BO143" s="76">
        <f t="shared" si="24"/>
        <v>9.4966761633428293E-2</v>
      </c>
      <c r="BP143" s="76">
        <f t="shared" si="25"/>
        <v>9.6153846153846145E-2</v>
      </c>
    </row>
    <row r="144" spans="1:68" ht="16.5" customHeight="1" x14ac:dyDescent="0.25">
      <c r="A144" s="61" t="s">
        <v>247</v>
      </c>
      <c r="B144" s="61" t="s">
        <v>248</v>
      </c>
      <c r="C144" s="35">
        <v>4301051738</v>
      </c>
      <c r="D144" s="455">
        <v>4680115884533</v>
      </c>
      <c r="E144" s="455"/>
      <c r="F144" s="60">
        <v>0.3</v>
      </c>
      <c r="G144" s="36">
        <v>6</v>
      </c>
      <c r="H144" s="60">
        <v>1.8</v>
      </c>
      <c r="I144" s="60">
        <v>2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45</v>
      </c>
      <c r="P144" s="5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457"/>
      <c r="R144" s="457"/>
      <c r="S144" s="457"/>
      <c r="T144" s="458"/>
      <c r="U144" s="38" t="s">
        <v>48</v>
      </c>
      <c r="V144" s="38" t="s">
        <v>48</v>
      </c>
      <c r="W144" s="39" t="s">
        <v>0</v>
      </c>
      <c r="X144" s="57">
        <v>0</v>
      </c>
      <c r="Y144" s="54">
        <f t="shared" si="21"/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 t="shared" si="22"/>
        <v>0</v>
      </c>
      <c r="BN144" s="76">
        <f t="shared" si="23"/>
        <v>0</v>
      </c>
      <c r="BO144" s="76">
        <f t="shared" si="24"/>
        <v>0</v>
      </c>
      <c r="BP144" s="76">
        <f t="shared" si="25"/>
        <v>0</v>
      </c>
    </row>
    <row r="145" spans="1:68" ht="16.5" customHeight="1" x14ac:dyDescent="0.25">
      <c r="A145" s="61" t="s">
        <v>249</v>
      </c>
      <c r="B145" s="61" t="s">
        <v>250</v>
      </c>
      <c r="C145" s="35">
        <v>4301051480</v>
      </c>
      <c r="D145" s="455">
        <v>4680115882645</v>
      </c>
      <c r="E145" s="455"/>
      <c r="F145" s="60">
        <v>0.3</v>
      </c>
      <c r="G145" s="36">
        <v>6</v>
      </c>
      <c r="H145" s="60">
        <v>1.8</v>
      </c>
      <c r="I145" s="60">
        <v>2.66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53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457"/>
      <c r="R145" s="457"/>
      <c r="S145" s="457"/>
      <c r="T145" s="458"/>
      <c r="U145" s="38" t="s">
        <v>48</v>
      </c>
      <c r="V145" s="38" t="s">
        <v>48</v>
      </c>
      <c r="W145" s="39" t="s">
        <v>0</v>
      </c>
      <c r="X145" s="57">
        <v>0</v>
      </c>
      <c r="Y145" s="54">
        <f t="shared" si="21"/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 t="shared" si="22"/>
        <v>0</v>
      </c>
      <c r="BN145" s="76">
        <f t="shared" si="23"/>
        <v>0</v>
      </c>
      <c r="BO145" s="76">
        <f t="shared" si="24"/>
        <v>0</v>
      </c>
      <c r="BP145" s="76">
        <f t="shared" si="25"/>
        <v>0</v>
      </c>
    </row>
    <row r="146" spans="1:68" x14ac:dyDescent="0.2">
      <c r="A146" s="462"/>
      <c r="B146" s="462"/>
      <c r="C146" s="462"/>
      <c r="D146" s="462"/>
      <c r="E146" s="462"/>
      <c r="F146" s="462"/>
      <c r="G146" s="462"/>
      <c r="H146" s="462"/>
      <c r="I146" s="462"/>
      <c r="J146" s="462"/>
      <c r="K146" s="462"/>
      <c r="L146" s="462"/>
      <c r="M146" s="462"/>
      <c r="N146" s="462"/>
      <c r="O146" s="463"/>
      <c r="P146" s="459" t="s">
        <v>43</v>
      </c>
      <c r="Q146" s="460"/>
      <c r="R146" s="460"/>
      <c r="S146" s="460"/>
      <c r="T146" s="460"/>
      <c r="U146" s="460"/>
      <c r="V146" s="461"/>
      <c r="W146" s="41" t="s">
        <v>42</v>
      </c>
      <c r="X146" s="42">
        <f>IFERROR(X139/H139,"0")+IFERROR(X140/H140,"0")+IFERROR(X141/H141,"0")+IFERROR(X142/H142,"0")+IFERROR(X143/H143,"0")+IFERROR(X144/H144,"0")+IFERROR(X145/H145,"0")</f>
        <v>34.567901234567898</v>
      </c>
      <c r="Y146" s="42">
        <f>IFERROR(Y139/H139,"0")+IFERROR(Y140/H140,"0")+IFERROR(Y141/H141,"0")+IFERROR(Y142/H142,"0")+IFERROR(Y143/H143,"0")+IFERROR(Y144/H144,"0")+IFERROR(Y145/H145,"0")</f>
        <v>35</v>
      </c>
      <c r="Z146" s="42">
        <f>IFERROR(IF(Z139="",0,Z139),"0")+IFERROR(IF(Z140="",0,Z140),"0")+IFERROR(IF(Z141="",0,Z141),"0")+IFERROR(IF(Z142="",0,Z142),"0")+IFERROR(IF(Z143="",0,Z143),"0")+IFERROR(IF(Z144="",0,Z144),"0")+IFERROR(IF(Z145="",0,Z145),"0")</f>
        <v>0.54794999999999994</v>
      </c>
      <c r="AA146" s="65"/>
      <c r="AB146" s="65"/>
      <c r="AC146" s="65"/>
    </row>
    <row r="147" spans="1:68" x14ac:dyDescent="0.2">
      <c r="A147" s="462"/>
      <c r="B147" s="462"/>
      <c r="C147" s="462"/>
      <c r="D147" s="462"/>
      <c r="E147" s="462"/>
      <c r="F147" s="462"/>
      <c r="G147" s="462"/>
      <c r="H147" s="462"/>
      <c r="I147" s="462"/>
      <c r="J147" s="462"/>
      <c r="K147" s="462"/>
      <c r="L147" s="462"/>
      <c r="M147" s="462"/>
      <c r="N147" s="462"/>
      <c r="O147" s="463"/>
      <c r="P147" s="459" t="s">
        <v>43</v>
      </c>
      <c r="Q147" s="460"/>
      <c r="R147" s="460"/>
      <c r="S147" s="460"/>
      <c r="T147" s="460"/>
      <c r="U147" s="460"/>
      <c r="V147" s="461"/>
      <c r="W147" s="41" t="s">
        <v>0</v>
      </c>
      <c r="X147" s="42">
        <f>IFERROR(SUM(X139:X145),"0")</f>
        <v>200</v>
      </c>
      <c r="Y147" s="42">
        <f>IFERROR(SUM(Y139:Y145),"0")</f>
        <v>202.5</v>
      </c>
      <c r="Z147" s="41"/>
      <c r="AA147" s="65"/>
      <c r="AB147" s="65"/>
      <c r="AC147" s="65"/>
    </row>
    <row r="148" spans="1:68" ht="14.25" customHeight="1" x14ac:dyDescent="0.25">
      <c r="A148" s="454" t="s">
        <v>195</v>
      </c>
      <c r="B148" s="454"/>
      <c r="C148" s="454"/>
      <c r="D148" s="454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454"/>
      <c r="AA148" s="64"/>
      <c r="AB148" s="64"/>
      <c r="AC148" s="64"/>
    </row>
    <row r="149" spans="1:68" ht="27" customHeight="1" x14ac:dyDescent="0.25">
      <c r="A149" s="61" t="s">
        <v>251</v>
      </c>
      <c r="B149" s="61" t="s">
        <v>252</v>
      </c>
      <c r="C149" s="35">
        <v>4301060356</v>
      </c>
      <c r="D149" s="455">
        <v>4680115882652</v>
      </c>
      <c r="E149" s="455"/>
      <c r="F149" s="60">
        <v>0.33</v>
      </c>
      <c r="G149" s="36">
        <v>6</v>
      </c>
      <c r="H149" s="60">
        <v>1.98</v>
      </c>
      <c r="I149" s="60">
        <v>2.84</v>
      </c>
      <c r="J149" s="36">
        <v>156</v>
      </c>
      <c r="K149" s="36" t="s">
        <v>90</v>
      </c>
      <c r="L149" s="36"/>
      <c r="M149" s="37" t="s">
        <v>84</v>
      </c>
      <c r="N149" s="37"/>
      <c r="O149" s="36">
        <v>40</v>
      </c>
      <c r="P149" s="53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457"/>
      <c r="R149" s="457"/>
      <c r="S149" s="457"/>
      <c r="T149" s="458"/>
      <c r="U149" s="38" t="s">
        <v>48</v>
      </c>
      <c r="V149" s="38" t="s">
        <v>48</v>
      </c>
      <c r="W149" s="39" t="s">
        <v>0</v>
      </c>
      <c r="X149" s="57">
        <v>0</v>
      </c>
      <c r="Y149" s="54">
        <f>IFERROR(IF(X149="",0,CEILING((X149/$H149),1)*$H149),"")</f>
        <v>0</v>
      </c>
      <c r="Z149" s="40" t="str">
        <f>IFERROR(IF(Y149=0,"",ROUNDUP(Y149/H149,0)*0.00753),"")</f>
        <v/>
      </c>
      <c r="AA149" s="66" t="s">
        <v>48</v>
      </c>
      <c r="AB149" s="67" t="s">
        <v>48</v>
      </c>
      <c r="AC149" s="77"/>
      <c r="AG149" s="76"/>
      <c r="AJ149" s="79"/>
      <c r="AK149" s="79"/>
      <c r="BB149" s="151" t="s">
        <v>69</v>
      </c>
      <c r="BM149" s="76">
        <f>IFERROR(X149*I149/H149,"0")</f>
        <v>0</v>
      </c>
      <c r="BN149" s="76">
        <f>IFERROR(Y149*I149/H149,"0")</f>
        <v>0</v>
      </c>
      <c r="BO149" s="76">
        <f>IFERROR(1/J149*(X149/H149),"0")</f>
        <v>0</v>
      </c>
      <c r="BP149" s="76">
        <f>IFERROR(1/J149*(Y149/H149),"0")</f>
        <v>0</v>
      </c>
    </row>
    <row r="150" spans="1:68" ht="16.5" customHeight="1" x14ac:dyDescent="0.25">
      <c r="A150" s="61" t="s">
        <v>253</v>
      </c>
      <c r="B150" s="61" t="s">
        <v>254</v>
      </c>
      <c r="C150" s="35">
        <v>4301060309</v>
      </c>
      <c r="D150" s="455">
        <v>4680115880238</v>
      </c>
      <c r="E150" s="455"/>
      <c r="F150" s="60">
        <v>0.33</v>
      </c>
      <c r="G150" s="36">
        <v>6</v>
      </c>
      <c r="H150" s="60">
        <v>1.98</v>
      </c>
      <c r="I150" s="60">
        <v>2.258</v>
      </c>
      <c r="J150" s="36">
        <v>156</v>
      </c>
      <c r="K150" s="36" t="s">
        <v>90</v>
      </c>
      <c r="L150" s="36"/>
      <c r="M150" s="37" t="s">
        <v>84</v>
      </c>
      <c r="N150" s="37"/>
      <c r="O150" s="36">
        <v>40</v>
      </c>
      <c r="P150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457"/>
      <c r="R150" s="457"/>
      <c r="S150" s="457"/>
      <c r="T150" s="458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2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x14ac:dyDescent="0.2">
      <c r="A151" s="462"/>
      <c r="B151" s="462"/>
      <c r="C151" s="462"/>
      <c r="D151" s="462"/>
      <c r="E151" s="462"/>
      <c r="F151" s="462"/>
      <c r="G151" s="462"/>
      <c r="H151" s="462"/>
      <c r="I151" s="462"/>
      <c r="J151" s="462"/>
      <c r="K151" s="462"/>
      <c r="L151" s="462"/>
      <c r="M151" s="462"/>
      <c r="N151" s="462"/>
      <c r="O151" s="463"/>
      <c r="P151" s="459" t="s">
        <v>43</v>
      </c>
      <c r="Q151" s="460"/>
      <c r="R151" s="460"/>
      <c r="S151" s="460"/>
      <c r="T151" s="460"/>
      <c r="U151" s="460"/>
      <c r="V151" s="461"/>
      <c r="W151" s="41" t="s">
        <v>42</v>
      </c>
      <c r="X151" s="42">
        <f>IFERROR(X149/H149,"0")+IFERROR(X150/H150,"0")</f>
        <v>0</v>
      </c>
      <c r="Y151" s="42">
        <f>IFERROR(Y149/H149,"0")+IFERROR(Y150/H150,"0")</f>
        <v>0</v>
      </c>
      <c r="Z151" s="42">
        <f>IFERROR(IF(Z149="",0,Z149),"0")+IFERROR(IF(Z150="",0,Z150),"0")</f>
        <v>0</v>
      </c>
      <c r="AA151" s="65"/>
      <c r="AB151" s="65"/>
      <c r="AC151" s="65"/>
    </row>
    <row r="152" spans="1:68" x14ac:dyDescent="0.2">
      <c r="A152" s="462"/>
      <c r="B152" s="462"/>
      <c r="C152" s="462"/>
      <c r="D152" s="462"/>
      <c r="E152" s="462"/>
      <c r="F152" s="462"/>
      <c r="G152" s="462"/>
      <c r="H152" s="462"/>
      <c r="I152" s="462"/>
      <c r="J152" s="462"/>
      <c r="K152" s="462"/>
      <c r="L152" s="462"/>
      <c r="M152" s="462"/>
      <c r="N152" s="462"/>
      <c r="O152" s="463"/>
      <c r="P152" s="459" t="s">
        <v>43</v>
      </c>
      <c r="Q152" s="460"/>
      <c r="R152" s="460"/>
      <c r="S152" s="460"/>
      <c r="T152" s="460"/>
      <c r="U152" s="460"/>
      <c r="V152" s="461"/>
      <c r="W152" s="41" t="s">
        <v>0</v>
      </c>
      <c r="X152" s="42">
        <f>IFERROR(SUM(X149:X150),"0")</f>
        <v>0</v>
      </c>
      <c r="Y152" s="42">
        <f>IFERROR(SUM(Y149:Y150),"0")</f>
        <v>0</v>
      </c>
      <c r="Z152" s="41"/>
      <c r="AA152" s="65"/>
      <c r="AB152" s="65"/>
      <c r="AC152" s="65"/>
    </row>
    <row r="153" spans="1:68" ht="16.5" customHeight="1" x14ac:dyDescent="0.25">
      <c r="A153" s="453" t="s">
        <v>255</v>
      </c>
      <c r="B153" s="453"/>
      <c r="C153" s="453"/>
      <c r="D153" s="453"/>
      <c r="E153" s="453"/>
      <c r="F153" s="453"/>
      <c r="G153" s="453"/>
      <c r="H153" s="453"/>
      <c r="I153" s="453"/>
      <c r="J153" s="453"/>
      <c r="K153" s="453"/>
      <c r="L153" s="453"/>
      <c r="M153" s="453"/>
      <c r="N153" s="453"/>
      <c r="O153" s="453"/>
      <c r="P153" s="453"/>
      <c r="Q153" s="453"/>
      <c r="R153" s="453"/>
      <c r="S153" s="453"/>
      <c r="T153" s="453"/>
      <c r="U153" s="453"/>
      <c r="V153" s="453"/>
      <c r="W153" s="453"/>
      <c r="X153" s="453"/>
      <c r="Y153" s="453"/>
      <c r="Z153" s="453"/>
      <c r="AA153" s="63"/>
      <c r="AB153" s="63"/>
      <c r="AC153" s="63"/>
    </row>
    <row r="154" spans="1:68" ht="14.25" customHeight="1" x14ac:dyDescent="0.25">
      <c r="A154" s="454" t="s">
        <v>124</v>
      </c>
      <c r="B154" s="454"/>
      <c r="C154" s="454"/>
      <c r="D154" s="454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64"/>
      <c r="AB154" s="64"/>
      <c r="AC154" s="64"/>
    </row>
    <row r="155" spans="1:68" ht="27" customHeight="1" x14ac:dyDescent="0.25">
      <c r="A155" s="61" t="s">
        <v>256</v>
      </c>
      <c r="B155" s="61" t="s">
        <v>257</v>
      </c>
      <c r="C155" s="35">
        <v>4301011562</v>
      </c>
      <c r="D155" s="455">
        <v>4680115882577</v>
      </c>
      <c r="E155" s="455"/>
      <c r="F155" s="60">
        <v>0.4</v>
      </c>
      <c r="G155" s="36">
        <v>8</v>
      </c>
      <c r="H155" s="60">
        <v>3.2</v>
      </c>
      <c r="I155" s="60">
        <v>3.4</v>
      </c>
      <c r="J155" s="36">
        <v>156</v>
      </c>
      <c r="K155" s="36" t="s">
        <v>90</v>
      </c>
      <c r="L155" s="36"/>
      <c r="M155" s="37" t="s">
        <v>114</v>
      </c>
      <c r="N155" s="37"/>
      <c r="O155" s="36">
        <v>90</v>
      </c>
      <c r="P155" s="53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457"/>
      <c r="R155" s="457"/>
      <c r="S155" s="457"/>
      <c r="T155" s="458"/>
      <c r="U155" s="38" t="s">
        <v>48</v>
      </c>
      <c r="V155" s="38" t="s">
        <v>48</v>
      </c>
      <c r="W155" s="39" t="s">
        <v>0</v>
      </c>
      <c r="X155" s="57">
        <v>64</v>
      </c>
      <c r="Y155" s="54">
        <f>IFERROR(IF(X155="",0,CEILING((X155/$H155),1)*$H155),"")</f>
        <v>64</v>
      </c>
      <c r="Z155" s="40">
        <f>IFERROR(IF(Y155=0,"",ROUNDUP(Y155/H155,0)*0.00753),"")</f>
        <v>0.15060000000000001</v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68</v>
      </c>
      <c r="BN155" s="76">
        <f>IFERROR(Y155*I155/H155,"0")</f>
        <v>68</v>
      </c>
      <c r="BO155" s="76">
        <f>IFERROR(1/J155*(X155/H155),"0")</f>
        <v>0.12820512820512819</v>
      </c>
      <c r="BP155" s="76">
        <f>IFERROR(1/J155*(Y155/H155),"0")</f>
        <v>0.12820512820512819</v>
      </c>
    </row>
    <row r="156" spans="1:68" ht="27" customHeight="1" x14ac:dyDescent="0.25">
      <c r="A156" s="61" t="s">
        <v>256</v>
      </c>
      <c r="B156" s="61" t="s">
        <v>258</v>
      </c>
      <c r="C156" s="35">
        <v>4301011564</v>
      </c>
      <c r="D156" s="455">
        <v>4680115882577</v>
      </c>
      <c r="E156" s="455"/>
      <c r="F156" s="60">
        <v>0.4</v>
      </c>
      <c r="G156" s="36">
        <v>8</v>
      </c>
      <c r="H156" s="60">
        <v>3.2</v>
      </c>
      <c r="I156" s="60">
        <v>3.4</v>
      </c>
      <c r="J156" s="36">
        <v>156</v>
      </c>
      <c r="K156" s="36" t="s">
        <v>90</v>
      </c>
      <c r="L156" s="36"/>
      <c r="M156" s="37" t="s">
        <v>114</v>
      </c>
      <c r="N156" s="37"/>
      <c r="O156" s="36">
        <v>90</v>
      </c>
      <c r="P156" s="5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457"/>
      <c r="R156" s="457"/>
      <c r="S156" s="457"/>
      <c r="T156" s="458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x14ac:dyDescent="0.2">
      <c r="A157" s="462"/>
      <c r="B157" s="462"/>
      <c r="C157" s="462"/>
      <c r="D157" s="462"/>
      <c r="E157" s="462"/>
      <c r="F157" s="462"/>
      <c r="G157" s="462"/>
      <c r="H157" s="462"/>
      <c r="I157" s="462"/>
      <c r="J157" s="462"/>
      <c r="K157" s="462"/>
      <c r="L157" s="462"/>
      <c r="M157" s="462"/>
      <c r="N157" s="462"/>
      <c r="O157" s="463"/>
      <c r="P157" s="459" t="s">
        <v>43</v>
      </c>
      <c r="Q157" s="460"/>
      <c r="R157" s="460"/>
      <c r="S157" s="460"/>
      <c r="T157" s="460"/>
      <c r="U157" s="460"/>
      <c r="V157" s="461"/>
      <c r="W157" s="41" t="s">
        <v>42</v>
      </c>
      <c r="X157" s="42">
        <f>IFERROR(X155/H155,"0")+IFERROR(X156/H156,"0")</f>
        <v>20</v>
      </c>
      <c r="Y157" s="42">
        <f>IFERROR(Y155/H155,"0")+IFERROR(Y156/H156,"0")</f>
        <v>20</v>
      </c>
      <c r="Z157" s="42">
        <f>IFERROR(IF(Z155="",0,Z155),"0")+IFERROR(IF(Z156="",0,Z156),"0")</f>
        <v>0.15060000000000001</v>
      </c>
      <c r="AA157" s="65"/>
      <c r="AB157" s="65"/>
      <c r="AC157" s="65"/>
    </row>
    <row r="158" spans="1:68" x14ac:dyDescent="0.2">
      <c r="A158" s="462"/>
      <c r="B158" s="462"/>
      <c r="C158" s="462"/>
      <c r="D158" s="462"/>
      <c r="E158" s="462"/>
      <c r="F158" s="462"/>
      <c r="G158" s="462"/>
      <c r="H158" s="462"/>
      <c r="I158" s="462"/>
      <c r="J158" s="462"/>
      <c r="K158" s="462"/>
      <c r="L158" s="462"/>
      <c r="M158" s="462"/>
      <c r="N158" s="462"/>
      <c r="O158" s="463"/>
      <c r="P158" s="459" t="s">
        <v>43</v>
      </c>
      <c r="Q158" s="460"/>
      <c r="R158" s="460"/>
      <c r="S158" s="460"/>
      <c r="T158" s="460"/>
      <c r="U158" s="460"/>
      <c r="V158" s="461"/>
      <c r="W158" s="41" t="s">
        <v>0</v>
      </c>
      <c r="X158" s="42">
        <f>IFERROR(SUM(X155:X156),"0")</f>
        <v>64</v>
      </c>
      <c r="Y158" s="42">
        <f>IFERROR(SUM(Y155:Y156),"0")</f>
        <v>64</v>
      </c>
      <c r="Z158" s="41"/>
      <c r="AA158" s="65"/>
      <c r="AB158" s="65"/>
      <c r="AC158" s="65"/>
    </row>
    <row r="159" spans="1:68" ht="14.25" customHeight="1" x14ac:dyDescent="0.25">
      <c r="A159" s="454" t="s">
        <v>81</v>
      </c>
      <c r="B159" s="454"/>
      <c r="C159" s="454"/>
      <c r="D159" s="454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64"/>
      <c r="AB159" s="64"/>
      <c r="AC159" s="64"/>
    </row>
    <row r="160" spans="1:68" ht="27" customHeight="1" x14ac:dyDescent="0.25">
      <c r="A160" s="61" t="s">
        <v>259</v>
      </c>
      <c r="B160" s="61" t="s">
        <v>260</v>
      </c>
      <c r="C160" s="35">
        <v>4301031234</v>
      </c>
      <c r="D160" s="455">
        <v>4680115883444</v>
      </c>
      <c r="E160" s="455"/>
      <c r="F160" s="60">
        <v>0.35</v>
      </c>
      <c r="G160" s="36">
        <v>8</v>
      </c>
      <c r="H160" s="60">
        <v>2.8</v>
      </c>
      <c r="I160" s="60">
        <v>3.0880000000000001</v>
      </c>
      <c r="J160" s="36">
        <v>156</v>
      </c>
      <c r="K160" s="36" t="s">
        <v>90</v>
      </c>
      <c r="L160" s="36"/>
      <c r="M160" s="37" t="s">
        <v>114</v>
      </c>
      <c r="N160" s="37"/>
      <c r="O160" s="36">
        <v>90</v>
      </c>
      <c r="P160" s="5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457"/>
      <c r="R160" s="457"/>
      <c r="S160" s="457"/>
      <c r="T160" s="458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27" customHeight="1" x14ac:dyDescent="0.25">
      <c r="A161" s="61" t="s">
        <v>259</v>
      </c>
      <c r="B161" s="61" t="s">
        <v>261</v>
      </c>
      <c r="C161" s="35">
        <v>4301031235</v>
      </c>
      <c r="D161" s="455">
        <v>4680115883444</v>
      </c>
      <c r="E161" s="455"/>
      <c r="F161" s="60">
        <v>0.35</v>
      </c>
      <c r="G161" s="36">
        <v>8</v>
      </c>
      <c r="H161" s="60">
        <v>2.8</v>
      </c>
      <c r="I161" s="60">
        <v>3.0880000000000001</v>
      </c>
      <c r="J161" s="36">
        <v>156</v>
      </c>
      <c r="K161" s="36" t="s">
        <v>90</v>
      </c>
      <c r="L161" s="36"/>
      <c r="M161" s="37" t="s">
        <v>114</v>
      </c>
      <c r="N161" s="37"/>
      <c r="O161" s="36">
        <v>90</v>
      </c>
      <c r="P161" s="5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457"/>
      <c r="R161" s="457"/>
      <c r="S161" s="457"/>
      <c r="T161" s="458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x14ac:dyDescent="0.2">
      <c r="A162" s="462"/>
      <c r="B162" s="462"/>
      <c r="C162" s="462"/>
      <c r="D162" s="462"/>
      <c r="E162" s="462"/>
      <c r="F162" s="462"/>
      <c r="G162" s="462"/>
      <c r="H162" s="462"/>
      <c r="I162" s="462"/>
      <c r="J162" s="462"/>
      <c r="K162" s="462"/>
      <c r="L162" s="462"/>
      <c r="M162" s="462"/>
      <c r="N162" s="462"/>
      <c r="O162" s="463"/>
      <c r="P162" s="459" t="s">
        <v>43</v>
      </c>
      <c r="Q162" s="460"/>
      <c r="R162" s="460"/>
      <c r="S162" s="460"/>
      <c r="T162" s="460"/>
      <c r="U162" s="460"/>
      <c r="V162" s="461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x14ac:dyDescent="0.2">
      <c r="A163" s="462"/>
      <c r="B163" s="462"/>
      <c r="C163" s="462"/>
      <c r="D163" s="462"/>
      <c r="E163" s="462"/>
      <c r="F163" s="462"/>
      <c r="G163" s="462"/>
      <c r="H163" s="462"/>
      <c r="I163" s="462"/>
      <c r="J163" s="462"/>
      <c r="K163" s="462"/>
      <c r="L163" s="462"/>
      <c r="M163" s="462"/>
      <c r="N163" s="462"/>
      <c r="O163" s="463"/>
      <c r="P163" s="459" t="s">
        <v>43</v>
      </c>
      <c r="Q163" s="460"/>
      <c r="R163" s="460"/>
      <c r="S163" s="460"/>
      <c r="T163" s="460"/>
      <c r="U163" s="460"/>
      <c r="V163" s="461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4.25" customHeight="1" x14ac:dyDescent="0.25">
      <c r="A164" s="454" t="s">
        <v>86</v>
      </c>
      <c r="B164" s="454"/>
      <c r="C164" s="454"/>
      <c r="D164" s="454"/>
      <c r="E164" s="454"/>
      <c r="F164" s="454"/>
      <c r="G164" s="454"/>
      <c r="H164" s="454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  <c r="Z164" s="454"/>
      <c r="AA164" s="64"/>
      <c r="AB164" s="64"/>
      <c r="AC164" s="64"/>
    </row>
    <row r="165" spans="1:68" ht="16.5" customHeight="1" x14ac:dyDescent="0.25">
      <c r="A165" s="61" t="s">
        <v>262</v>
      </c>
      <c r="B165" s="61" t="s">
        <v>263</v>
      </c>
      <c r="C165" s="35">
        <v>4301051477</v>
      </c>
      <c r="D165" s="455">
        <v>4680115882584</v>
      </c>
      <c r="E165" s="455"/>
      <c r="F165" s="60">
        <v>0.33</v>
      </c>
      <c r="G165" s="36">
        <v>8</v>
      </c>
      <c r="H165" s="60">
        <v>2.64</v>
      </c>
      <c r="I165" s="60">
        <v>2.9279999999999999</v>
      </c>
      <c r="J165" s="36">
        <v>156</v>
      </c>
      <c r="K165" s="36" t="s">
        <v>90</v>
      </c>
      <c r="L165" s="36"/>
      <c r="M165" s="37" t="s">
        <v>114</v>
      </c>
      <c r="N165" s="37"/>
      <c r="O165" s="36">
        <v>60</v>
      </c>
      <c r="P165" s="54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457"/>
      <c r="R165" s="457"/>
      <c r="S165" s="457"/>
      <c r="T165" s="458"/>
      <c r="U165" s="38" t="s">
        <v>48</v>
      </c>
      <c r="V165" s="38" t="s">
        <v>48</v>
      </c>
      <c r="W165" s="39" t="s">
        <v>0</v>
      </c>
      <c r="X165" s="57">
        <v>0</v>
      </c>
      <c r="Y165" s="54">
        <f>IFERROR(IF(X165="",0,CEILING((X165/$H165),1)*$H165),"")</f>
        <v>0</v>
      </c>
      <c r="Z165" s="40" t="str">
        <f>IFERROR(IF(Y165=0,"",ROUNDUP(Y165/H165,0)*0.00753),"")</f>
        <v/>
      </c>
      <c r="AA165" s="66" t="s">
        <v>48</v>
      </c>
      <c r="AB165" s="67" t="s">
        <v>48</v>
      </c>
      <c r="AC165" s="77"/>
      <c r="AG165" s="76"/>
      <c r="AJ165" s="79"/>
      <c r="AK165" s="79"/>
      <c r="BB165" s="157" t="s">
        <v>69</v>
      </c>
      <c r="BM165" s="76">
        <f>IFERROR(X165*I165/H165,"0")</f>
        <v>0</v>
      </c>
      <c r="BN165" s="76">
        <f>IFERROR(Y165*I165/H165,"0")</f>
        <v>0</v>
      </c>
      <c r="BO165" s="76">
        <f>IFERROR(1/J165*(X165/H165),"0")</f>
        <v>0</v>
      </c>
      <c r="BP165" s="76">
        <f>IFERROR(1/J165*(Y165/H165),"0")</f>
        <v>0</v>
      </c>
    </row>
    <row r="166" spans="1:68" ht="16.5" customHeight="1" x14ac:dyDescent="0.25">
      <c r="A166" s="61" t="s">
        <v>262</v>
      </c>
      <c r="B166" s="61" t="s">
        <v>264</v>
      </c>
      <c r="C166" s="35">
        <v>4301051476</v>
      </c>
      <c r="D166" s="455">
        <v>4680115882584</v>
      </c>
      <c r="E166" s="455"/>
      <c r="F166" s="60">
        <v>0.33</v>
      </c>
      <c r="G166" s="36">
        <v>8</v>
      </c>
      <c r="H166" s="60">
        <v>2.64</v>
      </c>
      <c r="I166" s="60">
        <v>2.9279999999999999</v>
      </c>
      <c r="J166" s="36">
        <v>156</v>
      </c>
      <c r="K166" s="36" t="s">
        <v>90</v>
      </c>
      <c r="L166" s="36"/>
      <c r="M166" s="37" t="s">
        <v>114</v>
      </c>
      <c r="N166" s="37"/>
      <c r="O166" s="36">
        <v>60</v>
      </c>
      <c r="P166" s="54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457"/>
      <c r="R166" s="457"/>
      <c r="S166" s="457"/>
      <c r="T166" s="458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IFERROR(IF(Y166=0,"",ROUNDUP(Y166/H166,0)*0.00753),"")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8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x14ac:dyDescent="0.2">
      <c r="A167" s="462"/>
      <c r="B167" s="462"/>
      <c r="C167" s="462"/>
      <c r="D167" s="462"/>
      <c r="E167" s="462"/>
      <c r="F167" s="462"/>
      <c r="G167" s="462"/>
      <c r="H167" s="462"/>
      <c r="I167" s="462"/>
      <c r="J167" s="462"/>
      <c r="K167" s="462"/>
      <c r="L167" s="462"/>
      <c r="M167" s="462"/>
      <c r="N167" s="462"/>
      <c r="O167" s="463"/>
      <c r="P167" s="459" t="s">
        <v>43</v>
      </c>
      <c r="Q167" s="460"/>
      <c r="R167" s="460"/>
      <c r="S167" s="460"/>
      <c r="T167" s="460"/>
      <c r="U167" s="460"/>
      <c r="V167" s="461"/>
      <c r="W167" s="41" t="s">
        <v>42</v>
      </c>
      <c r="X167" s="42">
        <f>IFERROR(X165/H165,"0")+IFERROR(X166/H166,"0")</f>
        <v>0</v>
      </c>
      <c r="Y167" s="42">
        <f>IFERROR(Y165/H165,"0")+IFERROR(Y166/H166,"0")</f>
        <v>0</v>
      </c>
      <c r="Z167" s="42">
        <f>IFERROR(IF(Z165="",0,Z165),"0")+IFERROR(IF(Z166="",0,Z166),"0")</f>
        <v>0</v>
      </c>
      <c r="AA167" s="65"/>
      <c r="AB167" s="65"/>
      <c r="AC167" s="65"/>
    </row>
    <row r="168" spans="1:68" x14ac:dyDescent="0.2">
      <c r="A168" s="462"/>
      <c r="B168" s="462"/>
      <c r="C168" s="462"/>
      <c r="D168" s="462"/>
      <c r="E168" s="462"/>
      <c r="F168" s="462"/>
      <c r="G168" s="462"/>
      <c r="H168" s="462"/>
      <c r="I168" s="462"/>
      <c r="J168" s="462"/>
      <c r="K168" s="462"/>
      <c r="L168" s="462"/>
      <c r="M168" s="462"/>
      <c r="N168" s="462"/>
      <c r="O168" s="463"/>
      <c r="P168" s="459" t="s">
        <v>43</v>
      </c>
      <c r="Q168" s="460"/>
      <c r="R168" s="460"/>
      <c r="S168" s="460"/>
      <c r="T168" s="460"/>
      <c r="U168" s="460"/>
      <c r="V168" s="461"/>
      <c r="W168" s="41" t="s">
        <v>0</v>
      </c>
      <c r="X168" s="42">
        <f>IFERROR(SUM(X165:X166),"0")</f>
        <v>0</v>
      </c>
      <c r="Y168" s="42">
        <f>IFERROR(SUM(Y165:Y166),"0")</f>
        <v>0</v>
      </c>
      <c r="Z168" s="41"/>
      <c r="AA168" s="65"/>
      <c r="AB168" s="65"/>
      <c r="AC168" s="65"/>
    </row>
    <row r="169" spans="1:68" ht="16.5" customHeight="1" x14ac:dyDescent="0.25">
      <c r="A169" s="453" t="s">
        <v>122</v>
      </c>
      <c r="B169" s="453"/>
      <c r="C169" s="453"/>
      <c r="D169" s="453"/>
      <c r="E169" s="453"/>
      <c r="F169" s="453"/>
      <c r="G169" s="453"/>
      <c r="H169" s="453"/>
      <c r="I169" s="453"/>
      <c r="J169" s="453"/>
      <c r="K169" s="453"/>
      <c r="L169" s="453"/>
      <c r="M169" s="453"/>
      <c r="N169" s="453"/>
      <c r="O169" s="453"/>
      <c r="P169" s="453"/>
      <c r="Q169" s="453"/>
      <c r="R169" s="453"/>
      <c r="S169" s="453"/>
      <c r="T169" s="453"/>
      <c r="U169" s="453"/>
      <c r="V169" s="453"/>
      <c r="W169" s="453"/>
      <c r="X169" s="453"/>
      <c r="Y169" s="453"/>
      <c r="Z169" s="453"/>
      <c r="AA169" s="63"/>
      <c r="AB169" s="63"/>
      <c r="AC169" s="63"/>
    </row>
    <row r="170" spans="1:68" ht="14.25" customHeight="1" x14ac:dyDescent="0.25">
      <c r="A170" s="454" t="s">
        <v>124</v>
      </c>
      <c r="B170" s="454"/>
      <c r="C170" s="454"/>
      <c r="D170" s="454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454"/>
      <c r="AA170" s="64"/>
      <c r="AB170" s="64"/>
      <c r="AC170" s="64"/>
    </row>
    <row r="171" spans="1:68" ht="27" customHeight="1" x14ac:dyDescent="0.25">
      <c r="A171" s="61" t="s">
        <v>265</v>
      </c>
      <c r="B171" s="61" t="s">
        <v>266</v>
      </c>
      <c r="C171" s="35">
        <v>4301011623</v>
      </c>
      <c r="D171" s="455">
        <v>4607091382945</v>
      </c>
      <c r="E171" s="455"/>
      <c r="F171" s="60">
        <v>1.4</v>
      </c>
      <c r="G171" s="36">
        <v>8</v>
      </c>
      <c r="H171" s="60">
        <v>11.2</v>
      </c>
      <c r="I171" s="60">
        <v>11.68</v>
      </c>
      <c r="J171" s="36">
        <v>56</v>
      </c>
      <c r="K171" s="36" t="s">
        <v>128</v>
      </c>
      <c r="L171" s="36"/>
      <c r="M171" s="37" t="s">
        <v>127</v>
      </c>
      <c r="N171" s="37"/>
      <c r="O171" s="36">
        <v>50</v>
      </c>
      <c r="P171" s="5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457"/>
      <c r="R171" s="457"/>
      <c r="S171" s="457"/>
      <c r="T171" s="458"/>
      <c r="U171" s="38" t="s">
        <v>48</v>
      </c>
      <c r="V171" s="38" t="s">
        <v>48</v>
      </c>
      <c r="W171" s="39" t="s">
        <v>0</v>
      </c>
      <c r="X171" s="57">
        <v>0</v>
      </c>
      <c r="Y171" s="54">
        <f>IFERROR(IF(X171="",0,CEILING((X171/$H171),1)*$H171),"")</f>
        <v>0</v>
      </c>
      <c r="Z171" s="40" t="str">
        <f>IFERROR(IF(Y171=0,"",ROUNDUP(Y171/H171,0)*0.02175),"")</f>
        <v/>
      </c>
      <c r="AA171" s="66" t="s">
        <v>48</v>
      </c>
      <c r="AB171" s="67" t="s">
        <v>48</v>
      </c>
      <c r="AC171" s="77"/>
      <c r="AG171" s="76"/>
      <c r="AJ171" s="79"/>
      <c r="AK171" s="79"/>
      <c r="BB171" s="159" t="s">
        <v>69</v>
      </c>
      <c r="BM171" s="76">
        <f>IFERROR(X171*I171/H171,"0")</f>
        <v>0</v>
      </c>
      <c r="BN171" s="76">
        <f>IFERROR(Y171*I171/H171,"0")</f>
        <v>0</v>
      </c>
      <c r="BO171" s="76">
        <f>IFERROR(1/J171*(X171/H171),"0")</f>
        <v>0</v>
      </c>
      <c r="BP171" s="76">
        <f>IFERROR(1/J171*(Y171/H171),"0")</f>
        <v>0</v>
      </c>
    </row>
    <row r="172" spans="1:68" ht="27" customHeight="1" x14ac:dyDescent="0.25">
      <c r="A172" s="61" t="s">
        <v>267</v>
      </c>
      <c r="B172" s="61" t="s">
        <v>268</v>
      </c>
      <c r="C172" s="35">
        <v>4301011192</v>
      </c>
      <c r="D172" s="455">
        <v>4607091382952</v>
      </c>
      <c r="E172" s="455"/>
      <c r="F172" s="60">
        <v>0.5</v>
      </c>
      <c r="G172" s="36">
        <v>6</v>
      </c>
      <c r="H172" s="60">
        <v>3</v>
      </c>
      <c r="I172" s="60">
        <v>3.2</v>
      </c>
      <c r="J172" s="36">
        <v>156</v>
      </c>
      <c r="K172" s="36" t="s">
        <v>90</v>
      </c>
      <c r="L172" s="36"/>
      <c r="M172" s="37" t="s">
        <v>127</v>
      </c>
      <c r="N172" s="37"/>
      <c r="O172" s="36">
        <v>50</v>
      </c>
      <c r="P172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457"/>
      <c r="R172" s="457"/>
      <c r="S172" s="457"/>
      <c r="T172" s="458"/>
      <c r="U172" s="38" t="s">
        <v>48</v>
      </c>
      <c r="V172" s="38" t="s">
        <v>48</v>
      </c>
      <c r="W172" s="39" t="s">
        <v>0</v>
      </c>
      <c r="X172" s="57">
        <v>0</v>
      </c>
      <c r="Y172" s="54">
        <f>IFERROR(IF(X172="",0,CEILING((X172/$H172),1)*$H172),"")</f>
        <v>0</v>
      </c>
      <c r="Z172" s="40" t="str">
        <f>IFERROR(IF(Y172=0,"",ROUNDUP(Y172/H172,0)*0.00753),"")</f>
        <v/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0</v>
      </c>
      <c r="BN172" s="76">
        <f>IFERROR(Y172*I172/H172,"0")</f>
        <v>0</v>
      </c>
      <c r="BO172" s="76">
        <f>IFERROR(1/J172*(X172/H172),"0")</f>
        <v>0</v>
      </c>
      <c r="BP172" s="76">
        <f>IFERROR(1/J172*(Y172/H172),"0")</f>
        <v>0</v>
      </c>
    </row>
    <row r="173" spans="1:68" ht="27" customHeight="1" x14ac:dyDescent="0.25">
      <c r="A173" s="61" t="s">
        <v>269</v>
      </c>
      <c r="B173" s="61" t="s">
        <v>270</v>
      </c>
      <c r="C173" s="35">
        <v>4301011705</v>
      </c>
      <c r="D173" s="455">
        <v>4607091384604</v>
      </c>
      <c r="E173" s="455"/>
      <c r="F173" s="60">
        <v>0.4</v>
      </c>
      <c r="G173" s="36">
        <v>10</v>
      </c>
      <c r="H173" s="60">
        <v>4</v>
      </c>
      <c r="I173" s="60">
        <v>4.24</v>
      </c>
      <c r="J173" s="36">
        <v>120</v>
      </c>
      <c r="K173" s="36" t="s">
        <v>90</v>
      </c>
      <c r="L173" s="36"/>
      <c r="M173" s="37" t="s">
        <v>127</v>
      </c>
      <c r="N173" s="37"/>
      <c r="O173" s="36">
        <v>50</v>
      </c>
      <c r="P173" s="5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457"/>
      <c r="R173" s="457"/>
      <c r="S173" s="457"/>
      <c r="T173" s="458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x14ac:dyDescent="0.2">
      <c r="A174" s="462"/>
      <c r="B174" s="462"/>
      <c r="C174" s="462"/>
      <c r="D174" s="462"/>
      <c r="E174" s="462"/>
      <c r="F174" s="462"/>
      <c r="G174" s="462"/>
      <c r="H174" s="462"/>
      <c r="I174" s="462"/>
      <c r="J174" s="462"/>
      <c r="K174" s="462"/>
      <c r="L174" s="462"/>
      <c r="M174" s="462"/>
      <c r="N174" s="462"/>
      <c r="O174" s="463"/>
      <c r="P174" s="459" t="s">
        <v>43</v>
      </c>
      <c r="Q174" s="460"/>
      <c r="R174" s="460"/>
      <c r="S174" s="460"/>
      <c r="T174" s="460"/>
      <c r="U174" s="460"/>
      <c r="V174" s="461"/>
      <c r="W174" s="41" t="s">
        <v>42</v>
      </c>
      <c r="X174" s="42">
        <f>IFERROR(X171/H171,"0")+IFERROR(X172/H172,"0")+IFERROR(X173/H173,"0")</f>
        <v>0</v>
      </c>
      <c r="Y174" s="42">
        <f>IFERROR(Y171/H171,"0")+IFERROR(Y172/H172,"0")+IFERROR(Y173/H173,"0")</f>
        <v>0</v>
      </c>
      <c r="Z174" s="42">
        <f>IFERROR(IF(Z171="",0,Z171),"0")+IFERROR(IF(Z172="",0,Z172),"0")+IFERROR(IF(Z173="",0,Z173),"0")</f>
        <v>0</v>
      </c>
      <c r="AA174" s="65"/>
      <c r="AB174" s="65"/>
      <c r="AC174" s="65"/>
    </row>
    <row r="175" spans="1:68" x14ac:dyDescent="0.2">
      <c r="A175" s="462"/>
      <c r="B175" s="462"/>
      <c r="C175" s="462"/>
      <c r="D175" s="462"/>
      <c r="E175" s="462"/>
      <c r="F175" s="462"/>
      <c r="G175" s="462"/>
      <c r="H175" s="462"/>
      <c r="I175" s="462"/>
      <c r="J175" s="462"/>
      <c r="K175" s="462"/>
      <c r="L175" s="462"/>
      <c r="M175" s="462"/>
      <c r="N175" s="462"/>
      <c r="O175" s="463"/>
      <c r="P175" s="459" t="s">
        <v>43</v>
      </c>
      <c r="Q175" s="460"/>
      <c r="R175" s="460"/>
      <c r="S175" s="460"/>
      <c r="T175" s="460"/>
      <c r="U175" s="460"/>
      <c r="V175" s="461"/>
      <c r="W175" s="41" t="s">
        <v>0</v>
      </c>
      <c r="X175" s="42">
        <f>IFERROR(SUM(X171:X173),"0")</f>
        <v>0</v>
      </c>
      <c r="Y175" s="42">
        <f>IFERROR(SUM(Y171:Y173),"0")</f>
        <v>0</v>
      </c>
      <c r="Z175" s="41"/>
      <c r="AA175" s="65"/>
      <c r="AB175" s="65"/>
      <c r="AC175" s="65"/>
    </row>
    <row r="176" spans="1:68" ht="14.25" customHeight="1" x14ac:dyDescent="0.25">
      <c r="A176" s="454" t="s">
        <v>81</v>
      </c>
      <c r="B176" s="454"/>
      <c r="C176" s="454"/>
      <c r="D176" s="454"/>
      <c r="E176" s="454"/>
      <c r="F176" s="454"/>
      <c r="G176" s="454"/>
      <c r="H176" s="454"/>
      <c r="I176" s="454"/>
      <c r="J176" s="454"/>
      <c r="K176" s="454"/>
      <c r="L176" s="454"/>
      <c r="M176" s="454"/>
      <c r="N176" s="454"/>
      <c r="O176" s="454"/>
      <c r="P176" s="454"/>
      <c r="Q176" s="454"/>
      <c r="R176" s="454"/>
      <c r="S176" s="454"/>
      <c r="T176" s="454"/>
      <c r="U176" s="454"/>
      <c r="V176" s="454"/>
      <c r="W176" s="454"/>
      <c r="X176" s="454"/>
      <c r="Y176" s="454"/>
      <c r="Z176" s="454"/>
      <c r="AA176" s="64"/>
      <c r="AB176" s="64"/>
      <c r="AC176" s="64"/>
    </row>
    <row r="177" spans="1:68" ht="16.5" customHeight="1" x14ac:dyDescent="0.25">
      <c r="A177" s="61" t="s">
        <v>271</v>
      </c>
      <c r="B177" s="61" t="s">
        <v>272</v>
      </c>
      <c r="C177" s="35">
        <v>4301030895</v>
      </c>
      <c r="D177" s="455">
        <v>4607091387667</v>
      </c>
      <c r="E177" s="455"/>
      <c r="F177" s="60">
        <v>0.9</v>
      </c>
      <c r="G177" s="36">
        <v>10</v>
      </c>
      <c r="H177" s="60">
        <v>9</v>
      </c>
      <c r="I177" s="60">
        <v>9.6300000000000008</v>
      </c>
      <c r="J177" s="36">
        <v>56</v>
      </c>
      <c r="K177" s="36" t="s">
        <v>128</v>
      </c>
      <c r="L177" s="36"/>
      <c r="M177" s="37" t="s">
        <v>127</v>
      </c>
      <c r="N177" s="37"/>
      <c r="O177" s="36">
        <v>40</v>
      </c>
      <c r="P177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457"/>
      <c r="R177" s="457"/>
      <c r="S177" s="457"/>
      <c r="T177" s="458"/>
      <c r="U177" s="38" t="s">
        <v>48</v>
      </c>
      <c r="V177" s="38" t="s">
        <v>48</v>
      </c>
      <c r="W177" s="39" t="s">
        <v>0</v>
      </c>
      <c r="X177" s="57">
        <v>0</v>
      </c>
      <c r="Y177" s="54">
        <f>IFERROR(IF(X177="",0,CEILING((X177/$H177),1)*$H177),"")</f>
        <v>0</v>
      </c>
      <c r="Z177" s="40" t="str">
        <f>IFERROR(IF(Y177=0,"",ROUNDUP(Y177/H177,0)*0.02175),"")</f>
        <v/>
      </c>
      <c r="AA177" s="66" t="s">
        <v>48</v>
      </c>
      <c r="AB177" s="67" t="s">
        <v>48</v>
      </c>
      <c r="AC177" s="77"/>
      <c r="AG177" s="76"/>
      <c r="AJ177" s="79"/>
      <c r="AK177" s="79"/>
      <c r="BB177" s="162" t="s">
        <v>69</v>
      </c>
      <c r="BM177" s="76">
        <f>IFERROR(X177*I177/H177,"0")</f>
        <v>0</v>
      </c>
      <c r="BN177" s="76">
        <f>IFERROR(Y177*I177/H177,"0")</f>
        <v>0</v>
      </c>
      <c r="BO177" s="76">
        <f>IFERROR(1/J177*(X177/H177),"0")</f>
        <v>0</v>
      </c>
      <c r="BP177" s="76">
        <f>IFERROR(1/J177*(Y177/H177),"0")</f>
        <v>0</v>
      </c>
    </row>
    <row r="178" spans="1:68" ht="27" customHeight="1" x14ac:dyDescent="0.25">
      <c r="A178" s="61" t="s">
        <v>273</v>
      </c>
      <c r="B178" s="61" t="s">
        <v>274</v>
      </c>
      <c r="C178" s="35">
        <v>4301030961</v>
      </c>
      <c r="D178" s="455">
        <v>4607091387636</v>
      </c>
      <c r="E178" s="455"/>
      <c r="F178" s="60">
        <v>0.7</v>
      </c>
      <c r="G178" s="36">
        <v>6</v>
      </c>
      <c r="H178" s="60">
        <v>4.2</v>
      </c>
      <c r="I178" s="60">
        <v>4.5</v>
      </c>
      <c r="J178" s="36">
        <v>120</v>
      </c>
      <c r="K178" s="36" t="s">
        <v>90</v>
      </c>
      <c r="L178" s="36"/>
      <c r="M178" s="37" t="s">
        <v>84</v>
      </c>
      <c r="N178" s="37"/>
      <c r="O178" s="36">
        <v>40</v>
      </c>
      <c r="P178" s="5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457"/>
      <c r="R178" s="457"/>
      <c r="S178" s="457"/>
      <c r="T178" s="458"/>
      <c r="U178" s="38" t="s">
        <v>48</v>
      </c>
      <c r="V178" s="38" t="s">
        <v>48</v>
      </c>
      <c r="W178" s="39" t="s">
        <v>0</v>
      </c>
      <c r="X178" s="57">
        <v>0</v>
      </c>
      <c r="Y178" s="54">
        <f>IFERROR(IF(X178="",0,CEILING((X178/$H178),1)*$H178),"")</f>
        <v>0</v>
      </c>
      <c r="Z178" s="40" t="str">
        <f>IFERROR(IF(Y178=0,"",ROUNDUP(Y178/H178,0)*0.00937),"")</f>
        <v/>
      </c>
      <c r="AA178" s="66" t="s">
        <v>48</v>
      </c>
      <c r="AB178" s="67" t="s">
        <v>48</v>
      </c>
      <c r="AC178" s="77"/>
      <c r="AG178" s="76"/>
      <c r="AJ178" s="79"/>
      <c r="AK178" s="79"/>
      <c r="BB178" s="163" t="s">
        <v>69</v>
      </c>
      <c r="BM178" s="76">
        <f>IFERROR(X178*I178/H178,"0")</f>
        <v>0</v>
      </c>
      <c r="BN178" s="76">
        <f>IFERROR(Y178*I178/H178,"0")</f>
        <v>0</v>
      </c>
      <c r="BO178" s="76">
        <f>IFERROR(1/J178*(X178/H178),"0")</f>
        <v>0</v>
      </c>
      <c r="BP178" s="76">
        <f>IFERROR(1/J178*(Y178/H178),"0")</f>
        <v>0</v>
      </c>
    </row>
    <row r="179" spans="1:68" ht="16.5" customHeight="1" x14ac:dyDescent="0.25">
      <c r="A179" s="61" t="s">
        <v>275</v>
      </c>
      <c r="B179" s="61" t="s">
        <v>276</v>
      </c>
      <c r="C179" s="35">
        <v>4301030963</v>
      </c>
      <c r="D179" s="455">
        <v>4607091382426</v>
      </c>
      <c r="E179" s="455"/>
      <c r="F179" s="60">
        <v>0.9</v>
      </c>
      <c r="G179" s="36">
        <v>10</v>
      </c>
      <c r="H179" s="60">
        <v>9</v>
      </c>
      <c r="I179" s="60">
        <v>9.6300000000000008</v>
      </c>
      <c r="J179" s="36">
        <v>56</v>
      </c>
      <c r="K179" s="36" t="s">
        <v>128</v>
      </c>
      <c r="L179" s="36"/>
      <c r="M179" s="37" t="s">
        <v>84</v>
      </c>
      <c r="N179" s="37"/>
      <c r="O179" s="36">
        <v>40</v>
      </c>
      <c r="P179" s="54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457"/>
      <c r="R179" s="457"/>
      <c r="S179" s="457"/>
      <c r="T179" s="458"/>
      <c r="U179" s="38" t="s">
        <v>48</v>
      </c>
      <c r="V179" s="38" t="s">
        <v>48</v>
      </c>
      <c r="W179" s="39" t="s">
        <v>0</v>
      </c>
      <c r="X179" s="57">
        <v>0</v>
      </c>
      <c r="Y179" s="54">
        <f>IFERROR(IF(X179="",0,CEILING((X179/$H179),1)*$H179),"")</f>
        <v>0</v>
      </c>
      <c r="Z179" s="40" t="str">
        <f>IFERROR(IF(Y179=0,"",ROUNDUP(Y179/H179,0)*0.02175),"")</f>
        <v/>
      </c>
      <c r="AA179" s="66" t="s">
        <v>48</v>
      </c>
      <c r="AB179" s="67" t="s">
        <v>48</v>
      </c>
      <c r="AC179" s="77"/>
      <c r="AG179" s="76"/>
      <c r="AJ179" s="79"/>
      <c r="AK179" s="79"/>
      <c r="BB179" s="164" t="s">
        <v>69</v>
      </c>
      <c r="BM179" s="76">
        <f>IFERROR(X179*I179/H179,"0")</f>
        <v>0</v>
      </c>
      <c r="BN179" s="76">
        <f>IFERROR(Y179*I179/H179,"0")</f>
        <v>0</v>
      </c>
      <c r="BO179" s="76">
        <f>IFERROR(1/J179*(X179/H179),"0")</f>
        <v>0</v>
      </c>
      <c r="BP179" s="76">
        <f>IFERROR(1/J179*(Y179/H179),"0")</f>
        <v>0</v>
      </c>
    </row>
    <row r="180" spans="1:68" ht="27" customHeight="1" x14ac:dyDescent="0.25">
      <c r="A180" s="61" t="s">
        <v>277</v>
      </c>
      <c r="B180" s="61" t="s">
        <v>278</v>
      </c>
      <c r="C180" s="35">
        <v>4301030962</v>
      </c>
      <c r="D180" s="455">
        <v>4607091386547</v>
      </c>
      <c r="E180" s="455"/>
      <c r="F180" s="60">
        <v>0.35</v>
      </c>
      <c r="G180" s="36">
        <v>8</v>
      </c>
      <c r="H180" s="60">
        <v>2.8</v>
      </c>
      <c r="I180" s="60">
        <v>2.94</v>
      </c>
      <c r="J180" s="36">
        <v>234</v>
      </c>
      <c r="K180" s="36" t="s">
        <v>85</v>
      </c>
      <c r="L180" s="36"/>
      <c r="M180" s="37" t="s">
        <v>84</v>
      </c>
      <c r="N180" s="37"/>
      <c r="O180" s="36">
        <v>40</v>
      </c>
      <c r="P180" s="5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457"/>
      <c r="R180" s="457"/>
      <c r="S180" s="457"/>
      <c r="T180" s="458"/>
      <c r="U180" s="38" t="s">
        <v>48</v>
      </c>
      <c r="V180" s="38" t="s">
        <v>48</v>
      </c>
      <c r="W180" s="39" t="s">
        <v>0</v>
      </c>
      <c r="X180" s="57">
        <v>0</v>
      </c>
      <c r="Y180" s="54">
        <f>IFERROR(IF(X180="",0,CEILING((X180/$H180),1)*$H180),"")</f>
        <v>0</v>
      </c>
      <c r="Z180" s="40" t="str">
        <f>IFERROR(IF(Y180=0,"",ROUNDUP(Y180/H180,0)*0.00502),"")</f>
        <v/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0</v>
      </c>
      <c r="BN180" s="76">
        <f>IFERROR(Y180*I180/H180,"0")</f>
        <v>0</v>
      </c>
      <c r="BO180" s="76">
        <f>IFERROR(1/J180*(X180/H180),"0")</f>
        <v>0</v>
      </c>
      <c r="BP180" s="76">
        <f>IFERROR(1/J180*(Y180/H180),"0")</f>
        <v>0</v>
      </c>
    </row>
    <row r="181" spans="1:68" ht="27" customHeight="1" x14ac:dyDescent="0.25">
      <c r="A181" s="61" t="s">
        <v>279</v>
      </c>
      <c r="B181" s="61" t="s">
        <v>280</v>
      </c>
      <c r="C181" s="35">
        <v>4301030964</v>
      </c>
      <c r="D181" s="455">
        <v>4607091382464</v>
      </c>
      <c r="E181" s="455"/>
      <c r="F181" s="60">
        <v>0.35</v>
      </c>
      <c r="G181" s="36">
        <v>8</v>
      </c>
      <c r="H181" s="60">
        <v>2.8</v>
      </c>
      <c r="I181" s="60">
        <v>2.964</v>
      </c>
      <c r="J181" s="36">
        <v>234</v>
      </c>
      <c r="K181" s="36" t="s">
        <v>85</v>
      </c>
      <c r="L181" s="36"/>
      <c r="M181" s="37" t="s">
        <v>84</v>
      </c>
      <c r="N181" s="37"/>
      <c r="O181" s="36">
        <v>40</v>
      </c>
      <c r="P181" s="5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457"/>
      <c r="R181" s="457"/>
      <c r="S181" s="457"/>
      <c r="T181" s="458"/>
      <c r="U181" s="38" t="s">
        <v>48</v>
      </c>
      <c r="V181" s="38" t="s">
        <v>48</v>
      </c>
      <c r="W181" s="39" t="s">
        <v>0</v>
      </c>
      <c r="X181" s="57">
        <v>0</v>
      </c>
      <c r="Y181" s="54">
        <f>IFERROR(IF(X181="",0,CEILING((X181/$H181),1)*$H181),"")</f>
        <v>0</v>
      </c>
      <c r="Z181" s="40" t="str">
        <f>IFERROR(IF(Y181=0,"",ROUNDUP(Y181/H181,0)*0.00502),"")</f>
        <v/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0</v>
      </c>
      <c r="BN181" s="76">
        <f>IFERROR(Y181*I181/H181,"0")</f>
        <v>0</v>
      </c>
      <c r="BO181" s="76">
        <f>IFERROR(1/J181*(X181/H181),"0")</f>
        <v>0</v>
      </c>
      <c r="BP181" s="76">
        <f>IFERROR(1/J181*(Y181/H181),"0")</f>
        <v>0</v>
      </c>
    </row>
    <row r="182" spans="1:68" x14ac:dyDescent="0.2">
      <c r="A182" s="462"/>
      <c r="B182" s="462"/>
      <c r="C182" s="462"/>
      <c r="D182" s="462"/>
      <c r="E182" s="462"/>
      <c r="F182" s="462"/>
      <c r="G182" s="462"/>
      <c r="H182" s="462"/>
      <c r="I182" s="462"/>
      <c r="J182" s="462"/>
      <c r="K182" s="462"/>
      <c r="L182" s="462"/>
      <c r="M182" s="462"/>
      <c r="N182" s="462"/>
      <c r="O182" s="463"/>
      <c r="P182" s="459" t="s">
        <v>43</v>
      </c>
      <c r="Q182" s="460"/>
      <c r="R182" s="460"/>
      <c r="S182" s="460"/>
      <c r="T182" s="460"/>
      <c r="U182" s="460"/>
      <c r="V182" s="461"/>
      <c r="W182" s="41" t="s">
        <v>42</v>
      </c>
      <c r="X182" s="42">
        <f>IFERROR(X177/H177,"0")+IFERROR(X178/H178,"0")+IFERROR(X179/H179,"0")+IFERROR(X180/H180,"0")+IFERROR(X181/H181,"0")</f>
        <v>0</v>
      </c>
      <c r="Y182" s="42">
        <f>IFERROR(Y177/H177,"0")+IFERROR(Y178/H178,"0")+IFERROR(Y179/H179,"0")+IFERROR(Y180/H180,"0")+IFERROR(Y181/H181,"0")</f>
        <v>0</v>
      </c>
      <c r="Z182" s="42">
        <f>IFERROR(IF(Z177="",0,Z177),"0")+IFERROR(IF(Z178="",0,Z178),"0")+IFERROR(IF(Z179="",0,Z179),"0")+IFERROR(IF(Z180="",0,Z180),"0")+IFERROR(IF(Z181="",0,Z181),"0")</f>
        <v>0</v>
      </c>
      <c r="AA182" s="65"/>
      <c r="AB182" s="65"/>
      <c r="AC182" s="65"/>
    </row>
    <row r="183" spans="1:68" x14ac:dyDescent="0.2">
      <c r="A183" s="462"/>
      <c r="B183" s="462"/>
      <c r="C183" s="462"/>
      <c r="D183" s="462"/>
      <c r="E183" s="462"/>
      <c r="F183" s="462"/>
      <c r="G183" s="462"/>
      <c r="H183" s="462"/>
      <c r="I183" s="462"/>
      <c r="J183" s="462"/>
      <c r="K183" s="462"/>
      <c r="L183" s="462"/>
      <c r="M183" s="462"/>
      <c r="N183" s="462"/>
      <c r="O183" s="463"/>
      <c r="P183" s="459" t="s">
        <v>43</v>
      </c>
      <c r="Q183" s="460"/>
      <c r="R183" s="460"/>
      <c r="S183" s="460"/>
      <c r="T183" s="460"/>
      <c r="U183" s="460"/>
      <c r="V183" s="461"/>
      <c r="W183" s="41" t="s">
        <v>0</v>
      </c>
      <c r="X183" s="42">
        <f>IFERROR(SUM(X177:X181),"0")</f>
        <v>0</v>
      </c>
      <c r="Y183" s="42">
        <f>IFERROR(SUM(Y177:Y181),"0")</f>
        <v>0</v>
      </c>
      <c r="Z183" s="41"/>
      <c r="AA183" s="65"/>
      <c r="AB183" s="65"/>
      <c r="AC183" s="65"/>
    </row>
    <row r="184" spans="1:68" ht="14.25" customHeight="1" x14ac:dyDescent="0.25">
      <c r="A184" s="454" t="s">
        <v>86</v>
      </c>
      <c r="B184" s="454"/>
      <c r="C184" s="454"/>
      <c r="D184" s="454"/>
      <c r="E184" s="454"/>
      <c r="F184" s="454"/>
      <c r="G184" s="454"/>
      <c r="H184" s="454"/>
      <c r="I184" s="454"/>
      <c r="J184" s="454"/>
      <c r="K184" s="454"/>
      <c r="L184" s="454"/>
      <c r="M184" s="454"/>
      <c r="N184" s="454"/>
      <c r="O184" s="454"/>
      <c r="P184" s="454"/>
      <c r="Q184" s="454"/>
      <c r="R184" s="454"/>
      <c r="S184" s="454"/>
      <c r="T184" s="454"/>
      <c r="U184" s="454"/>
      <c r="V184" s="454"/>
      <c r="W184" s="454"/>
      <c r="X184" s="454"/>
      <c r="Y184" s="454"/>
      <c r="Z184" s="454"/>
      <c r="AA184" s="64"/>
      <c r="AB184" s="64"/>
      <c r="AC184" s="64"/>
    </row>
    <row r="185" spans="1:68" ht="16.5" customHeight="1" x14ac:dyDescent="0.25">
      <c r="A185" s="61" t="s">
        <v>281</v>
      </c>
      <c r="B185" s="61" t="s">
        <v>282</v>
      </c>
      <c r="C185" s="35">
        <v>4301051611</v>
      </c>
      <c r="D185" s="455">
        <v>4607091385304</v>
      </c>
      <c r="E185" s="455"/>
      <c r="F185" s="60">
        <v>1.4</v>
      </c>
      <c r="G185" s="36">
        <v>6</v>
      </c>
      <c r="H185" s="60">
        <v>8.4</v>
      </c>
      <c r="I185" s="60">
        <v>8.9640000000000004</v>
      </c>
      <c r="J185" s="36">
        <v>56</v>
      </c>
      <c r="K185" s="36" t="s">
        <v>128</v>
      </c>
      <c r="L185" s="36"/>
      <c r="M185" s="37" t="s">
        <v>84</v>
      </c>
      <c r="N185" s="37"/>
      <c r="O185" s="36">
        <v>40</v>
      </c>
      <c r="P185" s="55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457"/>
      <c r="R185" s="457"/>
      <c r="S185" s="457"/>
      <c r="T185" s="458"/>
      <c r="U185" s="38" t="s">
        <v>48</v>
      </c>
      <c r="V185" s="38" t="s">
        <v>48</v>
      </c>
      <c r="W185" s="39" t="s">
        <v>0</v>
      </c>
      <c r="X185" s="57">
        <v>30</v>
      </c>
      <c r="Y185" s="54">
        <f>IFERROR(IF(X185="",0,CEILING((X185/$H185),1)*$H185),"")</f>
        <v>33.6</v>
      </c>
      <c r="Z185" s="40">
        <f>IFERROR(IF(Y185=0,"",ROUNDUP(Y185/H185,0)*0.02175),"")</f>
        <v>8.6999999999999994E-2</v>
      </c>
      <c r="AA185" s="66" t="s">
        <v>48</v>
      </c>
      <c r="AB185" s="67" t="s">
        <v>48</v>
      </c>
      <c r="AC185" s="77"/>
      <c r="AG185" s="76"/>
      <c r="AJ185" s="79"/>
      <c r="AK185" s="79"/>
      <c r="BB185" s="167" t="s">
        <v>69</v>
      </c>
      <c r="BM185" s="76">
        <f>IFERROR(X185*I185/H185,"0")</f>
        <v>32.014285714285712</v>
      </c>
      <c r="BN185" s="76">
        <f>IFERROR(Y185*I185/H185,"0")</f>
        <v>35.856000000000002</v>
      </c>
      <c r="BO185" s="76">
        <f>IFERROR(1/J185*(X185/H185),"0")</f>
        <v>6.377551020408162E-2</v>
      </c>
      <c r="BP185" s="76">
        <f>IFERROR(1/J185*(Y185/H185),"0")</f>
        <v>7.1428571428571425E-2</v>
      </c>
    </row>
    <row r="186" spans="1:68" ht="16.5" customHeight="1" x14ac:dyDescent="0.25">
      <c r="A186" s="61" t="s">
        <v>283</v>
      </c>
      <c r="B186" s="61" t="s">
        <v>284</v>
      </c>
      <c r="C186" s="35">
        <v>4301051648</v>
      </c>
      <c r="D186" s="455">
        <v>4607091386264</v>
      </c>
      <c r="E186" s="455"/>
      <c r="F186" s="60">
        <v>0.5</v>
      </c>
      <c r="G186" s="36">
        <v>6</v>
      </c>
      <c r="H186" s="60">
        <v>3</v>
      </c>
      <c r="I186" s="60">
        <v>3.278</v>
      </c>
      <c r="J186" s="36">
        <v>156</v>
      </c>
      <c r="K186" s="36" t="s">
        <v>90</v>
      </c>
      <c r="L186" s="36"/>
      <c r="M186" s="37" t="s">
        <v>84</v>
      </c>
      <c r="N186" s="37"/>
      <c r="O186" s="36">
        <v>31</v>
      </c>
      <c r="P186" s="5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457"/>
      <c r="R186" s="457"/>
      <c r="S186" s="457"/>
      <c r="T186" s="458"/>
      <c r="U186" s="38" t="s">
        <v>48</v>
      </c>
      <c r="V186" s="38" t="s">
        <v>48</v>
      </c>
      <c r="W186" s="39" t="s">
        <v>0</v>
      </c>
      <c r="X186" s="57">
        <v>0</v>
      </c>
      <c r="Y186" s="54">
        <f>IFERROR(IF(X186="",0,CEILING((X186/$H186),1)*$H186),"")</f>
        <v>0</v>
      </c>
      <c r="Z186" s="40" t="str">
        <f>IFERROR(IF(Y186=0,"",ROUNDUP(Y186/H186,0)*0.00753),"")</f>
        <v/>
      </c>
      <c r="AA186" s="66" t="s">
        <v>48</v>
      </c>
      <c r="AB186" s="67" t="s">
        <v>48</v>
      </c>
      <c r="AC186" s="77"/>
      <c r="AG186" s="76"/>
      <c r="AJ186" s="79"/>
      <c r="AK186" s="79"/>
      <c r="BB186" s="168" t="s">
        <v>69</v>
      </c>
      <c r="BM186" s="76">
        <f>IFERROR(X186*I186/H186,"0")</f>
        <v>0</v>
      </c>
      <c r="BN186" s="76">
        <f>IFERROR(Y186*I186/H186,"0")</f>
        <v>0</v>
      </c>
      <c r="BO186" s="76">
        <f>IFERROR(1/J186*(X186/H186),"0")</f>
        <v>0</v>
      </c>
      <c r="BP186" s="76">
        <f>IFERROR(1/J186*(Y186/H186),"0")</f>
        <v>0</v>
      </c>
    </row>
    <row r="187" spans="1:68" ht="16.5" customHeight="1" x14ac:dyDescent="0.25">
      <c r="A187" s="61" t="s">
        <v>285</v>
      </c>
      <c r="B187" s="61" t="s">
        <v>286</v>
      </c>
      <c r="C187" s="35">
        <v>4301051313</v>
      </c>
      <c r="D187" s="455">
        <v>4607091385427</v>
      </c>
      <c r="E187" s="455"/>
      <c r="F187" s="60">
        <v>0.5</v>
      </c>
      <c r="G187" s="36">
        <v>6</v>
      </c>
      <c r="H187" s="60">
        <v>3</v>
      </c>
      <c r="I187" s="60">
        <v>3.2719999999999998</v>
      </c>
      <c r="J187" s="36">
        <v>156</v>
      </c>
      <c r="K187" s="36" t="s">
        <v>90</v>
      </c>
      <c r="L187" s="36"/>
      <c r="M187" s="37" t="s">
        <v>84</v>
      </c>
      <c r="N187" s="37"/>
      <c r="O187" s="36">
        <v>40</v>
      </c>
      <c r="P187" s="55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457"/>
      <c r="R187" s="457"/>
      <c r="S187" s="457"/>
      <c r="T187" s="458"/>
      <c r="U187" s="38" t="s">
        <v>48</v>
      </c>
      <c r="V187" s="38" t="s">
        <v>48</v>
      </c>
      <c r="W187" s="39" t="s">
        <v>0</v>
      </c>
      <c r="X187" s="57">
        <v>0</v>
      </c>
      <c r="Y187" s="54">
        <f>IFERROR(IF(X187="",0,CEILING((X187/$H187),1)*$H187),"")</f>
        <v>0</v>
      </c>
      <c r="Z187" s="40" t="str">
        <f>IFERROR(IF(Y187=0,"",ROUNDUP(Y187/H187,0)*0.00753),"")</f>
        <v/>
      </c>
      <c r="AA187" s="66" t="s">
        <v>48</v>
      </c>
      <c r="AB187" s="67" t="s">
        <v>48</v>
      </c>
      <c r="AC187" s="77"/>
      <c r="AG187" s="76"/>
      <c r="AJ187" s="79"/>
      <c r="AK187" s="79"/>
      <c r="BB187" s="169" t="s">
        <v>69</v>
      </c>
      <c r="BM187" s="76">
        <f>IFERROR(X187*I187/H187,"0")</f>
        <v>0</v>
      </c>
      <c r="BN187" s="76">
        <f>IFERROR(Y187*I187/H187,"0")</f>
        <v>0</v>
      </c>
      <c r="BO187" s="76">
        <f>IFERROR(1/J187*(X187/H187),"0")</f>
        <v>0</v>
      </c>
      <c r="BP187" s="76">
        <f>IFERROR(1/J187*(Y187/H187),"0")</f>
        <v>0</v>
      </c>
    </row>
    <row r="188" spans="1:68" x14ac:dyDescent="0.2">
      <c r="A188" s="462"/>
      <c r="B188" s="462"/>
      <c r="C188" s="462"/>
      <c r="D188" s="462"/>
      <c r="E188" s="462"/>
      <c r="F188" s="462"/>
      <c r="G188" s="462"/>
      <c r="H188" s="462"/>
      <c r="I188" s="462"/>
      <c r="J188" s="462"/>
      <c r="K188" s="462"/>
      <c r="L188" s="462"/>
      <c r="M188" s="462"/>
      <c r="N188" s="462"/>
      <c r="O188" s="463"/>
      <c r="P188" s="459" t="s">
        <v>43</v>
      </c>
      <c r="Q188" s="460"/>
      <c r="R188" s="460"/>
      <c r="S188" s="460"/>
      <c r="T188" s="460"/>
      <c r="U188" s="460"/>
      <c r="V188" s="461"/>
      <c r="W188" s="41" t="s">
        <v>42</v>
      </c>
      <c r="X188" s="42">
        <f>IFERROR(X185/H185,"0")+IFERROR(X186/H186,"0")+IFERROR(X187/H187,"0")</f>
        <v>3.5714285714285712</v>
      </c>
      <c r="Y188" s="42">
        <f>IFERROR(Y185/H185,"0")+IFERROR(Y186/H186,"0")+IFERROR(Y187/H187,"0")</f>
        <v>4</v>
      </c>
      <c r="Z188" s="42">
        <f>IFERROR(IF(Z185="",0,Z185),"0")+IFERROR(IF(Z186="",0,Z186),"0")+IFERROR(IF(Z187="",0,Z187),"0")</f>
        <v>8.6999999999999994E-2</v>
      </c>
      <c r="AA188" s="65"/>
      <c r="AB188" s="65"/>
      <c r="AC188" s="65"/>
    </row>
    <row r="189" spans="1:68" x14ac:dyDescent="0.2">
      <c r="A189" s="462"/>
      <c r="B189" s="462"/>
      <c r="C189" s="462"/>
      <c r="D189" s="462"/>
      <c r="E189" s="462"/>
      <c r="F189" s="462"/>
      <c r="G189" s="462"/>
      <c r="H189" s="462"/>
      <c r="I189" s="462"/>
      <c r="J189" s="462"/>
      <c r="K189" s="462"/>
      <c r="L189" s="462"/>
      <c r="M189" s="462"/>
      <c r="N189" s="462"/>
      <c r="O189" s="463"/>
      <c r="P189" s="459" t="s">
        <v>43</v>
      </c>
      <c r="Q189" s="460"/>
      <c r="R189" s="460"/>
      <c r="S189" s="460"/>
      <c r="T189" s="460"/>
      <c r="U189" s="460"/>
      <c r="V189" s="461"/>
      <c r="W189" s="41" t="s">
        <v>0</v>
      </c>
      <c r="X189" s="42">
        <f>IFERROR(SUM(X185:X187),"0")</f>
        <v>30</v>
      </c>
      <c r="Y189" s="42">
        <f>IFERROR(SUM(Y185:Y187),"0")</f>
        <v>33.6</v>
      </c>
      <c r="Z189" s="41"/>
      <c r="AA189" s="65"/>
      <c r="AB189" s="65"/>
      <c r="AC189" s="65"/>
    </row>
    <row r="190" spans="1:68" ht="27.75" customHeight="1" x14ac:dyDescent="0.2">
      <c r="A190" s="452" t="s">
        <v>287</v>
      </c>
      <c r="B190" s="452"/>
      <c r="C190" s="452"/>
      <c r="D190" s="452"/>
      <c r="E190" s="452"/>
      <c r="F190" s="452"/>
      <c r="G190" s="452"/>
      <c r="H190" s="452"/>
      <c r="I190" s="452"/>
      <c r="J190" s="452"/>
      <c r="K190" s="452"/>
      <c r="L190" s="452"/>
      <c r="M190" s="452"/>
      <c r="N190" s="452"/>
      <c r="O190" s="452"/>
      <c r="P190" s="452"/>
      <c r="Q190" s="452"/>
      <c r="R190" s="452"/>
      <c r="S190" s="452"/>
      <c r="T190" s="452"/>
      <c r="U190" s="452"/>
      <c r="V190" s="452"/>
      <c r="W190" s="452"/>
      <c r="X190" s="452"/>
      <c r="Y190" s="452"/>
      <c r="Z190" s="452"/>
      <c r="AA190" s="53"/>
      <c r="AB190" s="53"/>
      <c r="AC190" s="53"/>
    </row>
    <row r="191" spans="1:68" ht="16.5" customHeight="1" x14ac:dyDescent="0.25">
      <c r="A191" s="453" t="s">
        <v>288</v>
      </c>
      <c r="B191" s="453"/>
      <c r="C191" s="453"/>
      <c r="D191" s="453"/>
      <c r="E191" s="453"/>
      <c r="F191" s="453"/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  <c r="R191" s="453"/>
      <c r="S191" s="453"/>
      <c r="T191" s="453"/>
      <c r="U191" s="453"/>
      <c r="V191" s="453"/>
      <c r="W191" s="453"/>
      <c r="X191" s="453"/>
      <c r="Y191" s="453"/>
      <c r="Z191" s="453"/>
      <c r="AA191" s="63"/>
      <c r="AB191" s="63"/>
      <c r="AC191" s="63"/>
    </row>
    <row r="192" spans="1:68" ht="14.25" customHeight="1" x14ac:dyDescent="0.25">
      <c r="A192" s="454" t="s">
        <v>81</v>
      </c>
      <c r="B192" s="454"/>
      <c r="C192" s="454"/>
      <c r="D192" s="454"/>
      <c r="E192" s="454"/>
      <c r="F192" s="454"/>
      <c r="G192" s="454"/>
      <c r="H192" s="454"/>
      <c r="I192" s="454"/>
      <c r="J192" s="454"/>
      <c r="K192" s="454"/>
      <c r="L192" s="454"/>
      <c r="M192" s="454"/>
      <c r="N192" s="454"/>
      <c r="O192" s="454"/>
      <c r="P192" s="454"/>
      <c r="Q192" s="454"/>
      <c r="R192" s="454"/>
      <c r="S192" s="454"/>
      <c r="T192" s="454"/>
      <c r="U192" s="454"/>
      <c r="V192" s="454"/>
      <c r="W192" s="454"/>
      <c r="X192" s="454"/>
      <c r="Y192" s="454"/>
      <c r="Z192" s="454"/>
      <c r="AA192" s="64"/>
      <c r="AB192" s="64"/>
      <c r="AC192" s="64"/>
    </row>
    <row r="193" spans="1:68" ht="27" customHeight="1" x14ac:dyDescent="0.25">
      <c r="A193" s="61" t="s">
        <v>289</v>
      </c>
      <c r="B193" s="61" t="s">
        <v>290</v>
      </c>
      <c r="C193" s="35">
        <v>4301031191</v>
      </c>
      <c r="D193" s="455">
        <v>4680115880993</v>
      </c>
      <c r="E193" s="455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457"/>
      <c r="R193" s="457"/>
      <c r="S193" s="457"/>
      <c r="T193" s="458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ref="Y193:Y200" si="26">IFERROR(IF(X193="",0,CEILING((X193/$H193),1)*$H193),"")</f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ref="BM193:BM200" si="27">IFERROR(X193*I193/H193,"0")</f>
        <v>0</v>
      </c>
      <c r="BN193" s="76">
        <f t="shared" ref="BN193:BN200" si="28">IFERROR(Y193*I193/H193,"0")</f>
        <v>0</v>
      </c>
      <c r="BO193" s="76">
        <f t="shared" ref="BO193:BO200" si="29">IFERROR(1/J193*(X193/H193),"0")</f>
        <v>0</v>
      </c>
      <c r="BP193" s="76">
        <f t="shared" ref="BP193:BP200" si="30">IFERROR(1/J193*(Y193/H193),"0")</f>
        <v>0</v>
      </c>
    </row>
    <row r="194" spans="1:68" ht="27" customHeight="1" x14ac:dyDescent="0.25">
      <c r="A194" s="61" t="s">
        <v>291</v>
      </c>
      <c r="B194" s="61" t="s">
        <v>292</v>
      </c>
      <c r="C194" s="35">
        <v>4301031204</v>
      </c>
      <c r="D194" s="455">
        <v>4680115881761</v>
      </c>
      <c r="E194" s="455"/>
      <c r="F194" s="60">
        <v>0.7</v>
      </c>
      <c r="G194" s="36">
        <v>6</v>
      </c>
      <c r="H194" s="60">
        <v>4.2</v>
      </c>
      <c r="I194" s="60">
        <v>4.46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55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457"/>
      <c r="R194" s="457"/>
      <c r="S194" s="457"/>
      <c r="T194" s="458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customHeight="1" x14ac:dyDescent="0.25">
      <c r="A195" s="61" t="s">
        <v>293</v>
      </c>
      <c r="B195" s="61" t="s">
        <v>294</v>
      </c>
      <c r="C195" s="35">
        <v>4301031201</v>
      </c>
      <c r="D195" s="455">
        <v>4680115881563</v>
      </c>
      <c r="E195" s="455"/>
      <c r="F195" s="60">
        <v>0.7</v>
      </c>
      <c r="G195" s="36">
        <v>6</v>
      </c>
      <c r="H195" s="60">
        <v>4.2</v>
      </c>
      <c r="I195" s="60">
        <v>4.4000000000000004</v>
      </c>
      <c r="J195" s="36">
        <v>156</v>
      </c>
      <c r="K195" s="36" t="s">
        <v>90</v>
      </c>
      <c r="L195" s="36"/>
      <c r="M195" s="37" t="s">
        <v>84</v>
      </c>
      <c r="N195" s="37"/>
      <c r="O195" s="36">
        <v>40</v>
      </c>
      <c r="P195" s="5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457"/>
      <c r="R195" s="457"/>
      <c r="S195" s="457"/>
      <c r="T195" s="458"/>
      <c r="U195" s="38" t="s">
        <v>48</v>
      </c>
      <c r="V195" s="38" t="s">
        <v>48</v>
      </c>
      <c r="W195" s="39" t="s">
        <v>0</v>
      </c>
      <c r="X195" s="57">
        <v>225</v>
      </c>
      <c r="Y195" s="54">
        <f t="shared" si="26"/>
        <v>226.8</v>
      </c>
      <c r="Z195" s="40">
        <f>IFERROR(IF(Y195=0,"",ROUNDUP(Y195/H195,0)*0.00753),"")</f>
        <v>0.40662000000000004</v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235.71428571428572</v>
      </c>
      <c r="BN195" s="76">
        <f t="shared" si="28"/>
        <v>237.60000000000002</v>
      </c>
      <c r="BO195" s="76">
        <f t="shared" si="29"/>
        <v>0.34340659340659341</v>
      </c>
      <c r="BP195" s="76">
        <f t="shared" si="30"/>
        <v>0.34615384615384615</v>
      </c>
    </row>
    <row r="196" spans="1:68" ht="27" customHeight="1" x14ac:dyDescent="0.25">
      <c r="A196" s="61" t="s">
        <v>295</v>
      </c>
      <c r="B196" s="61" t="s">
        <v>296</v>
      </c>
      <c r="C196" s="35">
        <v>4301031199</v>
      </c>
      <c r="D196" s="455">
        <v>4680115880986</v>
      </c>
      <c r="E196" s="455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55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457"/>
      <c r="R196" s="457"/>
      <c r="S196" s="457"/>
      <c r="T196" s="458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customHeight="1" x14ac:dyDescent="0.25">
      <c r="A197" s="61" t="s">
        <v>297</v>
      </c>
      <c r="B197" s="61" t="s">
        <v>298</v>
      </c>
      <c r="C197" s="35">
        <v>4301031205</v>
      </c>
      <c r="D197" s="455">
        <v>4680115881785</v>
      </c>
      <c r="E197" s="455"/>
      <c r="F197" s="60">
        <v>0.35</v>
      </c>
      <c r="G197" s="36">
        <v>6</v>
      </c>
      <c r="H197" s="60">
        <v>2.1</v>
      </c>
      <c r="I197" s="60">
        <v>2.23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5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457"/>
      <c r="R197" s="457"/>
      <c r="S197" s="457"/>
      <c r="T197" s="458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customHeight="1" x14ac:dyDescent="0.25">
      <c r="A198" s="61" t="s">
        <v>299</v>
      </c>
      <c r="B198" s="61" t="s">
        <v>300</v>
      </c>
      <c r="C198" s="35">
        <v>4301031202</v>
      </c>
      <c r="D198" s="455">
        <v>4680115881679</v>
      </c>
      <c r="E198" s="455"/>
      <c r="F198" s="60">
        <v>0.35</v>
      </c>
      <c r="G198" s="36">
        <v>6</v>
      </c>
      <c r="H198" s="60">
        <v>2.1</v>
      </c>
      <c r="I198" s="60">
        <v>2.2000000000000002</v>
      </c>
      <c r="J198" s="36">
        <v>234</v>
      </c>
      <c r="K198" s="36" t="s">
        <v>85</v>
      </c>
      <c r="L198" s="36"/>
      <c r="M198" s="37" t="s">
        <v>84</v>
      </c>
      <c r="N198" s="37"/>
      <c r="O198" s="36">
        <v>40</v>
      </c>
      <c r="P198" s="55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457"/>
      <c r="R198" s="457"/>
      <c r="S198" s="457"/>
      <c r="T198" s="458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IFERROR(IF(Y198=0,"",ROUNDUP(Y198/H198,0)*0.00502),"")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customHeight="1" x14ac:dyDescent="0.25">
      <c r="A199" s="61" t="s">
        <v>301</v>
      </c>
      <c r="B199" s="61" t="s">
        <v>302</v>
      </c>
      <c r="C199" s="35">
        <v>4301031158</v>
      </c>
      <c r="D199" s="455">
        <v>4680115880191</v>
      </c>
      <c r="E199" s="455"/>
      <c r="F199" s="60">
        <v>0.4</v>
      </c>
      <c r="G199" s="36">
        <v>6</v>
      </c>
      <c r="H199" s="60">
        <v>2.4</v>
      </c>
      <c r="I199" s="60">
        <v>2.6</v>
      </c>
      <c r="J199" s="36">
        <v>156</v>
      </c>
      <c r="K199" s="36" t="s">
        <v>90</v>
      </c>
      <c r="L199" s="36"/>
      <c r="M199" s="37" t="s">
        <v>84</v>
      </c>
      <c r="N199" s="37"/>
      <c r="O199" s="36">
        <v>40</v>
      </c>
      <c r="P199" s="5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457"/>
      <c r="R199" s="457"/>
      <c r="S199" s="457"/>
      <c r="T199" s="458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IFERROR(IF(Y199=0,"",ROUNDUP(Y199/H199,0)*0.00753),"")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t="27" customHeight="1" x14ac:dyDescent="0.25">
      <c r="A200" s="61" t="s">
        <v>303</v>
      </c>
      <c r="B200" s="61" t="s">
        <v>304</v>
      </c>
      <c r="C200" s="35">
        <v>4301031245</v>
      </c>
      <c r="D200" s="455">
        <v>4680115883963</v>
      </c>
      <c r="E200" s="455"/>
      <c r="F200" s="60">
        <v>0.28000000000000003</v>
      </c>
      <c r="G200" s="36">
        <v>6</v>
      </c>
      <c r="H200" s="60">
        <v>1.68</v>
      </c>
      <c r="I200" s="60">
        <v>1.78</v>
      </c>
      <c r="J200" s="36">
        <v>234</v>
      </c>
      <c r="K200" s="36" t="s">
        <v>85</v>
      </c>
      <c r="L200" s="36"/>
      <c r="M200" s="37" t="s">
        <v>84</v>
      </c>
      <c r="N200" s="37"/>
      <c r="O200" s="36">
        <v>40</v>
      </c>
      <c r="P200" s="56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457"/>
      <c r="R200" s="457"/>
      <c r="S200" s="457"/>
      <c r="T200" s="458"/>
      <c r="U200" s="38" t="s">
        <v>48</v>
      </c>
      <c r="V200" s="38" t="s">
        <v>48</v>
      </c>
      <c r="W200" s="39" t="s">
        <v>0</v>
      </c>
      <c r="X200" s="57">
        <v>0</v>
      </c>
      <c r="Y200" s="54">
        <f t="shared" si="26"/>
        <v>0</v>
      </c>
      <c r="Z200" s="40" t="str">
        <f>IFERROR(IF(Y200=0,"",ROUNDUP(Y200/H200,0)*0.00502),"")</f>
        <v/>
      </c>
      <c r="AA200" s="66" t="s">
        <v>48</v>
      </c>
      <c r="AB200" s="67" t="s">
        <v>48</v>
      </c>
      <c r="AC200" s="77"/>
      <c r="AG200" s="76"/>
      <c r="AJ200" s="79"/>
      <c r="AK200" s="79"/>
      <c r="BB200" s="177" t="s">
        <v>69</v>
      </c>
      <c r="BM200" s="76">
        <f t="shared" si="27"/>
        <v>0</v>
      </c>
      <c r="BN200" s="76">
        <f t="shared" si="28"/>
        <v>0</v>
      </c>
      <c r="BO200" s="76">
        <f t="shared" si="29"/>
        <v>0</v>
      </c>
      <c r="BP200" s="76">
        <f t="shared" si="30"/>
        <v>0</v>
      </c>
    </row>
    <row r="201" spans="1:68" x14ac:dyDescent="0.2">
      <c r="A201" s="462"/>
      <c r="B201" s="462"/>
      <c r="C201" s="462"/>
      <c r="D201" s="462"/>
      <c r="E201" s="462"/>
      <c r="F201" s="462"/>
      <c r="G201" s="462"/>
      <c r="H201" s="462"/>
      <c r="I201" s="462"/>
      <c r="J201" s="462"/>
      <c r="K201" s="462"/>
      <c r="L201" s="462"/>
      <c r="M201" s="462"/>
      <c r="N201" s="462"/>
      <c r="O201" s="463"/>
      <c r="P201" s="459" t="s">
        <v>43</v>
      </c>
      <c r="Q201" s="460"/>
      <c r="R201" s="460"/>
      <c r="S201" s="460"/>
      <c r="T201" s="460"/>
      <c r="U201" s="460"/>
      <c r="V201" s="461"/>
      <c r="W201" s="41" t="s">
        <v>42</v>
      </c>
      <c r="X201" s="42">
        <f>IFERROR(X193/H193,"0")+IFERROR(X194/H194,"0")+IFERROR(X195/H195,"0")+IFERROR(X196/H196,"0")+IFERROR(X197/H197,"0")+IFERROR(X198/H198,"0")+IFERROR(X199/H199,"0")+IFERROR(X200/H200,"0")</f>
        <v>53.571428571428569</v>
      </c>
      <c r="Y201" s="42">
        <f>IFERROR(Y193/H193,"0")+IFERROR(Y194/H194,"0")+IFERROR(Y195/H195,"0")+IFERROR(Y196/H196,"0")+IFERROR(Y197/H197,"0")+IFERROR(Y198/H198,"0")+IFERROR(Y199/H199,"0")+IFERROR(Y200/H200,"0")</f>
        <v>54</v>
      </c>
      <c r="Z201" s="42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0.40662000000000004</v>
      </c>
      <c r="AA201" s="65"/>
      <c r="AB201" s="65"/>
      <c r="AC201" s="65"/>
    </row>
    <row r="202" spans="1:68" x14ac:dyDescent="0.2">
      <c r="A202" s="462"/>
      <c r="B202" s="462"/>
      <c r="C202" s="462"/>
      <c r="D202" s="462"/>
      <c r="E202" s="462"/>
      <c r="F202" s="462"/>
      <c r="G202" s="462"/>
      <c r="H202" s="462"/>
      <c r="I202" s="462"/>
      <c r="J202" s="462"/>
      <c r="K202" s="462"/>
      <c r="L202" s="462"/>
      <c r="M202" s="462"/>
      <c r="N202" s="462"/>
      <c r="O202" s="463"/>
      <c r="P202" s="459" t="s">
        <v>43</v>
      </c>
      <c r="Q202" s="460"/>
      <c r="R202" s="460"/>
      <c r="S202" s="460"/>
      <c r="T202" s="460"/>
      <c r="U202" s="460"/>
      <c r="V202" s="461"/>
      <c r="W202" s="41" t="s">
        <v>0</v>
      </c>
      <c r="X202" s="42">
        <f>IFERROR(SUM(X193:X200),"0")</f>
        <v>225</v>
      </c>
      <c r="Y202" s="42">
        <f>IFERROR(SUM(Y193:Y200),"0")</f>
        <v>226.8</v>
      </c>
      <c r="Z202" s="41"/>
      <c r="AA202" s="65"/>
      <c r="AB202" s="65"/>
      <c r="AC202" s="65"/>
    </row>
    <row r="203" spans="1:68" ht="16.5" customHeight="1" x14ac:dyDescent="0.25">
      <c r="A203" s="453" t="s">
        <v>305</v>
      </c>
      <c r="B203" s="453"/>
      <c r="C203" s="453"/>
      <c r="D203" s="453"/>
      <c r="E203" s="453"/>
      <c r="F203" s="453"/>
      <c r="G203" s="453"/>
      <c r="H203" s="453"/>
      <c r="I203" s="453"/>
      <c r="J203" s="453"/>
      <c r="K203" s="453"/>
      <c r="L203" s="453"/>
      <c r="M203" s="453"/>
      <c r="N203" s="453"/>
      <c r="O203" s="453"/>
      <c r="P203" s="453"/>
      <c r="Q203" s="453"/>
      <c r="R203" s="453"/>
      <c r="S203" s="453"/>
      <c r="T203" s="453"/>
      <c r="U203" s="453"/>
      <c r="V203" s="453"/>
      <c r="W203" s="453"/>
      <c r="X203" s="453"/>
      <c r="Y203" s="453"/>
      <c r="Z203" s="453"/>
      <c r="AA203" s="63"/>
      <c r="AB203" s="63"/>
      <c r="AC203" s="63"/>
    </row>
    <row r="204" spans="1:68" ht="14.25" customHeight="1" x14ac:dyDescent="0.25">
      <c r="A204" s="454" t="s">
        <v>124</v>
      </c>
      <c r="B204" s="454"/>
      <c r="C204" s="454"/>
      <c r="D204" s="454"/>
      <c r="E204" s="454"/>
      <c r="F204" s="454"/>
      <c r="G204" s="454"/>
      <c r="H204" s="454"/>
      <c r="I204" s="454"/>
      <c r="J204" s="454"/>
      <c r="K204" s="454"/>
      <c r="L204" s="454"/>
      <c r="M204" s="454"/>
      <c r="N204" s="454"/>
      <c r="O204" s="454"/>
      <c r="P204" s="454"/>
      <c r="Q204" s="454"/>
      <c r="R204" s="454"/>
      <c r="S204" s="454"/>
      <c r="T204" s="454"/>
      <c r="U204" s="454"/>
      <c r="V204" s="454"/>
      <c r="W204" s="454"/>
      <c r="X204" s="454"/>
      <c r="Y204" s="454"/>
      <c r="Z204" s="454"/>
      <c r="AA204" s="64"/>
      <c r="AB204" s="64"/>
      <c r="AC204" s="64"/>
    </row>
    <row r="205" spans="1:68" ht="16.5" customHeight="1" x14ac:dyDescent="0.25">
      <c r="A205" s="61" t="s">
        <v>306</v>
      </c>
      <c r="B205" s="61" t="s">
        <v>307</v>
      </c>
      <c r="C205" s="35">
        <v>4301011450</v>
      </c>
      <c r="D205" s="455">
        <v>4680115881402</v>
      </c>
      <c r="E205" s="455"/>
      <c r="F205" s="60">
        <v>1.35</v>
      </c>
      <c r="G205" s="36">
        <v>8</v>
      </c>
      <c r="H205" s="60">
        <v>10.8</v>
      </c>
      <c r="I205" s="60">
        <v>11.28</v>
      </c>
      <c r="J205" s="36">
        <v>56</v>
      </c>
      <c r="K205" s="36" t="s">
        <v>128</v>
      </c>
      <c r="L205" s="36"/>
      <c r="M205" s="37" t="s">
        <v>127</v>
      </c>
      <c r="N205" s="37"/>
      <c r="O205" s="36">
        <v>55</v>
      </c>
      <c r="P205" s="56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457"/>
      <c r="R205" s="457"/>
      <c r="S205" s="457"/>
      <c r="T205" s="458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IFERROR(IF(Y205=0,"",ROUNDUP(Y205/H205,0)*0.02175),"")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t="27" customHeight="1" x14ac:dyDescent="0.25">
      <c r="A206" s="61" t="s">
        <v>308</v>
      </c>
      <c r="B206" s="61" t="s">
        <v>309</v>
      </c>
      <c r="C206" s="35">
        <v>4301011767</v>
      </c>
      <c r="D206" s="455">
        <v>4680115881396</v>
      </c>
      <c r="E206" s="455"/>
      <c r="F206" s="60">
        <v>0.45</v>
      </c>
      <c r="G206" s="36">
        <v>6</v>
      </c>
      <c r="H206" s="60">
        <v>2.7</v>
      </c>
      <c r="I206" s="60">
        <v>2.9</v>
      </c>
      <c r="J206" s="36">
        <v>156</v>
      </c>
      <c r="K206" s="36" t="s">
        <v>90</v>
      </c>
      <c r="L206" s="36"/>
      <c r="M206" s="37" t="s">
        <v>84</v>
      </c>
      <c r="N206" s="37"/>
      <c r="O206" s="36">
        <v>55</v>
      </c>
      <c r="P206" s="56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457"/>
      <c r="R206" s="457"/>
      <c r="S206" s="457"/>
      <c r="T206" s="458"/>
      <c r="U206" s="38" t="s">
        <v>48</v>
      </c>
      <c r="V206" s="38" t="s">
        <v>48</v>
      </c>
      <c r="W206" s="39" t="s">
        <v>0</v>
      </c>
      <c r="X206" s="57">
        <v>45</v>
      </c>
      <c r="Y206" s="54">
        <f>IFERROR(IF(X206="",0,CEILING((X206/$H206),1)*$H206),"")</f>
        <v>45.900000000000006</v>
      </c>
      <c r="Z206" s="40">
        <f>IFERROR(IF(Y206=0,"",ROUNDUP(Y206/H206,0)*0.00753),"")</f>
        <v>0.12801000000000001</v>
      </c>
      <c r="AA206" s="66" t="s">
        <v>48</v>
      </c>
      <c r="AB206" s="67" t="s">
        <v>48</v>
      </c>
      <c r="AC206" s="77"/>
      <c r="AG206" s="76"/>
      <c r="AJ206" s="79"/>
      <c r="AK206" s="79"/>
      <c r="BB206" s="179" t="s">
        <v>69</v>
      </c>
      <c r="BM206" s="76">
        <f>IFERROR(X206*I206/H206,"0")</f>
        <v>48.333333333333329</v>
      </c>
      <c r="BN206" s="76">
        <f>IFERROR(Y206*I206/H206,"0")</f>
        <v>49.300000000000004</v>
      </c>
      <c r="BO206" s="76">
        <f>IFERROR(1/J206*(X206/H206),"0")</f>
        <v>0.10683760683760682</v>
      </c>
      <c r="BP206" s="76">
        <f>IFERROR(1/J206*(Y206/H206),"0")</f>
        <v>0.10897435897435898</v>
      </c>
    </row>
    <row r="207" spans="1:68" x14ac:dyDescent="0.2">
      <c r="A207" s="462"/>
      <c r="B207" s="462"/>
      <c r="C207" s="462"/>
      <c r="D207" s="462"/>
      <c r="E207" s="462"/>
      <c r="F207" s="462"/>
      <c r="G207" s="462"/>
      <c r="H207" s="462"/>
      <c r="I207" s="462"/>
      <c r="J207" s="462"/>
      <c r="K207" s="462"/>
      <c r="L207" s="462"/>
      <c r="M207" s="462"/>
      <c r="N207" s="462"/>
      <c r="O207" s="463"/>
      <c r="P207" s="459" t="s">
        <v>43</v>
      </c>
      <c r="Q207" s="460"/>
      <c r="R207" s="460"/>
      <c r="S207" s="460"/>
      <c r="T207" s="460"/>
      <c r="U207" s="460"/>
      <c r="V207" s="461"/>
      <c r="W207" s="41" t="s">
        <v>42</v>
      </c>
      <c r="X207" s="42">
        <f>IFERROR(X205/H205,"0")+IFERROR(X206/H206,"0")</f>
        <v>16.666666666666664</v>
      </c>
      <c r="Y207" s="42">
        <f>IFERROR(Y205/H205,"0")+IFERROR(Y206/H206,"0")</f>
        <v>17</v>
      </c>
      <c r="Z207" s="42">
        <f>IFERROR(IF(Z205="",0,Z205),"0")+IFERROR(IF(Z206="",0,Z206),"0")</f>
        <v>0.12801000000000001</v>
      </c>
      <c r="AA207" s="65"/>
      <c r="AB207" s="65"/>
      <c r="AC207" s="65"/>
    </row>
    <row r="208" spans="1:68" x14ac:dyDescent="0.2">
      <c r="A208" s="462"/>
      <c r="B208" s="462"/>
      <c r="C208" s="462"/>
      <c r="D208" s="462"/>
      <c r="E208" s="462"/>
      <c r="F208" s="462"/>
      <c r="G208" s="462"/>
      <c r="H208" s="462"/>
      <c r="I208" s="462"/>
      <c r="J208" s="462"/>
      <c r="K208" s="462"/>
      <c r="L208" s="462"/>
      <c r="M208" s="462"/>
      <c r="N208" s="462"/>
      <c r="O208" s="463"/>
      <c r="P208" s="459" t="s">
        <v>43</v>
      </c>
      <c r="Q208" s="460"/>
      <c r="R208" s="460"/>
      <c r="S208" s="460"/>
      <c r="T208" s="460"/>
      <c r="U208" s="460"/>
      <c r="V208" s="461"/>
      <c r="W208" s="41" t="s">
        <v>0</v>
      </c>
      <c r="X208" s="42">
        <f>IFERROR(SUM(X205:X206),"0")</f>
        <v>45</v>
      </c>
      <c r="Y208" s="42">
        <f>IFERROR(SUM(Y205:Y206),"0")</f>
        <v>45.900000000000006</v>
      </c>
      <c r="Z208" s="41"/>
      <c r="AA208" s="65"/>
      <c r="AB208" s="65"/>
      <c r="AC208" s="65"/>
    </row>
    <row r="209" spans="1:68" ht="14.25" customHeight="1" x14ac:dyDescent="0.25">
      <c r="A209" s="454" t="s">
        <v>160</v>
      </c>
      <c r="B209" s="454"/>
      <c r="C209" s="454"/>
      <c r="D209" s="454"/>
      <c r="E209" s="454"/>
      <c r="F209" s="454"/>
      <c r="G209" s="454"/>
      <c r="H209" s="454"/>
      <c r="I209" s="454"/>
      <c r="J209" s="454"/>
      <c r="K209" s="454"/>
      <c r="L209" s="454"/>
      <c r="M209" s="454"/>
      <c r="N209" s="454"/>
      <c r="O209" s="454"/>
      <c r="P209" s="454"/>
      <c r="Q209" s="454"/>
      <c r="R209" s="454"/>
      <c r="S209" s="454"/>
      <c r="T209" s="454"/>
      <c r="U209" s="454"/>
      <c r="V209" s="454"/>
      <c r="W209" s="454"/>
      <c r="X209" s="454"/>
      <c r="Y209" s="454"/>
      <c r="Z209" s="454"/>
      <c r="AA209" s="64"/>
      <c r="AB209" s="64"/>
      <c r="AC209" s="64"/>
    </row>
    <row r="210" spans="1:68" ht="16.5" customHeight="1" x14ac:dyDescent="0.25">
      <c r="A210" s="61" t="s">
        <v>310</v>
      </c>
      <c r="B210" s="61" t="s">
        <v>311</v>
      </c>
      <c r="C210" s="35">
        <v>4301020262</v>
      </c>
      <c r="D210" s="455">
        <v>4680115882935</v>
      </c>
      <c r="E210" s="455"/>
      <c r="F210" s="60">
        <v>1.35</v>
      </c>
      <c r="G210" s="36">
        <v>8</v>
      </c>
      <c r="H210" s="60">
        <v>10.8</v>
      </c>
      <c r="I210" s="60">
        <v>11.28</v>
      </c>
      <c r="J210" s="36">
        <v>56</v>
      </c>
      <c r="K210" s="36" t="s">
        <v>128</v>
      </c>
      <c r="L210" s="36"/>
      <c r="M210" s="37" t="s">
        <v>130</v>
      </c>
      <c r="N210" s="37"/>
      <c r="O210" s="36">
        <v>50</v>
      </c>
      <c r="P210" s="5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457"/>
      <c r="R210" s="457"/>
      <c r="S210" s="457"/>
      <c r="T210" s="458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IFERROR(IF(Y210=0,"",ROUNDUP(Y210/H210,0)*0.02175),"")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t="16.5" customHeight="1" x14ac:dyDescent="0.25">
      <c r="A211" s="61" t="s">
        <v>312</v>
      </c>
      <c r="B211" s="61" t="s">
        <v>313</v>
      </c>
      <c r="C211" s="35">
        <v>4301020220</v>
      </c>
      <c r="D211" s="455">
        <v>4680115880764</v>
      </c>
      <c r="E211" s="455"/>
      <c r="F211" s="60">
        <v>0.35</v>
      </c>
      <c r="G211" s="36">
        <v>6</v>
      </c>
      <c r="H211" s="60">
        <v>2.1</v>
      </c>
      <c r="I211" s="60">
        <v>2.2999999999999998</v>
      </c>
      <c r="J211" s="36">
        <v>156</v>
      </c>
      <c r="K211" s="36" t="s">
        <v>90</v>
      </c>
      <c r="L211" s="36"/>
      <c r="M211" s="37" t="s">
        <v>127</v>
      </c>
      <c r="N211" s="37"/>
      <c r="O211" s="36">
        <v>50</v>
      </c>
      <c r="P211" s="5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457"/>
      <c r="R211" s="457"/>
      <c r="S211" s="457"/>
      <c r="T211" s="458"/>
      <c r="U211" s="38" t="s">
        <v>48</v>
      </c>
      <c r="V211" s="38" t="s">
        <v>48</v>
      </c>
      <c r="W211" s="39" t="s">
        <v>0</v>
      </c>
      <c r="X211" s="57">
        <v>0</v>
      </c>
      <c r="Y211" s="54">
        <f>IFERROR(IF(X211="",0,CEILING((X211/$H211),1)*$H211),"")</f>
        <v>0</v>
      </c>
      <c r="Z211" s="40" t="str">
        <f>IFERROR(IF(Y211=0,"",ROUNDUP(Y211/H211,0)*0.00753),"")</f>
        <v/>
      </c>
      <c r="AA211" s="66" t="s">
        <v>48</v>
      </c>
      <c r="AB211" s="67" t="s">
        <v>48</v>
      </c>
      <c r="AC211" s="77"/>
      <c r="AG211" s="76"/>
      <c r="AJ211" s="79"/>
      <c r="AK211" s="79"/>
      <c r="BB211" s="181" t="s">
        <v>69</v>
      </c>
      <c r="BM211" s="76">
        <f>IFERROR(X211*I211/H211,"0")</f>
        <v>0</v>
      </c>
      <c r="BN211" s="76">
        <f>IFERROR(Y211*I211/H211,"0")</f>
        <v>0</v>
      </c>
      <c r="BO211" s="76">
        <f>IFERROR(1/J211*(X211/H211),"0")</f>
        <v>0</v>
      </c>
      <c r="BP211" s="76">
        <f>IFERROR(1/J211*(Y211/H211),"0")</f>
        <v>0</v>
      </c>
    </row>
    <row r="212" spans="1:68" x14ac:dyDescent="0.2">
      <c r="A212" s="462"/>
      <c r="B212" s="462"/>
      <c r="C212" s="462"/>
      <c r="D212" s="462"/>
      <c r="E212" s="462"/>
      <c r="F212" s="462"/>
      <c r="G212" s="462"/>
      <c r="H212" s="462"/>
      <c r="I212" s="462"/>
      <c r="J212" s="462"/>
      <c r="K212" s="462"/>
      <c r="L212" s="462"/>
      <c r="M212" s="462"/>
      <c r="N212" s="462"/>
      <c r="O212" s="463"/>
      <c r="P212" s="459" t="s">
        <v>43</v>
      </c>
      <c r="Q212" s="460"/>
      <c r="R212" s="460"/>
      <c r="S212" s="460"/>
      <c r="T212" s="460"/>
      <c r="U212" s="460"/>
      <c r="V212" s="461"/>
      <c r="W212" s="41" t="s">
        <v>42</v>
      </c>
      <c r="X212" s="42">
        <f>IFERROR(X210/H210,"0")+IFERROR(X211/H211,"0")</f>
        <v>0</v>
      </c>
      <c r="Y212" s="42">
        <f>IFERROR(Y210/H210,"0")+IFERROR(Y211/H211,"0")</f>
        <v>0</v>
      </c>
      <c r="Z212" s="42">
        <f>IFERROR(IF(Z210="",0,Z210),"0")+IFERROR(IF(Z211="",0,Z211),"0")</f>
        <v>0</v>
      </c>
      <c r="AA212" s="65"/>
      <c r="AB212" s="65"/>
      <c r="AC212" s="65"/>
    </row>
    <row r="213" spans="1:68" x14ac:dyDescent="0.2">
      <c r="A213" s="462"/>
      <c r="B213" s="462"/>
      <c r="C213" s="462"/>
      <c r="D213" s="462"/>
      <c r="E213" s="462"/>
      <c r="F213" s="462"/>
      <c r="G213" s="462"/>
      <c r="H213" s="462"/>
      <c r="I213" s="462"/>
      <c r="J213" s="462"/>
      <c r="K213" s="462"/>
      <c r="L213" s="462"/>
      <c r="M213" s="462"/>
      <c r="N213" s="462"/>
      <c r="O213" s="463"/>
      <c r="P213" s="459" t="s">
        <v>43</v>
      </c>
      <c r="Q213" s="460"/>
      <c r="R213" s="460"/>
      <c r="S213" s="460"/>
      <c r="T213" s="460"/>
      <c r="U213" s="460"/>
      <c r="V213" s="461"/>
      <c r="W213" s="41" t="s">
        <v>0</v>
      </c>
      <c r="X213" s="42">
        <f>IFERROR(SUM(X210:X211),"0")</f>
        <v>0</v>
      </c>
      <c r="Y213" s="42">
        <f>IFERROR(SUM(Y210:Y211),"0")</f>
        <v>0</v>
      </c>
      <c r="Z213" s="41"/>
      <c r="AA213" s="65"/>
      <c r="AB213" s="65"/>
      <c r="AC213" s="65"/>
    </row>
    <row r="214" spans="1:68" ht="14.25" customHeight="1" x14ac:dyDescent="0.25">
      <c r="A214" s="454" t="s">
        <v>81</v>
      </c>
      <c r="B214" s="454"/>
      <c r="C214" s="454"/>
      <c r="D214" s="454"/>
      <c r="E214" s="454"/>
      <c r="F214" s="454"/>
      <c r="G214" s="454"/>
      <c r="H214" s="454"/>
      <c r="I214" s="454"/>
      <c r="J214" s="454"/>
      <c r="K214" s="454"/>
      <c r="L214" s="454"/>
      <c r="M214" s="454"/>
      <c r="N214" s="454"/>
      <c r="O214" s="454"/>
      <c r="P214" s="454"/>
      <c r="Q214" s="454"/>
      <c r="R214" s="454"/>
      <c r="S214" s="454"/>
      <c r="T214" s="454"/>
      <c r="U214" s="454"/>
      <c r="V214" s="454"/>
      <c r="W214" s="454"/>
      <c r="X214" s="454"/>
      <c r="Y214" s="454"/>
      <c r="Z214" s="454"/>
      <c r="AA214" s="64"/>
      <c r="AB214" s="64"/>
      <c r="AC214" s="64"/>
    </row>
    <row r="215" spans="1:68" ht="27" customHeight="1" x14ac:dyDescent="0.25">
      <c r="A215" s="61" t="s">
        <v>314</v>
      </c>
      <c r="B215" s="61" t="s">
        <v>315</v>
      </c>
      <c r="C215" s="35">
        <v>4301031224</v>
      </c>
      <c r="D215" s="455">
        <v>4680115882683</v>
      </c>
      <c r="E215" s="455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5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457"/>
      <c r="R215" s="457"/>
      <c r="S215" s="457"/>
      <c r="T215" s="458"/>
      <c r="U215" s="38" t="s">
        <v>48</v>
      </c>
      <c r="V215" s="38" t="s">
        <v>48</v>
      </c>
      <c r="W215" s="39" t="s">
        <v>0</v>
      </c>
      <c r="X215" s="57">
        <v>525</v>
      </c>
      <c r="Y215" s="54">
        <f t="shared" ref="Y215:Y222" si="31">IFERROR(IF(X215="",0,CEILING((X215/$H215),1)*$H215),"")</f>
        <v>529.20000000000005</v>
      </c>
      <c r="Z215" s="40">
        <f>IFERROR(IF(Y215=0,"",ROUNDUP(Y215/H215,0)*0.00937),"")</f>
        <v>0.91825999999999997</v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ref="BM215:BM222" si="32">IFERROR(X215*I215/H215,"0")</f>
        <v>545.41666666666663</v>
      </c>
      <c r="BN215" s="76">
        <f t="shared" ref="BN215:BN222" si="33">IFERROR(Y215*I215/H215,"0")</f>
        <v>549.78</v>
      </c>
      <c r="BO215" s="76">
        <f t="shared" ref="BO215:BO222" si="34">IFERROR(1/J215*(X215/H215),"0")</f>
        <v>0.81018518518518512</v>
      </c>
      <c r="BP215" s="76">
        <f t="shared" ref="BP215:BP222" si="35">IFERROR(1/J215*(Y215/H215),"0")</f>
        <v>0.81666666666666665</v>
      </c>
    </row>
    <row r="216" spans="1:68" ht="27" customHeight="1" x14ac:dyDescent="0.25">
      <c r="A216" s="61" t="s">
        <v>316</v>
      </c>
      <c r="B216" s="61" t="s">
        <v>317</v>
      </c>
      <c r="C216" s="35">
        <v>4301031230</v>
      </c>
      <c r="D216" s="455">
        <v>4680115882690</v>
      </c>
      <c r="E216" s="455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5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457"/>
      <c r="R216" s="457"/>
      <c r="S216" s="457"/>
      <c r="T216" s="458"/>
      <c r="U216" s="38" t="s">
        <v>48</v>
      </c>
      <c r="V216" s="38" t="s">
        <v>48</v>
      </c>
      <c r="W216" s="39" t="s">
        <v>0</v>
      </c>
      <c r="X216" s="57">
        <v>235</v>
      </c>
      <c r="Y216" s="54">
        <f t="shared" si="31"/>
        <v>237.60000000000002</v>
      </c>
      <c r="Z216" s="40">
        <f>IFERROR(IF(Y216=0,"",ROUNDUP(Y216/H216,0)*0.00937),"")</f>
        <v>0.41227999999999998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244.13888888888889</v>
      </c>
      <c r="BN216" s="76">
        <f t="shared" si="33"/>
        <v>246.84</v>
      </c>
      <c r="BO216" s="76">
        <f t="shared" si="34"/>
        <v>0.36265432098765432</v>
      </c>
      <c r="BP216" s="76">
        <f t="shared" si="35"/>
        <v>0.36666666666666664</v>
      </c>
    </row>
    <row r="217" spans="1:68" ht="27" customHeight="1" x14ac:dyDescent="0.25">
      <c r="A217" s="61" t="s">
        <v>318</v>
      </c>
      <c r="B217" s="61" t="s">
        <v>319</v>
      </c>
      <c r="C217" s="35">
        <v>4301031220</v>
      </c>
      <c r="D217" s="455">
        <v>4680115882669</v>
      </c>
      <c r="E217" s="455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5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457"/>
      <c r="R217" s="457"/>
      <c r="S217" s="457"/>
      <c r="T217" s="458"/>
      <c r="U217" s="38" t="s">
        <v>48</v>
      </c>
      <c r="V217" s="38" t="s">
        <v>48</v>
      </c>
      <c r="W217" s="39" t="s">
        <v>0</v>
      </c>
      <c r="X217" s="57">
        <v>495</v>
      </c>
      <c r="Y217" s="54">
        <f t="shared" si="31"/>
        <v>496.8</v>
      </c>
      <c r="Z217" s="40">
        <f>IFERROR(IF(Y217=0,"",ROUNDUP(Y217/H217,0)*0.00937),"")</f>
        <v>0.86204000000000003</v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514.25</v>
      </c>
      <c r="BN217" s="76">
        <f t="shared" si="33"/>
        <v>516.12</v>
      </c>
      <c r="BO217" s="76">
        <f t="shared" si="34"/>
        <v>0.76388888888888884</v>
      </c>
      <c r="BP217" s="76">
        <f t="shared" si="35"/>
        <v>0.76666666666666661</v>
      </c>
    </row>
    <row r="218" spans="1:68" ht="27" customHeight="1" x14ac:dyDescent="0.25">
      <c r="A218" s="61" t="s">
        <v>320</v>
      </c>
      <c r="B218" s="61" t="s">
        <v>321</v>
      </c>
      <c r="C218" s="35">
        <v>4301031221</v>
      </c>
      <c r="D218" s="455">
        <v>4680115882676</v>
      </c>
      <c r="E218" s="455"/>
      <c r="F218" s="60">
        <v>0.9</v>
      </c>
      <c r="G218" s="36">
        <v>6</v>
      </c>
      <c r="H218" s="60">
        <v>5.4</v>
      </c>
      <c r="I218" s="60">
        <v>5.61</v>
      </c>
      <c r="J218" s="36">
        <v>120</v>
      </c>
      <c r="K218" s="36" t="s">
        <v>90</v>
      </c>
      <c r="L218" s="36"/>
      <c r="M218" s="37" t="s">
        <v>84</v>
      </c>
      <c r="N218" s="37"/>
      <c r="O218" s="36">
        <v>40</v>
      </c>
      <c r="P218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457"/>
      <c r="R218" s="457"/>
      <c r="S218" s="457"/>
      <c r="T218" s="458"/>
      <c r="U218" s="38" t="s">
        <v>48</v>
      </c>
      <c r="V218" s="38" t="s">
        <v>48</v>
      </c>
      <c r="W218" s="39" t="s">
        <v>0</v>
      </c>
      <c r="X218" s="57">
        <v>515</v>
      </c>
      <c r="Y218" s="54">
        <f t="shared" si="31"/>
        <v>518.40000000000009</v>
      </c>
      <c r="Z218" s="40">
        <f>IFERROR(IF(Y218=0,"",ROUNDUP(Y218/H218,0)*0.00937),"")</f>
        <v>0.89951999999999999</v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535.02777777777771</v>
      </c>
      <c r="BN218" s="76">
        <f t="shared" si="33"/>
        <v>538.56000000000006</v>
      </c>
      <c r="BO218" s="76">
        <f t="shared" si="34"/>
        <v>0.79475308641975306</v>
      </c>
      <c r="BP218" s="76">
        <f t="shared" si="35"/>
        <v>0.80000000000000016</v>
      </c>
    </row>
    <row r="219" spans="1:68" ht="27" customHeight="1" x14ac:dyDescent="0.25">
      <c r="A219" s="61" t="s">
        <v>322</v>
      </c>
      <c r="B219" s="61" t="s">
        <v>323</v>
      </c>
      <c r="C219" s="35">
        <v>4301031223</v>
      </c>
      <c r="D219" s="455">
        <v>4680115884014</v>
      </c>
      <c r="E219" s="455"/>
      <c r="F219" s="60">
        <v>0.3</v>
      </c>
      <c r="G219" s="36">
        <v>6</v>
      </c>
      <c r="H219" s="60">
        <v>1.8</v>
      </c>
      <c r="I219" s="60">
        <v>1.93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457"/>
      <c r="R219" s="457"/>
      <c r="S219" s="457"/>
      <c r="T219" s="458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customHeight="1" x14ac:dyDescent="0.25">
      <c r="A220" s="61" t="s">
        <v>324</v>
      </c>
      <c r="B220" s="61" t="s">
        <v>325</v>
      </c>
      <c r="C220" s="35">
        <v>4301031222</v>
      </c>
      <c r="D220" s="455">
        <v>4680115884007</v>
      </c>
      <c r="E220" s="455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57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457"/>
      <c r="R220" s="457"/>
      <c r="S220" s="457"/>
      <c r="T220" s="458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customHeight="1" x14ac:dyDescent="0.25">
      <c r="A221" s="61" t="s">
        <v>326</v>
      </c>
      <c r="B221" s="61" t="s">
        <v>327</v>
      </c>
      <c r="C221" s="35">
        <v>4301031229</v>
      </c>
      <c r="D221" s="455">
        <v>4680115884038</v>
      </c>
      <c r="E221" s="455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5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457"/>
      <c r="R221" s="457"/>
      <c r="S221" s="457"/>
      <c r="T221" s="458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ht="27" customHeight="1" x14ac:dyDescent="0.25">
      <c r="A222" s="61" t="s">
        <v>328</v>
      </c>
      <c r="B222" s="61" t="s">
        <v>329</v>
      </c>
      <c r="C222" s="35">
        <v>4301031225</v>
      </c>
      <c r="D222" s="455">
        <v>4680115884021</v>
      </c>
      <c r="E222" s="455"/>
      <c r="F222" s="60">
        <v>0.3</v>
      </c>
      <c r="G222" s="36">
        <v>6</v>
      </c>
      <c r="H222" s="60">
        <v>1.8</v>
      </c>
      <c r="I222" s="60">
        <v>1.9</v>
      </c>
      <c r="J222" s="36">
        <v>234</v>
      </c>
      <c r="K222" s="36" t="s">
        <v>85</v>
      </c>
      <c r="L222" s="36"/>
      <c r="M222" s="37" t="s">
        <v>84</v>
      </c>
      <c r="N222" s="37"/>
      <c r="O222" s="36">
        <v>40</v>
      </c>
      <c r="P222" s="5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457"/>
      <c r="R222" s="457"/>
      <c r="S222" s="457"/>
      <c r="T222" s="458"/>
      <c r="U222" s="38" t="s">
        <v>48</v>
      </c>
      <c r="V222" s="38" t="s">
        <v>48</v>
      </c>
      <c r="W222" s="39" t="s">
        <v>0</v>
      </c>
      <c r="X222" s="57">
        <v>0</v>
      </c>
      <c r="Y222" s="54">
        <f t="shared" si="31"/>
        <v>0</v>
      </c>
      <c r="Z222" s="40" t="str">
        <f>IFERROR(IF(Y222=0,"",ROUNDUP(Y222/H222,0)*0.00502),"")</f>
        <v/>
      </c>
      <c r="AA222" s="66" t="s">
        <v>48</v>
      </c>
      <c r="AB222" s="67" t="s">
        <v>48</v>
      </c>
      <c r="AC222" s="77"/>
      <c r="AG222" s="76"/>
      <c r="AJ222" s="79"/>
      <c r="AK222" s="79"/>
      <c r="BB222" s="189" t="s">
        <v>69</v>
      </c>
      <c r="BM222" s="76">
        <f t="shared" si="32"/>
        <v>0</v>
      </c>
      <c r="BN222" s="76">
        <f t="shared" si="33"/>
        <v>0</v>
      </c>
      <c r="BO222" s="76">
        <f t="shared" si="34"/>
        <v>0</v>
      </c>
      <c r="BP222" s="76">
        <f t="shared" si="35"/>
        <v>0</v>
      </c>
    </row>
    <row r="223" spans="1:68" x14ac:dyDescent="0.2">
      <c r="A223" s="462"/>
      <c r="B223" s="462"/>
      <c r="C223" s="462"/>
      <c r="D223" s="462"/>
      <c r="E223" s="462"/>
      <c r="F223" s="462"/>
      <c r="G223" s="462"/>
      <c r="H223" s="462"/>
      <c r="I223" s="462"/>
      <c r="J223" s="462"/>
      <c r="K223" s="462"/>
      <c r="L223" s="462"/>
      <c r="M223" s="462"/>
      <c r="N223" s="462"/>
      <c r="O223" s="463"/>
      <c r="P223" s="459" t="s">
        <v>43</v>
      </c>
      <c r="Q223" s="460"/>
      <c r="R223" s="460"/>
      <c r="S223" s="460"/>
      <c r="T223" s="460"/>
      <c r="U223" s="460"/>
      <c r="V223" s="461"/>
      <c r="W223" s="41" t="s">
        <v>42</v>
      </c>
      <c r="X223" s="42">
        <f>IFERROR(X215/H215,"0")+IFERROR(X216/H216,"0")+IFERROR(X217/H217,"0")+IFERROR(X218/H218,"0")+IFERROR(X219/H219,"0")+IFERROR(X220/H220,"0")+IFERROR(X221/H221,"0")+IFERROR(X222/H222,"0")</f>
        <v>327.77777777777777</v>
      </c>
      <c r="Y223" s="42">
        <f>IFERROR(Y215/H215,"0")+IFERROR(Y216/H216,"0")+IFERROR(Y217/H217,"0")+IFERROR(Y218/H218,"0")+IFERROR(Y219/H219,"0")+IFERROR(Y220/H220,"0")+IFERROR(Y221/H221,"0")+IFERROR(Y222/H222,"0")</f>
        <v>330</v>
      </c>
      <c r="Z223" s="42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3.0920999999999998</v>
      </c>
      <c r="AA223" s="65"/>
      <c r="AB223" s="65"/>
      <c r="AC223" s="65"/>
    </row>
    <row r="224" spans="1:68" x14ac:dyDescent="0.2">
      <c r="A224" s="462"/>
      <c r="B224" s="462"/>
      <c r="C224" s="462"/>
      <c r="D224" s="462"/>
      <c r="E224" s="462"/>
      <c r="F224" s="462"/>
      <c r="G224" s="462"/>
      <c r="H224" s="462"/>
      <c r="I224" s="462"/>
      <c r="J224" s="462"/>
      <c r="K224" s="462"/>
      <c r="L224" s="462"/>
      <c r="M224" s="462"/>
      <c r="N224" s="462"/>
      <c r="O224" s="463"/>
      <c r="P224" s="459" t="s">
        <v>43</v>
      </c>
      <c r="Q224" s="460"/>
      <c r="R224" s="460"/>
      <c r="S224" s="460"/>
      <c r="T224" s="460"/>
      <c r="U224" s="460"/>
      <c r="V224" s="461"/>
      <c r="W224" s="41" t="s">
        <v>0</v>
      </c>
      <c r="X224" s="42">
        <f>IFERROR(SUM(X215:X222),"0")</f>
        <v>1770</v>
      </c>
      <c r="Y224" s="42">
        <f>IFERROR(SUM(Y215:Y222),"0")</f>
        <v>1782.0000000000002</v>
      </c>
      <c r="Z224" s="41"/>
      <c r="AA224" s="65"/>
      <c r="AB224" s="65"/>
      <c r="AC224" s="65"/>
    </row>
    <row r="225" spans="1:68" ht="14.25" customHeight="1" x14ac:dyDescent="0.25">
      <c r="A225" s="454" t="s">
        <v>86</v>
      </c>
      <c r="B225" s="454"/>
      <c r="C225" s="454"/>
      <c r="D225" s="454"/>
      <c r="E225" s="454"/>
      <c r="F225" s="454"/>
      <c r="G225" s="454"/>
      <c r="H225" s="454"/>
      <c r="I225" s="454"/>
      <c r="J225" s="454"/>
      <c r="K225" s="454"/>
      <c r="L225" s="454"/>
      <c r="M225" s="454"/>
      <c r="N225" s="454"/>
      <c r="O225" s="454"/>
      <c r="P225" s="454"/>
      <c r="Q225" s="454"/>
      <c r="R225" s="454"/>
      <c r="S225" s="454"/>
      <c r="T225" s="454"/>
      <c r="U225" s="454"/>
      <c r="V225" s="454"/>
      <c r="W225" s="454"/>
      <c r="X225" s="454"/>
      <c r="Y225" s="454"/>
      <c r="Z225" s="454"/>
      <c r="AA225" s="64"/>
      <c r="AB225" s="64"/>
      <c r="AC225" s="64"/>
    </row>
    <row r="226" spans="1:68" ht="27" customHeight="1" x14ac:dyDescent="0.25">
      <c r="A226" s="61" t="s">
        <v>330</v>
      </c>
      <c r="B226" s="61" t="s">
        <v>331</v>
      </c>
      <c r="C226" s="35">
        <v>4301051408</v>
      </c>
      <c r="D226" s="455">
        <v>4680115881594</v>
      </c>
      <c r="E226" s="455"/>
      <c r="F226" s="60">
        <v>1.35</v>
      </c>
      <c r="G226" s="36">
        <v>6</v>
      </c>
      <c r="H226" s="60">
        <v>8.1</v>
      </c>
      <c r="I226" s="60">
        <v>8.6639999999999997</v>
      </c>
      <c r="J226" s="36">
        <v>56</v>
      </c>
      <c r="K226" s="36" t="s">
        <v>128</v>
      </c>
      <c r="L226" s="36"/>
      <c r="M226" s="37" t="s">
        <v>130</v>
      </c>
      <c r="N226" s="37"/>
      <c r="O226" s="36">
        <v>40</v>
      </c>
      <c r="P226" s="5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457"/>
      <c r="R226" s="457"/>
      <c r="S226" s="457"/>
      <c r="T226" s="458"/>
      <c r="U226" s="38" t="s">
        <v>48</v>
      </c>
      <c r="V226" s="38" t="s">
        <v>48</v>
      </c>
      <c r="W226" s="39" t="s">
        <v>0</v>
      </c>
      <c r="X226" s="57">
        <v>30</v>
      </c>
      <c r="Y226" s="54">
        <f t="shared" ref="Y226:Y236" si="36">IFERROR(IF(X226="",0,CEILING((X226/$H226),1)*$H226),"")</f>
        <v>32.4</v>
      </c>
      <c r="Z226" s="40">
        <f>IFERROR(IF(Y226=0,"",ROUNDUP(Y226/H226,0)*0.02175),"")</f>
        <v>8.6999999999999994E-2</v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ref="BM226:BM236" si="37">IFERROR(X226*I226/H226,"0")</f>
        <v>32.088888888888896</v>
      </c>
      <c r="BN226" s="76">
        <f t="shared" ref="BN226:BN236" si="38">IFERROR(Y226*I226/H226,"0")</f>
        <v>34.655999999999999</v>
      </c>
      <c r="BO226" s="76">
        <f t="shared" ref="BO226:BO236" si="39">IFERROR(1/J226*(X226/H226),"0")</f>
        <v>6.6137566137566134E-2</v>
      </c>
      <c r="BP226" s="76">
        <f t="shared" ref="BP226:BP236" si="40">IFERROR(1/J226*(Y226/H226),"0")</f>
        <v>7.1428571428571425E-2</v>
      </c>
    </row>
    <row r="227" spans="1:68" ht="16.5" customHeight="1" x14ac:dyDescent="0.25">
      <c r="A227" s="61" t="s">
        <v>332</v>
      </c>
      <c r="B227" s="61" t="s">
        <v>333</v>
      </c>
      <c r="C227" s="35">
        <v>4301051754</v>
      </c>
      <c r="D227" s="455">
        <v>4680115880962</v>
      </c>
      <c r="E227" s="455"/>
      <c r="F227" s="60">
        <v>1.3</v>
      </c>
      <c r="G227" s="36">
        <v>6</v>
      </c>
      <c r="H227" s="60">
        <v>7.8</v>
      </c>
      <c r="I227" s="60">
        <v>8.3640000000000008</v>
      </c>
      <c r="J227" s="36">
        <v>56</v>
      </c>
      <c r="K227" s="36" t="s">
        <v>128</v>
      </c>
      <c r="L227" s="36"/>
      <c r="M227" s="37" t="s">
        <v>84</v>
      </c>
      <c r="N227" s="37"/>
      <c r="O227" s="36">
        <v>40</v>
      </c>
      <c r="P227" s="57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457"/>
      <c r="R227" s="457"/>
      <c r="S227" s="457"/>
      <c r="T227" s="458"/>
      <c r="U227" s="38" t="s">
        <v>48</v>
      </c>
      <c r="V227" s="38" t="s">
        <v>48</v>
      </c>
      <c r="W227" s="39" t="s">
        <v>0</v>
      </c>
      <c r="X227" s="57">
        <v>250</v>
      </c>
      <c r="Y227" s="54">
        <f t="shared" si="36"/>
        <v>257.39999999999998</v>
      </c>
      <c r="Z227" s="40">
        <f>IFERROR(IF(Y227=0,"",ROUNDUP(Y227/H227,0)*0.02175),"")</f>
        <v>0.71775</v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268.07692307692309</v>
      </c>
      <c r="BN227" s="76">
        <f t="shared" si="38"/>
        <v>276.012</v>
      </c>
      <c r="BO227" s="76">
        <f t="shared" si="39"/>
        <v>0.57234432234432231</v>
      </c>
      <c r="BP227" s="76">
        <f t="shared" si="40"/>
        <v>0.5892857142857143</v>
      </c>
    </row>
    <row r="228" spans="1:68" ht="27" customHeight="1" x14ac:dyDescent="0.25">
      <c r="A228" s="61" t="s">
        <v>334</v>
      </c>
      <c r="B228" s="61" t="s">
        <v>335</v>
      </c>
      <c r="C228" s="35">
        <v>4301051411</v>
      </c>
      <c r="D228" s="455">
        <v>4680115881617</v>
      </c>
      <c r="E228" s="455"/>
      <c r="F228" s="60">
        <v>1.35</v>
      </c>
      <c r="G228" s="36">
        <v>6</v>
      </c>
      <c r="H228" s="60">
        <v>8.1</v>
      </c>
      <c r="I228" s="60">
        <v>8.6460000000000008</v>
      </c>
      <c r="J228" s="36">
        <v>56</v>
      </c>
      <c r="K228" s="36" t="s">
        <v>128</v>
      </c>
      <c r="L228" s="36"/>
      <c r="M228" s="37" t="s">
        <v>130</v>
      </c>
      <c r="N228" s="37"/>
      <c r="O228" s="36">
        <v>40</v>
      </c>
      <c r="P228" s="5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457"/>
      <c r="R228" s="457"/>
      <c r="S228" s="457"/>
      <c r="T228" s="458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16.5" customHeight="1" x14ac:dyDescent="0.25">
      <c r="A229" s="61" t="s">
        <v>336</v>
      </c>
      <c r="B229" s="61" t="s">
        <v>337</v>
      </c>
      <c r="C229" s="35">
        <v>4301051632</v>
      </c>
      <c r="D229" s="455">
        <v>4680115880573</v>
      </c>
      <c r="E229" s="455"/>
      <c r="F229" s="60">
        <v>1.45</v>
      </c>
      <c r="G229" s="36">
        <v>6</v>
      </c>
      <c r="H229" s="60">
        <v>8.6999999999999993</v>
      </c>
      <c r="I229" s="60">
        <v>9.2639999999999993</v>
      </c>
      <c r="J229" s="36">
        <v>56</v>
      </c>
      <c r="K229" s="36" t="s">
        <v>128</v>
      </c>
      <c r="L229" s="36"/>
      <c r="M229" s="37" t="s">
        <v>84</v>
      </c>
      <c r="N229" s="37"/>
      <c r="O229" s="36">
        <v>45</v>
      </c>
      <c r="P229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457"/>
      <c r="R229" s="457"/>
      <c r="S229" s="457"/>
      <c r="T229" s="458"/>
      <c r="U229" s="38" t="s">
        <v>48</v>
      </c>
      <c r="V229" s="38" t="s">
        <v>48</v>
      </c>
      <c r="W229" s="39" t="s">
        <v>0</v>
      </c>
      <c r="X229" s="57">
        <v>320</v>
      </c>
      <c r="Y229" s="54">
        <f t="shared" si="36"/>
        <v>321.89999999999998</v>
      </c>
      <c r="Z229" s="40">
        <f>IFERROR(IF(Y229=0,"",ROUNDUP(Y229/H229,0)*0.02175),"")</f>
        <v>0.80474999999999997</v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340.7448275862069</v>
      </c>
      <c r="BN229" s="76">
        <f t="shared" si="38"/>
        <v>342.76799999999997</v>
      </c>
      <c r="BO229" s="76">
        <f t="shared" si="39"/>
        <v>0.65681444991789828</v>
      </c>
      <c r="BP229" s="76">
        <f t="shared" si="40"/>
        <v>0.6607142857142857</v>
      </c>
    </row>
    <row r="230" spans="1:68" ht="27" customHeight="1" x14ac:dyDescent="0.25">
      <c r="A230" s="61" t="s">
        <v>338</v>
      </c>
      <c r="B230" s="61" t="s">
        <v>339</v>
      </c>
      <c r="C230" s="35">
        <v>4301051407</v>
      </c>
      <c r="D230" s="455">
        <v>4680115882195</v>
      </c>
      <c r="E230" s="455"/>
      <c r="F230" s="60">
        <v>0.4</v>
      </c>
      <c r="G230" s="36">
        <v>6</v>
      </c>
      <c r="H230" s="60">
        <v>2.4</v>
      </c>
      <c r="I230" s="60">
        <v>2.69</v>
      </c>
      <c r="J230" s="36">
        <v>156</v>
      </c>
      <c r="K230" s="36" t="s">
        <v>90</v>
      </c>
      <c r="L230" s="36"/>
      <c r="M230" s="37" t="s">
        <v>130</v>
      </c>
      <c r="N230" s="37"/>
      <c r="O230" s="36">
        <v>40</v>
      </c>
      <c r="P230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457"/>
      <c r="R230" s="457"/>
      <c r="S230" s="457"/>
      <c r="T230" s="458"/>
      <c r="U230" s="38" t="s">
        <v>48</v>
      </c>
      <c r="V230" s="38" t="s">
        <v>48</v>
      </c>
      <c r="W230" s="39" t="s">
        <v>0</v>
      </c>
      <c r="X230" s="57">
        <v>12</v>
      </c>
      <c r="Y230" s="54">
        <f t="shared" si="36"/>
        <v>12</v>
      </c>
      <c r="Z230" s="40">
        <f t="shared" ref="Z230:Z236" si="41">IFERROR(IF(Y230=0,"",ROUNDUP(Y230/H230,0)*0.00753),"")</f>
        <v>3.7650000000000003E-2</v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13.450000000000001</v>
      </c>
      <c r="BN230" s="76">
        <f t="shared" si="38"/>
        <v>13.450000000000001</v>
      </c>
      <c r="BO230" s="76">
        <f t="shared" si="39"/>
        <v>3.2051282051282048E-2</v>
      </c>
      <c r="BP230" s="76">
        <f t="shared" si="40"/>
        <v>3.2051282051282048E-2</v>
      </c>
    </row>
    <row r="231" spans="1:68" ht="27" customHeight="1" x14ac:dyDescent="0.25">
      <c r="A231" s="61" t="s">
        <v>340</v>
      </c>
      <c r="B231" s="61" t="s">
        <v>341</v>
      </c>
      <c r="C231" s="35">
        <v>4301051752</v>
      </c>
      <c r="D231" s="455">
        <v>4680115882607</v>
      </c>
      <c r="E231" s="455"/>
      <c r="F231" s="60">
        <v>0.3</v>
      </c>
      <c r="G231" s="36">
        <v>6</v>
      </c>
      <c r="H231" s="60">
        <v>1.8</v>
      </c>
      <c r="I231" s="60">
        <v>2.0720000000000001</v>
      </c>
      <c r="J231" s="36">
        <v>156</v>
      </c>
      <c r="K231" s="36" t="s">
        <v>90</v>
      </c>
      <c r="L231" s="36"/>
      <c r="M231" s="37" t="s">
        <v>155</v>
      </c>
      <c r="N231" s="37"/>
      <c r="O231" s="36">
        <v>45</v>
      </c>
      <c r="P231" s="5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457"/>
      <c r="R231" s="457"/>
      <c r="S231" s="457"/>
      <c r="T231" s="458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customHeight="1" x14ac:dyDescent="0.25">
      <c r="A232" s="61" t="s">
        <v>342</v>
      </c>
      <c r="B232" s="61" t="s">
        <v>343</v>
      </c>
      <c r="C232" s="35">
        <v>4301051630</v>
      </c>
      <c r="D232" s="455">
        <v>4680115880092</v>
      </c>
      <c r="E232" s="455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5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457"/>
      <c r="R232" s="457"/>
      <c r="S232" s="457"/>
      <c r="T232" s="458"/>
      <c r="U232" s="38" t="s">
        <v>48</v>
      </c>
      <c r="V232" s="38" t="s">
        <v>48</v>
      </c>
      <c r="W232" s="39" t="s">
        <v>0</v>
      </c>
      <c r="X232" s="57">
        <v>80</v>
      </c>
      <c r="Y232" s="54">
        <f t="shared" si="36"/>
        <v>81.599999999999994</v>
      </c>
      <c r="Z232" s="40">
        <f t="shared" si="41"/>
        <v>0.25602000000000003</v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89.066666666666677</v>
      </c>
      <c r="BN232" s="76">
        <f t="shared" si="38"/>
        <v>90.847999999999999</v>
      </c>
      <c r="BO232" s="76">
        <f t="shared" si="39"/>
        <v>0.21367521367521369</v>
      </c>
      <c r="BP232" s="76">
        <f t="shared" si="40"/>
        <v>0.21794871794871795</v>
      </c>
    </row>
    <row r="233" spans="1:68" ht="27" customHeight="1" x14ac:dyDescent="0.25">
      <c r="A233" s="61" t="s">
        <v>344</v>
      </c>
      <c r="B233" s="61" t="s">
        <v>345</v>
      </c>
      <c r="C233" s="35">
        <v>4301051631</v>
      </c>
      <c r="D233" s="455">
        <v>4680115880221</v>
      </c>
      <c r="E233" s="455"/>
      <c r="F233" s="60">
        <v>0.4</v>
      </c>
      <c r="G233" s="36">
        <v>6</v>
      </c>
      <c r="H233" s="60">
        <v>2.4</v>
      </c>
      <c r="I233" s="60">
        <v>2.6720000000000002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45</v>
      </c>
      <c r="P233" s="58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457"/>
      <c r="R233" s="457"/>
      <c r="S233" s="457"/>
      <c r="T233" s="458"/>
      <c r="U233" s="38" t="s">
        <v>48</v>
      </c>
      <c r="V233" s="38" t="s">
        <v>48</v>
      </c>
      <c r="W233" s="39" t="s">
        <v>0</v>
      </c>
      <c r="X233" s="57">
        <v>9</v>
      </c>
      <c r="Y233" s="54">
        <f t="shared" si="36"/>
        <v>9.6</v>
      </c>
      <c r="Z233" s="40">
        <f t="shared" si="41"/>
        <v>3.0120000000000001E-2</v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10.020000000000001</v>
      </c>
      <c r="BN233" s="76">
        <f t="shared" si="38"/>
        <v>10.688000000000001</v>
      </c>
      <c r="BO233" s="76">
        <f t="shared" si="39"/>
        <v>2.4038461538461536E-2</v>
      </c>
      <c r="BP233" s="76">
        <f t="shared" si="40"/>
        <v>2.564102564102564E-2</v>
      </c>
    </row>
    <row r="234" spans="1:68" ht="27" customHeight="1" x14ac:dyDescent="0.25">
      <c r="A234" s="61" t="s">
        <v>346</v>
      </c>
      <c r="B234" s="61" t="s">
        <v>347</v>
      </c>
      <c r="C234" s="35">
        <v>4301051749</v>
      </c>
      <c r="D234" s="455">
        <v>4680115882942</v>
      </c>
      <c r="E234" s="455"/>
      <c r="F234" s="60">
        <v>0.3</v>
      </c>
      <c r="G234" s="36">
        <v>6</v>
      </c>
      <c r="H234" s="60">
        <v>1.8</v>
      </c>
      <c r="I234" s="60">
        <v>2.0720000000000001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8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457"/>
      <c r="R234" s="457"/>
      <c r="S234" s="457"/>
      <c r="T234" s="458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customHeight="1" x14ac:dyDescent="0.25">
      <c r="A235" s="61" t="s">
        <v>348</v>
      </c>
      <c r="B235" s="61" t="s">
        <v>349</v>
      </c>
      <c r="C235" s="35">
        <v>4301051753</v>
      </c>
      <c r="D235" s="455">
        <v>4680115880504</v>
      </c>
      <c r="E235" s="455"/>
      <c r="F235" s="60">
        <v>0.4</v>
      </c>
      <c r="G235" s="36">
        <v>6</v>
      </c>
      <c r="H235" s="60">
        <v>2.4</v>
      </c>
      <c r="I235" s="60">
        <v>2.6720000000000002</v>
      </c>
      <c r="J235" s="36">
        <v>156</v>
      </c>
      <c r="K235" s="36" t="s">
        <v>90</v>
      </c>
      <c r="L235" s="36"/>
      <c r="M235" s="37" t="s">
        <v>84</v>
      </c>
      <c r="N235" s="37"/>
      <c r="O235" s="36">
        <v>40</v>
      </c>
      <c r="P235" s="5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457"/>
      <c r="R235" s="457"/>
      <c r="S235" s="457"/>
      <c r="T235" s="458"/>
      <c r="U235" s="38" t="s">
        <v>48</v>
      </c>
      <c r="V235" s="38" t="s">
        <v>48</v>
      </c>
      <c r="W235" s="39" t="s">
        <v>0</v>
      </c>
      <c r="X235" s="57">
        <v>117</v>
      </c>
      <c r="Y235" s="54">
        <f t="shared" si="36"/>
        <v>117.6</v>
      </c>
      <c r="Z235" s="40">
        <f t="shared" si="41"/>
        <v>0.36897000000000002</v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130.26000000000002</v>
      </c>
      <c r="BN235" s="76">
        <f t="shared" si="38"/>
        <v>130.928</v>
      </c>
      <c r="BO235" s="76">
        <f t="shared" si="39"/>
        <v>0.3125</v>
      </c>
      <c r="BP235" s="76">
        <f t="shared" si="40"/>
        <v>0.3141025641025641</v>
      </c>
    </row>
    <row r="236" spans="1:68" ht="27" customHeight="1" x14ac:dyDescent="0.25">
      <c r="A236" s="61" t="s">
        <v>350</v>
      </c>
      <c r="B236" s="61" t="s">
        <v>351</v>
      </c>
      <c r="C236" s="35">
        <v>4301051410</v>
      </c>
      <c r="D236" s="455">
        <v>4680115882164</v>
      </c>
      <c r="E236" s="455"/>
      <c r="F236" s="60">
        <v>0.4</v>
      </c>
      <c r="G236" s="36">
        <v>6</v>
      </c>
      <c r="H236" s="60">
        <v>2.4</v>
      </c>
      <c r="I236" s="60">
        <v>2.6779999999999999</v>
      </c>
      <c r="J236" s="36">
        <v>156</v>
      </c>
      <c r="K236" s="36" t="s">
        <v>90</v>
      </c>
      <c r="L236" s="36"/>
      <c r="M236" s="37" t="s">
        <v>130</v>
      </c>
      <c r="N236" s="37"/>
      <c r="O236" s="36">
        <v>40</v>
      </c>
      <c r="P236" s="5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457"/>
      <c r="R236" s="457"/>
      <c r="S236" s="457"/>
      <c r="T236" s="458"/>
      <c r="U236" s="38" t="s">
        <v>48</v>
      </c>
      <c r="V236" s="38" t="s">
        <v>48</v>
      </c>
      <c r="W236" s="39" t="s">
        <v>0</v>
      </c>
      <c r="X236" s="57">
        <v>84</v>
      </c>
      <c r="Y236" s="54">
        <f t="shared" si="36"/>
        <v>84</v>
      </c>
      <c r="Z236" s="40">
        <f t="shared" si="41"/>
        <v>0.26355000000000001</v>
      </c>
      <c r="AA236" s="66" t="s">
        <v>48</v>
      </c>
      <c r="AB236" s="67" t="s">
        <v>48</v>
      </c>
      <c r="AC236" s="77"/>
      <c r="AG236" s="76"/>
      <c r="AJ236" s="79"/>
      <c r="AK236" s="79"/>
      <c r="BB236" s="200" t="s">
        <v>69</v>
      </c>
      <c r="BM236" s="76">
        <f t="shared" si="37"/>
        <v>93.73</v>
      </c>
      <c r="BN236" s="76">
        <f t="shared" si="38"/>
        <v>93.73</v>
      </c>
      <c r="BO236" s="76">
        <f t="shared" si="39"/>
        <v>0.22435897435897434</v>
      </c>
      <c r="BP236" s="76">
        <f t="shared" si="40"/>
        <v>0.22435897435897434</v>
      </c>
    </row>
    <row r="237" spans="1:68" x14ac:dyDescent="0.2">
      <c r="A237" s="462"/>
      <c r="B237" s="462"/>
      <c r="C237" s="462"/>
      <c r="D237" s="462"/>
      <c r="E237" s="462"/>
      <c r="F237" s="462"/>
      <c r="G237" s="462"/>
      <c r="H237" s="462"/>
      <c r="I237" s="462"/>
      <c r="J237" s="462"/>
      <c r="K237" s="462"/>
      <c r="L237" s="462"/>
      <c r="M237" s="462"/>
      <c r="N237" s="462"/>
      <c r="O237" s="463"/>
      <c r="P237" s="459" t="s">
        <v>43</v>
      </c>
      <c r="Q237" s="460"/>
      <c r="R237" s="460"/>
      <c r="S237" s="460"/>
      <c r="T237" s="460"/>
      <c r="U237" s="460"/>
      <c r="V237" s="461"/>
      <c r="W237" s="41" t="s">
        <v>42</v>
      </c>
      <c r="X237" s="42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198.36992828372141</v>
      </c>
      <c r="Y237" s="42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201</v>
      </c>
      <c r="Z237" s="42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2.5658099999999995</v>
      </c>
      <c r="AA237" s="65"/>
      <c r="AB237" s="65"/>
      <c r="AC237" s="65"/>
    </row>
    <row r="238" spans="1:68" x14ac:dyDescent="0.2">
      <c r="A238" s="462"/>
      <c r="B238" s="462"/>
      <c r="C238" s="462"/>
      <c r="D238" s="462"/>
      <c r="E238" s="462"/>
      <c r="F238" s="462"/>
      <c r="G238" s="462"/>
      <c r="H238" s="462"/>
      <c r="I238" s="462"/>
      <c r="J238" s="462"/>
      <c r="K238" s="462"/>
      <c r="L238" s="462"/>
      <c r="M238" s="462"/>
      <c r="N238" s="462"/>
      <c r="O238" s="463"/>
      <c r="P238" s="459" t="s">
        <v>43</v>
      </c>
      <c r="Q238" s="460"/>
      <c r="R238" s="460"/>
      <c r="S238" s="460"/>
      <c r="T238" s="460"/>
      <c r="U238" s="460"/>
      <c r="V238" s="461"/>
      <c r="W238" s="41" t="s">
        <v>0</v>
      </c>
      <c r="X238" s="42">
        <f>IFERROR(SUM(X226:X236),"0")</f>
        <v>902</v>
      </c>
      <c r="Y238" s="42">
        <f>IFERROR(SUM(Y226:Y236),"0")</f>
        <v>916.5</v>
      </c>
      <c r="Z238" s="41"/>
      <c r="AA238" s="65"/>
      <c r="AB238" s="65"/>
      <c r="AC238" s="65"/>
    </row>
    <row r="239" spans="1:68" ht="14.25" customHeight="1" x14ac:dyDescent="0.25">
      <c r="A239" s="454" t="s">
        <v>195</v>
      </c>
      <c r="B239" s="454"/>
      <c r="C239" s="454"/>
      <c r="D239" s="454"/>
      <c r="E239" s="454"/>
      <c r="F239" s="454"/>
      <c r="G239" s="454"/>
      <c r="H239" s="454"/>
      <c r="I239" s="454"/>
      <c r="J239" s="454"/>
      <c r="K239" s="454"/>
      <c r="L239" s="454"/>
      <c r="M239" s="454"/>
      <c r="N239" s="454"/>
      <c r="O239" s="454"/>
      <c r="P239" s="454"/>
      <c r="Q239" s="454"/>
      <c r="R239" s="454"/>
      <c r="S239" s="454"/>
      <c r="T239" s="454"/>
      <c r="U239" s="454"/>
      <c r="V239" s="454"/>
      <c r="W239" s="454"/>
      <c r="X239" s="454"/>
      <c r="Y239" s="454"/>
      <c r="Z239" s="454"/>
      <c r="AA239" s="64"/>
      <c r="AB239" s="64"/>
      <c r="AC239" s="64"/>
    </row>
    <row r="240" spans="1:68" ht="16.5" customHeight="1" x14ac:dyDescent="0.25">
      <c r="A240" s="61" t="s">
        <v>352</v>
      </c>
      <c r="B240" s="61" t="s">
        <v>353</v>
      </c>
      <c r="C240" s="35">
        <v>4301060404</v>
      </c>
      <c r="D240" s="455">
        <v>4680115882874</v>
      </c>
      <c r="E240" s="455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40</v>
      </c>
      <c r="P240" s="5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457"/>
      <c r="R240" s="457"/>
      <c r="S240" s="457"/>
      <c r="T240" s="458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16.5" customHeight="1" x14ac:dyDescent="0.25">
      <c r="A241" s="61" t="s">
        <v>352</v>
      </c>
      <c r="B241" s="61" t="s">
        <v>354</v>
      </c>
      <c r="C241" s="35">
        <v>4301060360</v>
      </c>
      <c r="D241" s="455">
        <v>4680115882874</v>
      </c>
      <c r="E241" s="455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8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457"/>
      <c r="R241" s="457"/>
      <c r="S241" s="457"/>
      <c r="T241" s="458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customHeight="1" x14ac:dyDescent="0.25">
      <c r="A242" s="61" t="s">
        <v>355</v>
      </c>
      <c r="B242" s="61" t="s">
        <v>356</v>
      </c>
      <c r="C242" s="35">
        <v>4301060359</v>
      </c>
      <c r="D242" s="455">
        <v>4680115884434</v>
      </c>
      <c r="E242" s="455"/>
      <c r="F242" s="60">
        <v>0.8</v>
      </c>
      <c r="G242" s="36">
        <v>4</v>
      </c>
      <c r="H242" s="60">
        <v>3.2</v>
      </c>
      <c r="I242" s="60">
        <v>3.4660000000000002</v>
      </c>
      <c r="J242" s="36">
        <v>120</v>
      </c>
      <c r="K242" s="36" t="s">
        <v>90</v>
      </c>
      <c r="L242" s="36"/>
      <c r="M242" s="37" t="s">
        <v>84</v>
      </c>
      <c r="N242" s="37"/>
      <c r="O242" s="36">
        <v>30</v>
      </c>
      <c r="P242" s="5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457"/>
      <c r="R242" s="457"/>
      <c r="S242" s="457"/>
      <c r="T242" s="458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IFERROR(IF(Y242=0,"",ROUNDUP(Y242/H242,0)*0.00937),"")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27" customHeight="1" x14ac:dyDescent="0.25">
      <c r="A243" s="61" t="s">
        <v>357</v>
      </c>
      <c r="B243" s="61" t="s">
        <v>358</v>
      </c>
      <c r="C243" s="35">
        <v>4301060375</v>
      </c>
      <c r="D243" s="455">
        <v>4680115880818</v>
      </c>
      <c r="E243" s="455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84</v>
      </c>
      <c r="N243" s="37"/>
      <c r="O243" s="36">
        <v>40</v>
      </c>
      <c r="P243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457"/>
      <c r="R243" s="457"/>
      <c r="S243" s="457"/>
      <c r="T243" s="458"/>
      <c r="U243" s="38" t="s">
        <v>48</v>
      </c>
      <c r="V243" s="38" t="s">
        <v>48</v>
      </c>
      <c r="W243" s="39" t="s">
        <v>0</v>
      </c>
      <c r="X243" s="57">
        <v>100</v>
      </c>
      <c r="Y243" s="54">
        <f>IFERROR(IF(X243="",0,CEILING((X243/$H243),1)*$H243),"")</f>
        <v>100.8</v>
      </c>
      <c r="Z243" s="40">
        <f>IFERROR(IF(Y243=0,"",ROUNDUP(Y243/H243,0)*0.00753),"")</f>
        <v>0.31625999999999999</v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111.33333333333333</v>
      </c>
      <c r="BN243" s="76">
        <f>IFERROR(Y243*I243/H243,"0")</f>
        <v>112.224</v>
      </c>
      <c r="BO243" s="76">
        <f>IFERROR(1/J243*(X243/H243),"0")</f>
        <v>0.26709401709401709</v>
      </c>
      <c r="BP243" s="76">
        <f>IFERROR(1/J243*(Y243/H243),"0")</f>
        <v>0.26923076923076922</v>
      </c>
    </row>
    <row r="244" spans="1:68" ht="16.5" customHeight="1" x14ac:dyDescent="0.25">
      <c r="A244" s="61" t="s">
        <v>359</v>
      </c>
      <c r="B244" s="61" t="s">
        <v>360</v>
      </c>
      <c r="C244" s="35">
        <v>4301060389</v>
      </c>
      <c r="D244" s="455">
        <v>4680115880801</v>
      </c>
      <c r="E244" s="455"/>
      <c r="F244" s="60">
        <v>0.4</v>
      </c>
      <c r="G244" s="36">
        <v>6</v>
      </c>
      <c r="H244" s="60">
        <v>2.4</v>
      </c>
      <c r="I244" s="60">
        <v>2.6720000000000002</v>
      </c>
      <c r="J244" s="36">
        <v>156</v>
      </c>
      <c r="K244" s="36" t="s">
        <v>90</v>
      </c>
      <c r="L244" s="36"/>
      <c r="M244" s="37" t="s">
        <v>130</v>
      </c>
      <c r="N244" s="37"/>
      <c r="O244" s="36">
        <v>40</v>
      </c>
      <c r="P244" s="58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457"/>
      <c r="R244" s="457"/>
      <c r="S244" s="457"/>
      <c r="T244" s="458"/>
      <c r="U244" s="38" t="s">
        <v>48</v>
      </c>
      <c r="V244" s="38" t="s">
        <v>48</v>
      </c>
      <c r="W244" s="39" t="s">
        <v>0</v>
      </c>
      <c r="X244" s="57">
        <v>0</v>
      </c>
      <c r="Y244" s="54">
        <f>IFERROR(IF(X244="",0,CEILING((X244/$H244),1)*$H244),"")</f>
        <v>0</v>
      </c>
      <c r="Z244" s="40" t="str">
        <f>IFERROR(IF(Y244=0,"",ROUNDUP(Y244/H244,0)*0.00753),"")</f>
        <v/>
      </c>
      <c r="AA244" s="66" t="s">
        <v>48</v>
      </c>
      <c r="AB244" s="67" t="s">
        <v>48</v>
      </c>
      <c r="AC244" s="77"/>
      <c r="AG244" s="76"/>
      <c r="AJ244" s="79"/>
      <c r="AK244" s="79"/>
      <c r="BB244" s="205" t="s">
        <v>69</v>
      </c>
      <c r="BM244" s="76">
        <f>IFERROR(X244*I244/H244,"0")</f>
        <v>0</v>
      </c>
      <c r="BN244" s="76">
        <f>IFERROR(Y244*I244/H244,"0")</f>
        <v>0</v>
      </c>
      <c r="BO244" s="76">
        <f>IFERROR(1/J244*(X244/H244),"0")</f>
        <v>0</v>
      </c>
      <c r="BP244" s="76">
        <f>IFERROR(1/J244*(Y244/H244),"0")</f>
        <v>0</v>
      </c>
    </row>
    <row r="245" spans="1:68" x14ac:dyDescent="0.2">
      <c r="A245" s="462"/>
      <c r="B245" s="462"/>
      <c r="C245" s="462"/>
      <c r="D245" s="462"/>
      <c r="E245" s="462"/>
      <c r="F245" s="462"/>
      <c r="G245" s="462"/>
      <c r="H245" s="462"/>
      <c r="I245" s="462"/>
      <c r="J245" s="462"/>
      <c r="K245" s="462"/>
      <c r="L245" s="462"/>
      <c r="M245" s="462"/>
      <c r="N245" s="462"/>
      <c r="O245" s="463"/>
      <c r="P245" s="459" t="s">
        <v>43</v>
      </c>
      <c r="Q245" s="460"/>
      <c r="R245" s="460"/>
      <c r="S245" s="460"/>
      <c r="T245" s="460"/>
      <c r="U245" s="460"/>
      <c r="V245" s="461"/>
      <c r="W245" s="41" t="s">
        <v>42</v>
      </c>
      <c r="X245" s="42">
        <f>IFERROR(X240/H240,"0")+IFERROR(X241/H241,"0")+IFERROR(X242/H242,"0")+IFERROR(X243/H243,"0")+IFERROR(X244/H244,"0")</f>
        <v>41.666666666666671</v>
      </c>
      <c r="Y245" s="42">
        <f>IFERROR(Y240/H240,"0")+IFERROR(Y241/H241,"0")+IFERROR(Y242/H242,"0")+IFERROR(Y243/H243,"0")+IFERROR(Y244/H244,"0")</f>
        <v>42</v>
      </c>
      <c r="Z245" s="42">
        <f>IFERROR(IF(Z240="",0,Z240),"0")+IFERROR(IF(Z241="",0,Z241),"0")+IFERROR(IF(Z242="",0,Z242),"0")+IFERROR(IF(Z243="",0,Z243),"0")+IFERROR(IF(Z244="",0,Z244),"0")</f>
        <v>0.31625999999999999</v>
      </c>
      <c r="AA245" s="65"/>
      <c r="AB245" s="65"/>
      <c r="AC245" s="65"/>
    </row>
    <row r="246" spans="1:68" x14ac:dyDescent="0.2">
      <c r="A246" s="462"/>
      <c r="B246" s="462"/>
      <c r="C246" s="462"/>
      <c r="D246" s="462"/>
      <c r="E246" s="462"/>
      <c r="F246" s="462"/>
      <c r="G246" s="462"/>
      <c r="H246" s="462"/>
      <c r="I246" s="462"/>
      <c r="J246" s="462"/>
      <c r="K246" s="462"/>
      <c r="L246" s="462"/>
      <c r="M246" s="462"/>
      <c r="N246" s="462"/>
      <c r="O246" s="463"/>
      <c r="P246" s="459" t="s">
        <v>43</v>
      </c>
      <c r="Q246" s="460"/>
      <c r="R246" s="460"/>
      <c r="S246" s="460"/>
      <c r="T246" s="460"/>
      <c r="U246" s="460"/>
      <c r="V246" s="461"/>
      <c r="W246" s="41" t="s">
        <v>0</v>
      </c>
      <c r="X246" s="42">
        <f>IFERROR(SUM(X240:X244),"0")</f>
        <v>100</v>
      </c>
      <c r="Y246" s="42">
        <f>IFERROR(SUM(Y240:Y244),"0")</f>
        <v>100.8</v>
      </c>
      <c r="Z246" s="41"/>
      <c r="AA246" s="65"/>
      <c r="AB246" s="65"/>
      <c r="AC246" s="65"/>
    </row>
    <row r="247" spans="1:68" ht="16.5" customHeight="1" x14ac:dyDescent="0.25">
      <c r="A247" s="453" t="s">
        <v>361</v>
      </c>
      <c r="B247" s="453"/>
      <c r="C247" s="453"/>
      <c r="D247" s="453"/>
      <c r="E247" s="453"/>
      <c r="F247" s="453"/>
      <c r="G247" s="453"/>
      <c r="H247" s="453"/>
      <c r="I247" s="453"/>
      <c r="J247" s="453"/>
      <c r="K247" s="453"/>
      <c r="L247" s="453"/>
      <c r="M247" s="453"/>
      <c r="N247" s="453"/>
      <c r="O247" s="453"/>
      <c r="P247" s="453"/>
      <c r="Q247" s="453"/>
      <c r="R247" s="453"/>
      <c r="S247" s="453"/>
      <c r="T247" s="453"/>
      <c r="U247" s="453"/>
      <c r="V247" s="453"/>
      <c r="W247" s="453"/>
      <c r="X247" s="453"/>
      <c r="Y247" s="453"/>
      <c r="Z247" s="453"/>
      <c r="AA247" s="63"/>
      <c r="AB247" s="63"/>
      <c r="AC247" s="63"/>
    </row>
    <row r="248" spans="1:68" ht="14.25" customHeight="1" x14ac:dyDescent="0.25">
      <c r="A248" s="454" t="s">
        <v>124</v>
      </c>
      <c r="B248" s="454"/>
      <c r="C248" s="454"/>
      <c r="D248" s="454"/>
      <c r="E248" s="454"/>
      <c r="F248" s="454"/>
      <c r="G248" s="454"/>
      <c r="H248" s="454"/>
      <c r="I248" s="454"/>
      <c r="J248" s="454"/>
      <c r="K248" s="454"/>
      <c r="L248" s="454"/>
      <c r="M248" s="454"/>
      <c r="N248" s="454"/>
      <c r="O248" s="454"/>
      <c r="P248" s="454"/>
      <c r="Q248" s="454"/>
      <c r="R248" s="454"/>
      <c r="S248" s="454"/>
      <c r="T248" s="454"/>
      <c r="U248" s="454"/>
      <c r="V248" s="454"/>
      <c r="W248" s="454"/>
      <c r="X248" s="454"/>
      <c r="Y248" s="454"/>
      <c r="Z248" s="454"/>
      <c r="AA248" s="64"/>
      <c r="AB248" s="64"/>
      <c r="AC248" s="64"/>
    </row>
    <row r="249" spans="1:68" ht="27" customHeight="1" x14ac:dyDescent="0.25">
      <c r="A249" s="61" t="s">
        <v>362</v>
      </c>
      <c r="B249" s="61" t="s">
        <v>363</v>
      </c>
      <c r="C249" s="35">
        <v>4301011945</v>
      </c>
      <c r="D249" s="455">
        <v>4680115884274</v>
      </c>
      <c r="E249" s="455"/>
      <c r="F249" s="60">
        <v>1.45</v>
      </c>
      <c r="G249" s="36">
        <v>8</v>
      </c>
      <c r="H249" s="60">
        <v>11.6</v>
      </c>
      <c r="I249" s="60">
        <v>12.08</v>
      </c>
      <c r="J249" s="36">
        <v>48</v>
      </c>
      <c r="K249" s="36" t="s">
        <v>128</v>
      </c>
      <c r="L249" s="36"/>
      <c r="M249" s="37" t="s">
        <v>147</v>
      </c>
      <c r="N249" s="37"/>
      <c r="O249" s="36">
        <v>55</v>
      </c>
      <c r="P249" s="5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57"/>
      <c r="R249" s="457"/>
      <c r="S249" s="457"/>
      <c r="T249" s="458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ref="Y249:Y256" si="42">IFERROR(IF(X249="",0,CEILING((X249/$H249),1)*$H249),"")</f>
        <v>0</v>
      </c>
      <c r="Z249" s="40" t="str">
        <f>IFERROR(IF(Y249=0,"",ROUNDUP(Y249/H249,0)*0.02039),"")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ref="BM249:BM256" si="43">IFERROR(X249*I249/H249,"0")</f>
        <v>0</v>
      </c>
      <c r="BN249" s="76">
        <f t="shared" ref="BN249:BN256" si="44">IFERROR(Y249*I249/H249,"0")</f>
        <v>0</v>
      </c>
      <c r="BO249" s="76">
        <f t="shared" ref="BO249:BO256" si="45">IFERROR(1/J249*(X249/H249),"0")</f>
        <v>0</v>
      </c>
      <c r="BP249" s="76">
        <f t="shared" ref="BP249:BP256" si="46">IFERROR(1/J249*(Y249/H249),"0")</f>
        <v>0</v>
      </c>
    </row>
    <row r="250" spans="1:68" ht="27" customHeight="1" x14ac:dyDescent="0.25">
      <c r="A250" s="61" t="s">
        <v>362</v>
      </c>
      <c r="B250" s="61" t="s">
        <v>364</v>
      </c>
      <c r="C250" s="35">
        <v>4301011717</v>
      </c>
      <c r="D250" s="455">
        <v>4680115884274</v>
      </c>
      <c r="E250" s="455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128</v>
      </c>
      <c r="L250" s="36"/>
      <c r="M250" s="37" t="s">
        <v>127</v>
      </c>
      <c r="N250" s="37"/>
      <c r="O250" s="36">
        <v>55</v>
      </c>
      <c r="P250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457"/>
      <c r="R250" s="457"/>
      <c r="S250" s="457"/>
      <c r="T250" s="458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customHeight="1" x14ac:dyDescent="0.25">
      <c r="A251" s="61" t="s">
        <v>365</v>
      </c>
      <c r="B251" s="61" t="s">
        <v>366</v>
      </c>
      <c r="C251" s="35">
        <v>4301011719</v>
      </c>
      <c r="D251" s="455">
        <v>4680115884298</v>
      </c>
      <c r="E251" s="455"/>
      <c r="F251" s="60">
        <v>1.45</v>
      </c>
      <c r="G251" s="36">
        <v>8</v>
      </c>
      <c r="H251" s="60">
        <v>11.6</v>
      </c>
      <c r="I251" s="60">
        <v>12.08</v>
      </c>
      <c r="J251" s="36">
        <v>56</v>
      </c>
      <c r="K251" s="36" t="s">
        <v>128</v>
      </c>
      <c r="L251" s="36"/>
      <c r="M251" s="37" t="s">
        <v>127</v>
      </c>
      <c r="N251" s="37"/>
      <c r="O251" s="36">
        <v>55</v>
      </c>
      <c r="P251" s="5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457"/>
      <c r="R251" s="457"/>
      <c r="S251" s="457"/>
      <c r="T251" s="458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IFERROR(IF(Y251=0,"",ROUNDUP(Y251/H251,0)*0.02175),"")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customHeight="1" x14ac:dyDescent="0.25">
      <c r="A252" s="61" t="s">
        <v>367</v>
      </c>
      <c r="B252" s="61" t="s">
        <v>368</v>
      </c>
      <c r="C252" s="35">
        <v>4301011944</v>
      </c>
      <c r="D252" s="455">
        <v>4680115884250</v>
      </c>
      <c r="E252" s="455"/>
      <c r="F252" s="60">
        <v>1.45</v>
      </c>
      <c r="G252" s="36">
        <v>8</v>
      </c>
      <c r="H252" s="60">
        <v>11.6</v>
      </c>
      <c r="I252" s="60">
        <v>12.08</v>
      </c>
      <c r="J252" s="36">
        <v>48</v>
      </c>
      <c r="K252" s="36" t="s">
        <v>128</v>
      </c>
      <c r="L252" s="36"/>
      <c r="M252" s="37" t="s">
        <v>147</v>
      </c>
      <c r="N252" s="37"/>
      <c r="O252" s="36">
        <v>55</v>
      </c>
      <c r="P252" s="59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457"/>
      <c r="R252" s="457"/>
      <c r="S252" s="457"/>
      <c r="T252" s="458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IFERROR(IF(Y252=0,"",ROUNDUP(Y252/H252,0)*0.02039),"")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customHeight="1" x14ac:dyDescent="0.25">
      <c r="A253" s="61" t="s">
        <v>367</v>
      </c>
      <c r="B253" s="61" t="s">
        <v>369</v>
      </c>
      <c r="C253" s="35">
        <v>4301011733</v>
      </c>
      <c r="D253" s="455">
        <v>4680115884250</v>
      </c>
      <c r="E253" s="455"/>
      <c r="F253" s="60">
        <v>1.45</v>
      </c>
      <c r="G253" s="36">
        <v>8</v>
      </c>
      <c r="H253" s="60">
        <v>11.6</v>
      </c>
      <c r="I253" s="60">
        <v>12.08</v>
      </c>
      <c r="J253" s="36">
        <v>56</v>
      </c>
      <c r="K253" s="36" t="s">
        <v>128</v>
      </c>
      <c r="L253" s="36"/>
      <c r="M253" s="37" t="s">
        <v>130</v>
      </c>
      <c r="N253" s="37"/>
      <c r="O253" s="36">
        <v>55</v>
      </c>
      <c r="P253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457"/>
      <c r="R253" s="457"/>
      <c r="S253" s="457"/>
      <c r="T253" s="458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IFERROR(IF(Y253=0,"",ROUNDUP(Y253/H253,0)*0.02175),"")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customHeight="1" x14ac:dyDescent="0.25">
      <c r="A254" s="61" t="s">
        <v>370</v>
      </c>
      <c r="B254" s="61" t="s">
        <v>371</v>
      </c>
      <c r="C254" s="35">
        <v>4301011718</v>
      </c>
      <c r="D254" s="455">
        <v>4680115884281</v>
      </c>
      <c r="E254" s="455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90</v>
      </c>
      <c r="L254" s="36"/>
      <c r="M254" s="37" t="s">
        <v>127</v>
      </c>
      <c r="N254" s="37"/>
      <c r="O254" s="36">
        <v>55</v>
      </c>
      <c r="P254" s="59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457"/>
      <c r="R254" s="457"/>
      <c r="S254" s="457"/>
      <c r="T254" s="458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customHeight="1" x14ac:dyDescent="0.25">
      <c r="A255" s="61" t="s">
        <v>372</v>
      </c>
      <c r="B255" s="61" t="s">
        <v>373</v>
      </c>
      <c r="C255" s="35">
        <v>4301011720</v>
      </c>
      <c r="D255" s="455">
        <v>4680115884199</v>
      </c>
      <c r="E255" s="455"/>
      <c r="F255" s="60">
        <v>0.37</v>
      </c>
      <c r="G255" s="36">
        <v>10</v>
      </c>
      <c r="H255" s="60">
        <v>3.7</v>
      </c>
      <c r="I255" s="60">
        <v>3.94</v>
      </c>
      <c r="J255" s="36">
        <v>120</v>
      </c>
      <c r="K255" s="36" t="s">
        <v>90</v>
      </c>
      <c r="L255" s="36"/>
      <c r="M255" s="37" t="s">
        <v>127</v>
      </c>
      <c r="N255" s="37"/>
      <c r="O255" s="36">
        <v>55</v>
      </c>
      <c r="P255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457"/>
      <c r="R255" s="457"/>
      <c r="S255" s="457"/>
      <c r="T255" s="458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t="27" customHeight="1" x14ac:dyDescent="0.25">
      <c r="A256" s="61" t="s">
        <v>374</v>
      </c>
      <c r="B256" s="61" t="s">
        <v>375</v>
      </c>
      <c r="C256" s="35">
        <v>4301011716</v>
      </c>
      <c r="D256" s="455">
        <v>4680115884267</v>
      </c>
      <c r="E256" s="455"/>
      <c r="F256" s="60">
        <v>0.4</v>
      </c>
      <c r="G256" s="36">
        <v>10</v>
      </c>
      <c r="H256" s="60">
        <v>4</v>
      </c>
      <c r="I256" s="60">
        <v>4.24</v>
      </c>
      <c r="J256" s="36">
        <v>120</v>
      </c>
      <c r="K256" s="36" t="s">
        <v>90</v>
      </c>
      <c r="L256" s="36"/>
      <c r="M256" s="37" t="s">
        <v>127</v>
      </c>
      <c r="N256" s="37"/>
      <c r="O256" s="36">
        <v>55</v>
      </c>
      <c r="P256" s="59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457"/>
      <c r="R256" s="457"/>
      <c r="S256" s="457"/>
      <c r="T256" s="458"/>
      <c r="U256" s="38" t="s">
        <v>48</v>
      </c>
      <c r="V256" s="38" t="s">
        <v>48</v>
      </c>
      <c r="W256" s="39" t="s">
        <v>0</v>
      </c>
      <c r="X256" s="57">
        <v>0</v>
      </c>
      <c r="Y256" s="54">
        <f t="shared" si="42"/>
        <v>0</v>
      </c>
      <c r="Z256" s="40" t="str">
        <f>IFERROR(IF(Y256=0,"",ROUNDUP(Y256/H256,0)*0.00937),"")</f>
        <v/>
      </c>
      <c r="AA256" s="66" t="s">
        <v>48</v>
      </c>
      <c r="AB256" s="67" t="s">
        <v>48</v>
      </c>
      <c r="AC256" s="77"/>
      <c r="AG256" s="76"/>
      <c r="AJ256" s="79"/>
      <c r="AK256" s="79"/>
      <c r="BB256" s="213" t="s">
        <v>69</v>
      </c>
      <c r="BM256" s="76">
        <f t="shared" si="43"/>
        <v>0</v>
      </c>
      <c r="BN256" s="76">
        <f t="shared" si="44"/>
        <v>0</v>
      </c>
      <c r="BO256" s="76">
        <f t="shared" si="45"/>
        <v>0</v>
      </c>
      <c r="BP256" s="76">
        <f t="shared" si="46"/>
        <v>0</v>
      </c>
    </row>
    <row r="257" spans="1:68" x14ac:dyDescent="0.2">
      <c r="A257" s="462"/>
      <c r="B257" s="462"/>
      <c r="C257" s="462"/>
      <c r="D257" s="462"/>
      <c r="E257" s="462"/>
      <c r="F257" s="462"/>
      <c r="G257" s="462"/>
      <c r="H257" s="462"/>
      <c r="I257" s="462"/>
      <c r="J257" s="462"/>
      <c r="K257" s="462"/>
      <c r="L257" s="462"/>
      <c r="M257" s="462"/>
      <c r="N257" s="462"/>
      <c r="O257" s="463"/>
      <c r="P257" s="459" t="s">
        <v>43</v>
      </c>
      <c r="Q257" s="460"/>
      <c r="R257" s="460"/>
      <c r="S257" s="460"/>
      <c r="T257" s="460"/>
      <c r="U257" s="460"/>
      <c r="V257" s="461"/>
      <c r="W257" s="41" t="s">
        <v>42</v>
      </c>
      <c r="X257" s="42">
        <f>IFERROR(X249/H249,"0")+IFERROR(X250/H250,"0")+IFERROR(X251/H251,"0")+IFERROR(X252/H252,"0")+IFERROR(X253/H253,"0")+IFERROR(X254/H254,"0")+IFERROR(X255/H255,"0")+IFERROR(X256/H256,"0")</f>
        <v>0</v>
      </c>
      <c r="Y257" s="42">
        <f>IFERROR(Y249/H249,"0")+IFERROR(Y250/H250,"0")+IFERROR(Y251/H251,"0")+IFERROR(Y252/H252,"0")+IFERROR(Y253/H253,"0")+IFERROR(Y254/H254,"0")+IFERROR(Y255/H255,"0")+IFERROR(Y256/H256,"0")</f>
        <v>0</v>
      </c>
      <c r="Z257" s="42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5"/>
      <c r="AB257" s="65"/>
      <c r="AC257" s="65"/>
    </row>
    <row r="258" spans="1:68" x14ac:dyDescent="0.2">
      <c r="A258" s="462"/>
      <c r="B258" s="462"/>
      <c r="C258" s="462"/>
      <c r="D258" s="462"/>
      <c r="E258" s="462"/>
      <c r="F258" s="462"/>
      <c r="G258" s="462"/>
      <c r="H258" s="462"/>
      <c r="I258" s="462"/>
      <c r="J258" s="462"/>
      <c r="K258" s="462"/>
      <c r="L258" s="462"/>
      <c r="M258" s="462"/>
      <c r="N258" s="462"/>
      <c r="O258" s="463"/>
      <c r="P258" s="459" t="s">
        <v>43</v>
      </c>
      <c r="Q258" s="460"/>
      <c r="R258" s="460"/>
      <c r="S258" s="460"/>
      <c r="T258" s="460"/>
      <c r="U258" s="460"/>
      <c r="V258" s="461"/>
      <c r="W258" s="41" t="s">
        <v>0</v>
      </c>
      <c r="X258" s="42">
        <f>IFERROR(SUM(X249:X256),"0")</f>
        <v>0</v>
      </c>
      <c r="Y258" s="42">
        <f>IFERROR(SUM(Y249:Y256),"0")</f>
        <v>0</v>
      </c>
      <c r="Z258" s="41"/>
      <c r="AA258" s="65"/>
      <c r="AB258" s="65"/>
      <c r="AC258" s="65"/>
    </row>
    <row r="259" spans="1:68" ht="16.5" customHeight="1" x14ac:dyDescent="0.25">
      <c r="A259" s="453" t="s">
        <v>376</v>
      </c>
      <c r="B259" s="453"/>
      <c r="C259" s="453"/>
      <c r="D259" s="453"/>
      <c r="E259" s="453"/>
      <c r="F259" s="453"/>
      <c r="G259" s="453"/>
      <c r="H259" s="453"/>
      <c r="I259" s="453"/>
      <c r="J259" s="453"/>
      <c r="K259" s="453"/>
      <c r="L259" s="453"/>
      <c r="M259" s="453"/>
      <c r="N259" s="453"/>
      <c r="O259" s="453"/>
      <c r="P259" s="453"/>
      <c r="Q259" s="453"/>
      <c r="R259" s="453"/>
      <c r="S259" s="453"/>
      <c r="T259" s="453"/>
      <c r="U259" s="453"/>
      <c r="V259" s="453"/>
      <c r="W259" s="453"/>
      <c r="X259" s="453"/>
      <c r="Y259" s="453"/>
      <c r="Z259" s="453"/>
      <c r="AA259" s="63"/>
      <c r="AB259" s="63"/>
      <c r="AC259" s="63"/>
    </row>
    <row r="260" spans="1:68" ht="14.25" customHeight="1" x14ac:dyDescent="0.25">
      <c r="A260" s="454" t="s">
        <v>124</v>
      </c>
      <c r="B260" s="454"/>
      <c r="C260" s="454"/>
      <c r="D260" s="454"/>
      <c r="E260" s="454"/>
      <c r="F260" s="454"/>
      <c r="G260" s="454"/>
      <c r="H260" s="454"/>
      <c r="I260" s="454"/>
      <c r="J260" s="454"/>
      <c r="K260" s="454"/>
      <c r="L260" s="454"/>
      <c r="M260" s="454"/>
      <c r="N260" s="454"/>
      <c r="O260" s="454"/>
      <c r="P260" s="454"/>
      <c r="Q260" s="454"/>
      <c r="R260" s="454"/>
      <c r="S260" s="454"/>
      <c r="T260" s="454"/>
      <c r="U260" s="454"/>
      <c r="V260" s="454"/>
      <c r="W260" s="454"/>
      <c r="X260" s="454"/>
      <c r="Y260" s="454"/>
      <c r="Z260" s="454"/>
      <c r="AA260" s="64"/>
      <c r="AB260" s="64"/>
      <c r="AC260" s="64"/>
    </row>
    <row r="261" spans="1:68" ht="27" customHeight="1" x14ac:dyDescent="0.25">
      <c r="A261" s="61" t="s">
        <v>377</v>
      </c>
      <c r="B261" s="61" t="s">
        <v>378</v>
      </c>
      <c r="C261" s="35">
        <v>4301011942</v>
      </c>
      <c r="D261" s="455">
        <v>4680115884137</v>
      </c>
      <c r="E261" s="455"/>
      <c r="F261" s="60">
        <v>1.45</v>
      </c>
      <c r="G261" s="36">
        <v>8</v>
      </c>
      <c r="H261" s="60">
        <v>11.6</v>
      </c>
      <c r="I261" s="60">
        <v>12.08</v>
      </c>
      <c r="J261" s="36">
        <v>48</v>
      </c>
      <c r="K261" s="36" t="s">
        <v>128</v>
      </c>
      <c r="L261" s="36"/>
      <c r="M261" s="37" t="s">
        <v>147</v>
      </c>
      <c r="N261" s="37"/>
      <c r="O261" s="36">
        <v>55</v>
      </c>
      <c r="P261" s="5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57"/>
      <c r="R261" s="457"/>
      <c r="S261" s="457"/>
      <c r="T261" s="458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ref="Y261:Y268" si="47">IFERROR(IF(X261="",0,CEILING((X261/$H261),1)*$H261),"")</f>
        <v>0</v>
      </c>
      <c r="Z261" s="40" t="str">
        <f>IFERROR(IF(Y261=0,"",ROUNDUP(Y261/H261,0)*0.02039),"")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ref="BM261:BM268" si="48">IFERROR(X261*I261/H261,"0")</f>
        <v>0</v>
      </c>
      <c r="BN261" s="76">
        <f t="shared" ref="BN261:BN268" si="49">IFERROR(Y261*I261/H261,"0")</f>
        <v>0</v>
      </c>
      <c r="BO261" s="76">
        <f t="shared" ref="BO261:BO268" si="50">IFERROR(1/J261*(X261/H261),"0")</f>
        <v>0</v>
      </c>
      <c r="BP261" s="76">
        <f t="shared" ref="BP261:BP268" si="51">IFERROR(1/J261*(Y261/H261),"0")</f>
        <v>0</v>
      </c>
    </row>
    <row r="262" spans="1:68" ht="27" customHeight="1" x14ac:dyDescent="0.25">
      <c r="A262" s="61" t="s">
        <v>377</v>
      </c>
      <c r="B262" s="61" t="s">
        <v>379</v>
      </c>
      <c r="C262" s="35">
        <v>4301011826</v>
      </c>
      <c r="D262" s="455">
        <v>4680115884137</v>
      </c>
      <c r="E262" s="455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128</v>
      </c>
      <c r="L262" s="36"/>
      <c r="M262" s="37" t="s">
        <v>127</v>
      </c>
      <c r="N262" s="37"/>
      <c r="O262" s="36">
        <v>55</v>
      </c>
      <c r="P262" s="5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457"/>
      <c r="R262" s="457"/>
      <c r="S262" s="457"/>
      <c r="T262" s="458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customHeight="1" x14ac:dyDescent="0.25">
      <c r="A263" s="61" t="s">
        <v>380</v>
      </c>
      <c r="B263" s="61" t="s">
        <v>381</v>
      </c>
      <c r="C263" s="35">
        <v>4301011724</v>
      </c>
      <c r="D263" s="455">
        <v>4680115884236</v>
      </c>
      <c r="E263" s="455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128</v>
      </c>
      <c r="L263" s="36"/>
      <c r="M263" s="37" t="s">
        <v>127</v>
      </c>
      <c r="N263" s="37"/>
      <c r="O263" s="36">
        <v>55</v>
      </c>
      <c r="P263" s="5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457"/>
      <c r="R263" s="457"/>
      <c r="S263" s="457"/>
      <c r="T263" s="458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customHeight="1" x14ac:dyDescent="0.25">
      <c r="A264" s="61" t="s">
        <v>382</v>
      </c>
      <c r="B264" s="61" t="s">
        <v>383</v>
      </c>
      <c r="C264" s="35">
        <v>4301011721</v>
      </c>
      <c r="D264" s="455">
        <v>4680115884175</v>
      </c>
      <c r="E264" s="455"/>
      <c r="F264" s="60">
        <v>1.45</v>
      </c>
      <c r="G264" s="36">
        <v>8</v>
      </c>
      <c r="H264" s="60">
        <v>11.6</v>
      </c>
      <c r="I264" s="60">
        <v>12.08</v>
      </c>
      <c r="J264" s="36">
        <v>56</v>
      </c>
      <c r="K264" s="36" t="s">
        <v>128</v>
      </c>
      <c r="L264" s="36"/>
      <c r="M264" s="37" t="s">
        <v>127</v>
      </c>
      <c r="N264" s="37"/>
      <c r="O264" s="36">
        <v>55</v>
      </c>
      <c r="P264" s="6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457"/>
      <c r="R264" s="457"/>
      <c r="S264" s="457"/>
      <c r="T264" s="458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IFERROR(IF(Y264=0,"",ROUNDUP(Y264/H264,0)*0.02175),"")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customHeight="1" x14ac:dyDescent="0.25">
      <c r="A265" s="61" t="s">
        <v>384</v>
      </c>
      <c r="B265" s="61" t="s">
        <v>385</v>
      </c>
      <c r="C265" s="35">
        <v>4301011824</v>
      </c>
      <c r="D265" s="455">
        <v>4680115884144</v>
      </c>
      <c r="E265" s="455"/>
      <c r="F265" s="60">
        <v>0.4</v>
      </c>
      <c r="G265" s="36">
        <v>10</v>
      </c>
      <c r="H265" s="60">
        <v>4</v>
      </c>
      <c r="I265" s="60">
        <v>4.24</v>
      </c>
      <c r="J265" s="36">
        <v>120</v>
      </c>
      <c r="K265" s="36" t="s">
        <v>90</v>
      </c>
      <c r="L265" s="36"/>
      <c r="M265" s="37" t="s">
        <v>127</v>
      </c>
      <c r="N265" s="37"/>
      <c r="O265" s="36">
        <v>55</v>
      </c>
      <c r="P265" s="60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457"/>
      <c r="R265" s="457"/>
      <c r="S265" s="457"/>
      <c r="T265" s="458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customHeight="1" x14ac:dyDescent="0.25">
      <c r="A266" s="61" t="s">
        <v>386</v>
      </c>
      <c r="B266" s="61" t="s">
        <v>387</v>
      </c>
      <c r="C266" s="35">
        <v>4301011963</v>
      </c>
      <c r="D266" s="455">
        <v>4680115885288</v>
      </c>
      <c r="E266" s="455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127</v>
      </c>
      <c r="N266" s="37"/>
      <c r="O266" s="36">
        <v>55</v>
      </c>
      <c r="P266" s="6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457"/>
      <c r="R266" s="457"/>
      <c r="S266" s="457"/>
      <c r="T266" s="458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customHeight="1" x14ac:dyDescent="0.25">
      <c r="A267" s="61" t="s">
        <v>388</v>
      </c>
      <c r="B267" s="61" t="s">
        <v>389</v>
      </c>
      <c r="C267" s="35">
        <v>4301011726</v>
      </c>
      <c r="D267" s="455">
        <v>4680115884182</v>
      </c>
      <c r="E267" s="455"/>
      <c r="F267" s="60">
        <v>0.37</v>
      </c>
      <c r="G267" s="36">
        <v>10</v>
      </c>
      <c r="H267" s="60">
        <v>3.7</v>
      </c>
      <c r="I267" s="60">
        <v>3.94</v>
      </c>
      <c r="J267" s="36">
        <v>120</v>
      </c>
      <c r="K267" s="36" t="s">
        <v>90</v>
      </c>
      <c r="L267" s="36"/>
      <c r="M267" s="37" t="s">
        <v>127</v>
      </c>
      <c r="N267" s="37"/>
      <c r="O267" s="36">
        <v>55</v>
      </c>
      <c r="P267" s="60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457"/>
      <c r="R267" s="457"/>
      <c r="S267" s="457"/>
      <c r="T267" s="458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t="27" customHeight="1" x14ac:dyDescent="0.25">
      <c r="A268" s="61" t="s">
        <v>390</v>
      </c>
      <c r="B268" s="61" t="s">
        <v>391</v>
      </c>
      <c r="C268" s="35">
        <v>4301011722</v>
      </c>
      <c r="D268" s="455">
        <v>4680115884205</v>
      </c>
      <c r="E268" s="455"/>
      <c r="F268" s="60">
        <v>0.4</v>
      </c>
      <c r="G268" s="36">
        <v>10</v>
      </c>
      <c r="H268" s="60">
        <v>4</v>
      </c>
      <c r="I268" s="60">
        <v>4.24</v>
      </c>
      <c r="J268" s="36">
        <v>120</v>
      </c>
      <c r="K268" s="36" t="s">
        <v>90</v>
      </c>
      <c r="L268" s="36"/>
      <c r="M268" s="37" t="s">
        <v>127</v>
      </c>
      <c r="N268" s="37"/>
      <c r="O268" s="36">
        <v>55</v>
      </c>
      <c r="P268" s="6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457"/>
      <c r="R268" s="457"/>
      <c r="S268" s="457"/>
      <c r="T268" s="458"/>
      <c r="U268" s="38" t="s">
        <v>48</v>
      </c>
      <c r="V268" s="38" t="s">
        <v>48</v>
      </c>
      <c r="W268" s="39" t="s">
        <v>0</v>
      </c>
      <c r="X268" s="57">
        <v>0</v>
      </c>
      <c r="Y268" s="54">
        <f t="shared" si="47"/>
        <v>0</v>
      </c>
      <c r="Z268" s="40" t="str">
        <f>IFERROR(IF(Y268=0,"",ROUNDUP(Y268/H268,0)*0.00937),"")</f>
        <v/>
      </c>
      <c r="AA268" s="66" t="s">
        <v>48</v>
      </c>
      <c r="AB268" s="67" t="s">
        <v>48</v>
      </c>
      <c r="AC268" s="77"/>
      <c r="AG268" s="76"/>
      <c r="AJ268" s="79"/>
      <c r="AK268" s="79"/>
      <c r="BB268" s="221" t="s">
        <v>69</v>
      </c>
      <c r="BM268" s="76">
        <f t="shared" si="48"/>
        <v>0</v>
      </c>
      <c r="BN268" s="76">
        <f t="shared" si="49"/>
        <v>0</v>
      </c>
      <c r="BO268" s="76">
        <f t="shared" si="50"/>
        <v>0</v>
      </c>
      <c r="BP268" s="76">
        <f t="shared" si="51"/>
        <v>0</v>
      </c>
    </row>
    <row r="269" spans="1:68" x14ac:dyDescent="0.2">
      <c r="A269" s="462"/>
      <c r="B269" s="462"/>
      <c r="C269" s="462"/>
      <c r="D269" s="462"/>
      <c r="E269" s="462"/>
      <c r="F269" s="462"/>
      <c r="G269" s="462"/>
      <c r="H269" s="462"/>
      <c r="I269" s="462"/>
      <c r="J269" s="462"/>
      <c r="K269" s="462"/>
      <c r="L269" s="462"/>
      <c r="M269" s="462"/>
      <c r="N269" s="462"/>
      <c r="O269" s="463"/>
      <c r="P269" s="459" t="s">
        <v>43</v>
      </c>
      <c r="Q269" s="460"/>
      <c r="R269" s="460"/>
      <c r="S269" s="460"/>
      <c r="T269" s="460"/>
      <c r="U269" s="460"/>
      <c r="V269" s="461"/>
      <c r="W269" s="41" t="s">
        <v>42</v>
      </c>
      <c r="X269" s="42">
        <f>IFERROR(X261/H261,"0")+IFERROR(X262/H262,"0")+IFERROR(X263/H263,"0")+IFERROR(X264/H264,"0")+IFERROR(X265/H265,"0")+IFERROR(X266/H266,"0")+IFERROR(X267/H267,"0")+IFERROR(X268/H268,"0")</f>
        <v>0</v>
      </c>
      <c r="Y269" s="42">
        <f>IFERROR(Y261/H261,"0")+IFERROR(Y262/H262,"0")+IFERROR(Y263/H263,"0")+IFERROR(Y264/H264,"0")+IFERROR(Y265/H265,"0")+IFERROR(Y266/H266,"0")+IFERROR(Y267/H267,"0")+IFERROR(Y268/H268,"0")</f>
        <v>0</v>
      </c>
      <c r="Z269" s="42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65"/>
      <c r="AB269" s="65"/>
      <c r="AC269" s="65"/>
    </row>
    <row r="270" spans="1:68" x14ac:dyDescent="0.2">
      <c r="A270" s="462"/>
      <c r="B270" s="462"/>
      <c r="C270" s="462"/>
      <c r="D270" s="462"/>
      <c r="E270" s="462"/>
      <c r="F270" s="462"/>
      <c r="G270" s="462"/>
      <c r="H270" s="462"/>
      <c r="I270" s="462"/>
      <c r="J270" s="462"/>
      <c r="K270" s="462"/>
      <c r="L270" s="462"/>
      <c r="M270" s="462"/>
      <c r="N270" s="462"/>
      <c r="O270" s="463"/>
      <c r="P270" s="459" t="s">
        <v>43</v>
      </c>
      <c r="Q270" s="460"/>
      <c r="R270" s="460"/>
      <c r="S270" s="460"/>
      <c r="T270" s="460"/>
      <c r="U270" s="460"/>
      <c r="V270" s="461"/>
      <c r="W270" s="41" t="s">
        <v>0</v>
      </c>
      <c r="X270" s="42">
        <f>IFERROR(SUM(X261:X268),"0")</f>
        <v>0</v>
      </c>
      <c r="Y270" s="42">
        <f>IFERROR(SUM(Y261:Y268),"0")</f>
        <v>0</v>
      </c>
      <c r="Z270" s="41"/>
      <c r="AA270" s="65"/>
      <c r="AB270" s="65"/>
      <c r="AC270" s="65"/>
    </row>
    <row r="271" spans="1:68" ht="16.5" customHeight="1" x14ac:dyDescent="0.25">
      <c r="A271" s="453" t="s">
        <v>392</v>
      </c>
      <c r="B271" s="453"/>
      <c r="C271" s="453"/>
      <c r="D271" s="453"/>
      <c r="E271" s="453"/>
      <c r="F271" s="453"/>
      <c r="G271" s="453"/>
      <c r="H271" s="453"/>
      <c r="I271" s="453"/>
      <c r="J271" s="453"/>
      <c r="K271" s="453"/>
      <c r="L271" s="453"/>
      <c r="M271" s="453"/>
      <c r="N271" s="453"/>
      <c r="O271" s="453"/>
      <c r="P271" s="453"/>
      <c r="Q271" s="453"/>
      <c r="R271" s="453"/>
      <c r="S271" s="453"/>
      <c r="T271" s="453"/>
      <c r="U271" s="453"/>
      <c r="V271" s="453"/>
      <c r="W271" s="453"/>
      <c r="X271" s="453"/>
      <c r="Y271" s="453"/>
      <c r="Z271" s="453"/>
      <c r="AA271" s="63"/>
      <c r="AB271" s="63"/>
      <c r="AC271" s="63"/>
    </row>
    <row r="272" spans="1:68" ht="14.25" customHeight="1" x14ac:dyDescent="0.25">
      <c r="A272" s="454" t="s">
        <v>124</v>
      </c>
      <c r="B272" s="454"/>
      <c r="C272" s="454"/>
      <c r="D272" s="454"/>
      <c r="E272" s="454"/>
      <c r="F272" s="454"/>
      <c r="G272" s="454"/>
      <c r="H272" s="454"/>
      <c r="I272" s="454"/>
      <c r="J272" s="454"/>
      <c r="K272" s="454"/>
      <c r="L272" s="454"/>
      <c r="M272" s="454"/>
      <c r="N272" s="454"/>
      <c r="O272" s="454"/>
      <c r="P272" s="454"/>
      <c r="Q272" s="454"/>
      <c r="R272" s="454"/>
      <c r="S272" s="454"/>
      <c r="T272" s="454"/>
      <c r="U272" s="454"/>
      <c r="V272" s="454"/>
      <c r="W272" s="454"/>
      <c r="X272" s="454"/>
      <c r="Y272" s="454"/>
      <c r="Z272" s="454"/>
      <c r="AA272" s="64"/>
      <c r="AB272" s="64"/>
      <c r="AC272" s="64"/>
    </row>
    <row r="273" spans="1:68" ht="27" customHeight="1" x14ac:dyDescent="0.25">
      <c r="A273" s="61" t="s">
        <v>393</v>
      </c>
      <c r="B273" s="61" t="s">
        <v>394</v>
      </c>
      <c r="C273" s="35">
        <v>4301011855</v>
      </c>
      <c r="D273" s="455">
        <v>4680115885837</v>
      </c>
      <c r="E273" s="455"/>
      <c r="F273" s="60">
        <v>1.35</v>
      </c>
      <c r="G273" s="36">
        <v>8</v>
      </c>
      <c r="H273" s="60">
        <v>10.8</v>
      </c>
      <c r="I273" s="60">
        <v>11.28</v>
      </c>
      <c r="J273" s="36">
        <v>56</v>
      </c>
      <c r="K273" s="36" t="s">
        <v>128</v>
      </c>
      <c r="L273" s="36"/>
      <c r="M273" s="37" t="s">
        <v>127</v>
      </c>
      <c r="N273" s="37"/>
      <c r="O273" s="36">
        <v>55</v>
      </c>
      <c r="P273" s="6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457"/>
      <c r="R273" s="457"/>
      <c r="S273" s="457"/>
      <c r="T273" s="458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ref="Y273:Y278" si="52">IFERROR(IF(X273="",0,CEILING((X273/$H273),1)*$H273),"")</f>
        <v>0</v>
      </c>
      <c r="Z273" s="40" t="str">
        <f>IFERROR(IF(Y273=0,"",ROUNDUP(Y273/H273,0)*0.02175),"")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ref="BM273:BM278" si="53">IFERROR(X273*I273/H273,"0")</f>
        <v>0</v>
      </c>
      <c r="BN273" s="76">
        <f t="shared" ref="BN273:BN278" si="54">IFERROR(Y273*I273/H273,"0")</f>
        <v>0</v>
      </c>
      <c r="BO273" s="76">
        <f t="shared" ref="BO273:BO278" si="55">IFERROR(1/J273*(X273/H273),"0")</f>
        <v>0</v>
      </c>
      <c r="BP273" s="76">
        <f t="shared" ref="BP273:BP278" si="56">IFERROR(1/J273*(Y273/H273),"0")</f>
        <v>0</v>
      </c>
    </row>
    <row r="274" spans="1:68" ht="27" customHeight="1" x14ac:dyDescent="0.25">
      <c r="A274" s="61" t="s">
        <v>395</v>
      </c>
      <c r="B274" s="61" t="s">
        <v>396</v>
      </c>
      <c r="C274" s="35">
        <v>4301011910</v>
      </c>
      <c r="D274" s="455">
        <v>4680115885806</v>
      </c>
      <c r="E274" s="455"/>
      <c r="F274" s="60">
        <v>1.35</v>
      </c>
      <c r="G274" s="36">
        <v>8</v>
      </c>
      <c r="H274" s="60">
        <v>10.8</v>
      </c>
      <c r="I274" s="60">
        <v>11.28</v>
      </c>
      <c r="J274" s="36">
        <v>48</v>
      </c>
      <c r="K274" s="36" t="s">
        <v>128</v>
      </c>
      <c r="L274" s="36"/>
      <c r="M274" s="37" t="s">
        <v>147</v>
      </c>
      <c r="N274" s="37"/>
      <c r="O274" s="36">
        <v>55</v>
      </c>
      <c r="P274" s="606" t="s">
        <v>397</v>
      </c>
      <c r="Q274" s="457"/>
      <c r="R274" s="457"/>
      <c r="S274" s="457"/>
      <c r="T274" s="458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IFERROR(IF(Y274=0,"",ROUNDUP(Y274/H274,0)*0.02039),"")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27" customHeight="1" x14ac:dyDescent="0.25">
      <c r="A275" s="61" t="s">
        <v>395</v>
      </c>
      <c r="B275" s="61" t="s">
        <v>398</v>
      </c>
      <c r="C275" s="35">
        <v>4301011850</v>
      </c>
      <c r="D275" s="455">
        <v>4680115885806</v>
      </c>
      <c r="E275" s="455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128</v>
      </c>
      <c r="L275" s="36"/>
      <c r="M275" s="37" t="s">
        <v>127</v>
      </c>
      <c r="N275" s="37"/>
      <c r="O275" s="36">
        <v>55</v>
      </c>
      <c r="P275" s="6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457"/>
      <c r="R275" s="457"/>
      <c r="S275" s="457"/>
      <c r="T275" s="458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37.5" customHeight="1" x14ac:dyDescent="0.25">
      <c r="A276" s="61" t="s">
        <v>399</v>
      </c>
      <c r="B276" s="61" t="s">
        <v>400</v>
      </c>
      <c r="C276" s="35">
        <v>4301011853</v>
      </c>
      <c r="D276" s="455">
        <v>4680115885851</v>
      </c>
      <c r="E276" s="455"/>
      <c r="F276" s="60">
        <v>1.35</v>
      </c>
      <c r="G276" s="36">
        <v>8</v>
      </c>
      <c r="H276" s="60">
        <v>10.8</v>
      </c>
      <c r="I276" s="60">
        <v>11.28</v>
      </c>
      <c r="J276" s="36">
        <v>56</v>
      </c>
      <c r="K276" s="36" t="s">
        <v>128</v>
      </c>
      <c r="L276" s="36"/>
      <c r="M276" s="37" t="s">
        <v>127</v>
      </c>
      <c r="N276" s="37"/>
      <c r="O276" s="36">
        <v>55</v>
      </c>
      <c r="P276" s="6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457"/>
      <c r="R276" s="457"/>
      <c r="S276" s="457"/>
      <c r="T276" s="458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IFERROR(IF(Y276=0,"",ROUNDUP(Y276/H276,0)*0.02175),"")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customHeight="1" x14ac:dyDescent="0.25">
      <c r="A277" s="61" t="s">
        <v>401</v>
      </c>
      <c r="B277" s="61" t="s">
        <v>402</v>
      </c>
      <c r="C277" s="35">
        <v>4301011852</v>
      </c>
      <c r="D277" s="455">
        <v>4680115885844</v>
      </c>
      <c r="E277" s="455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127</v>
      </c>
      <c r="N277" s="37"/>
      <c r="O277" s="36">
        <v>55</v>
      </c>
      <c r="P277" s="60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457"/>
      <c r="R277" s="457"/>
      <c r="S277" s="457"/>
      <c r="T277" s="458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t="27" customHeight="1" x14ac:dyDescent="0.25">
      <c r="A278" s="61" t="s">
        <v>403</v>
      </c>
      <c r="B278" s="61" t="s">
        <v>404</v>
      </c>
      <c r="C278" s="35">
        <v>4301011851</v>
      </c>
      <c r="D278" s="455">
        <v>4680115885820</v>
      </c>
      <c r="E278" s="455"/>
      <c r="F278" s="60">
        <v>0.4</v>
      </c>
      <c r="G278" s="36">
        <v>10</v>
      </c>
      <c r="H278" s="60">
        <v>4</v>
      </c>
      <c r="I278" s="60">
        <v>4.24</v>
      </c>
      <c r="J278" s="36">
        <v>120</v>
      </c>
      <c r="K278" s="36" t="s">
        <v>90</v>
      </c>
      <c r="L278" s="36"/>
      <c r="M278" s="37" t="s">
        <v>127</v>
      </c>
      <c r="N278" s="37"/>
      <c r="O278" s="36">
        <v>55</v>
      </c>
      <c r="P278" s="6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457"/>
      <c r="R278" s="457"/>
      <c r="S278" s="457"/>
      <c r="T278" s="458"/>
      <c r="U278" s="38" t="s">
        <v>48</v>
      </c>
      <c r="V278" s="38" t="s">
        <v>48</v>
      </c>
      <c r="W278" s="39" t="s">
        <v>0</v>
      </c>
      <c r="X278" s="57">
        <v>4</v>
      </c>
      <c r="Y278" s="54">
        <f t="shared" si="52"/>
        <v>4</v>
      </c>
      <c r="Z278" s="40">
        <f>IFERROR(IF(Y278=0,"",ROUNDUP(Y278/H278,0)*0.00937),"")</f>
        <v>9.3699999999999999E-3</v>
      </c>
      <c r="AA278" s="66" t="s">
        <v>48</v>
      </c>
      <c r="AB278" s="67" t="s">
        <v>48</v>
      </c>
      <c r="AC278" s="77"/>
      <c r="AG278" s="76"/>
      <c r="AJ278" s="79"/>
      <c r="AK278" s="79"/>
      <c r="BB278" s="227" t="s">
        <v>69</v>
      </c>
      <c r="BM278" s="76">
        <f t="shared" si="53"/>
        <v>4.24</v>
      </c>
      <c r="BN278" s="76">
        <f t="shared" si="54"/>
        <v>4.24</v>
      </c>
      <c r="BO278" s="76">
        <f t="shared" si="55"/>
        <v>8.3333333333333332E-3</v>
      </c>
      <c r="BP278" s="76">
        <f t="shared" si="56"/>
        <v>8.3333333333333332E-3</v>
      </c>
    </row>
    <row r="279" spans="1:68" x14ac:dyDescent="0.2">
      <c r="A279" s="462"/>
      <c r="B279" s="462"/>
      <c r="C279" s="462"/>
      <c r="D279" s="462"/>
      <c r="E279" s="462"/>
      <c r="F279" s="462"/>
      <c r="G279" s="462"/>
      <c r="H279" s="462"/>
      <c r="I279" s="462"/>
      <c r="J279" s="462"/>
      <c r="K279" s="462"/>
      <c r="L279" s="462"/>
      <c r="M279" s="462"/>
      <c r="N279" s="462"/>
      <c r="O279" s="463"/>
      <c r="P279" s="459" t="s">
        <v>43</v>
      </c>
      <c r="Q279" s="460"/>
      <c r="R279" s="460"/>
      <c r="S279" s="460"/>
      <c r="T279" s="460"/>
      <c r="U279" s="460"/>
      <c r="V279" s="461"/>
      <c r="W279" s="41" t="s">
        <v>42</v>
      </c>
      <c r="X279" s="42">
        <f>IFERROR(X273/H273,"0")+IFERROR(X274/H274,"0")+IFERROR(X275/H275,"0")+IFERROR(X276/H276,"0")+IFERROR(X277/H277,"0")+IFERROR(X278/H278,"0")</f>
        <v>1</v>
      </c>
      <c r="Y279" s="42">
        <f>IFERROR(Y273/H273,"0")+IFERROR(Y274/H274,"0")+IFERROR(Y275/H275,"0")+IFERROR(Y276/H276,"0")+IFERROR(Y277/H277,"0")+IFERROR(Y278/H278,"0")</f>
        <v>1</v>
      </c>
      <c r="Z279" s="42">
        <f>IFERROR(IF(Z273="",0,Z273),"0")+IFERROR(IF(Z274="",0,Z274),"0")+IFERROR(IF(Z275="",0,Z275),"0")+IFERROR(IF(Z276="",0,Z276),"0")+IFERROR(IF(Z277="",0,Z277),"0")+IFERROR(IF(Z278="",0,Z278),"0")</f>
        <v>9.3699999999999999E-3</v>
      </c>
      <c r="AA279" s="65"/>
      <c r="AB279" s="65"/>
      <c r="AC279" s="65"/>
    </row>
    <row r="280" spans="1:68" x14ac:dyDescent="0.2">
      <c r="A280" s="462"/>
      <c r="B280" s="462"/>
      <c r="C280" s="462"/>
      <c r="D280" s="462"/>
      <c r="E280" s="462"/>
      <c r="F280" s="462"/>
      <c r="G280" s="462"/>
      <c r="H280" s="462"/>
      <c r="I280" s="462"/>
      <c r="J280" s="462"/>
      <c r="K280" s="462"/>
      <c r="L280" s="462"/>
      <c r="M280" s="462"/>
      <c r="N280" s="462"/>
      <c r="O280" s="463"/>
      <c r="P280" s="459" t="s">
        <v>43</v>
      </c>
      <c r="Q280" s="460"/>
      <c r="R280" s="460"/>
      <c r="S280" s="460"/>
      <c r="T280" s="460"/>
      <c r="U280" s="460"/>
      <c r="V280" s="461"/>
      <c r="W280" s="41" t="s">
        <v>0</v>
      </c>
      <c r="X280" s="42">
        <f>IFERROR(SUM(X273:X278),"0")</f>
        <v>4</v>
      </c>
      <c r="Y280" s="42">
        <f>IFERROR(SUM(Y273:Y278),"0")</f>
        <v>4</v>
      </c>
      <c r="Z280" s="41"/>
      <c r="AA280" s="65"/>
      <c r="AB280" s="65"/>
      <c r="AC280" s="65"/>
    </row>
    <row r="281" spans="1:68" ht="16.5" customHeight="1" x14ac:dyDescent="0.25">
      <c r="A281" s="453" t="s">
        <v>405</v>
      </c>
      <c r="B281" s="453"/>
      <c r="C281" s="453"/>
      <c r="D281" s="453"/>
      <c r="E281" s="453"/>
      <c r="F281" s="453"/>
      <c r="G281" s="453"/>
      <c r="H281" s="453"/>
      <c r="I281" s="453"/>
      <c r="J281" s="453"/>
      <c r="K281" s="453"/>
      <c r="L281" s="453"/>
      <c r="M281" s="453"/>
      <c r="N281" s="453"/>
      <c r="O281" s="453"/>
      <c r="P281" s="453"/>
      <c r="Q281" s="453"/>
      <c r="R281" s="453"/>
      <c r="S281" s="453"/>
      <c r="T281" s="453"/>
      <c r="U281" s="453"/>
      <c r="V281" s="453"/>
      <c r="W281" s="453"/>
      <c r="X281" s="453"/>
      <c r="Y281" s="453"/>
      <c r="Z281" s="453"/>
      <c r="AA281" s="63"/>
      <c r="AB281" s="63"/>
      <c r="AC281" s="63"/>
    </row>
    <row r="282" spans="1:68" ht="14.25" customHeight="1" x14ac:dyDescent="0.25">
      <c r="A282" s="454" t="s">
        <v>124</v>
      </c>
      <c r="B282" s="454"/>
      <c r="C282" s="454"/>
      <c r="D282" s="454"/>
      <c r="E282" s="454"/>
      <c r="F282" s="454"/>
      <c r="G282" s="454"/>
      <c r="H282" s="454"/>
      <c r="I282" s="454"/>
      <c r="J282" s="454"/>
      <c r="K282" s="454"/>
      <c r="L282" s="454"/>
      <c r="M282" s="454"/>
      <c r="N282" s="454"/>
      <c r="O282" s="454"/>
      <c r="P282" s="454"/>
      <c r="Q282" s="454"/>
      <c r="R282" s="454"/>
      <c r="S282" s="454"/>
      <c r="T282" s="454"/>
      <c r="U282" s="454"/>
      <c r="V282" s="454"/>
      <c r="W282" s="454"/>
      <c r="X282" s="454"/>
      <c r="Y282" s="454"/>
      <c r="Z282" s="454"/>
      <c r="AA282" s="64"/>
      <c r="AB282" s="64"/>
      <c r="AC282" s="64"/>
    </row>
    <row r="283" spans="1:68" ht="27" customHeight="1" x14ac:dyDescent="0.25">
      <c r="A283" s="61" t="s">
        <v>406</v>
      </c>
      <c r="B283" s="61" t="s">
        <v>407</v>
      </c>
      <c r="C283" s="35">
        <v>4301011876</v>
      </c>
      <c r="D283" s="455">
        <v>4680115885707</v>
      </c>
      <c r="E283" s="455"/>
      <c r="F283" s="60">
        <v>0.9</v>
      </c>
      <c r="G283" s="36">
        <v>10</v>
      </c>
      <c r="H283" s="60">
        <v>9</v>
      </c>
      <c r="I283" s="60">
        <v>9.48</v>
      </c>
      <c r="J283" s="36">
        <v>56</v>
      </c>
      <c r="K283" s="36" t="s">
        <v>128</v>
      </c>
      <c r="L283" s="36"/>
      <c r="M283" s="37" t="s">
        <v>127</v>
      </c>
      <c r="N283" s="37"/>
      <c r="O283" s="36">
        <v>31</v>
      </c>
      <c r="P283" s="61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457"/>
      <c r="R283" s="457"/>
      <c r="S283" s="457"/>
      <c r="T283" s="458"/>
      <c r="U283" s="38" t="s">
        <v>48</v>
      </c>
      <c r="V283" s="38" t="s">
        <v>48</v>
      </c>
      <c r="W283" s="39" t="s">
        <v>0</v>
      </c>
      <c r="X283" s="57">
        <v>0</v>
      </c>
      <c r="Y283" s="54">
        <f>IFERROR(IF(X283="",0,CEILING((X283/$H283),1)*$H283),"")</f>
        <v>0</v>
      </c>
      <c r="Z283" s="40" t="str">
        <f>IFERROR(IF(Y283=0,"",ROUNDUP(Y283/H283,0)*0.02175),"")</f>
        <v/>
      </c>
      <c r="AA283" s="66" t="s">
        <v>48</v>
      </c>
      <c r="AB283" s="67" t="s">
        <v>48</v>
      </c>
      <c r="AC283" s="77"/>
      <c r="AG283" s="76"/>
      <c r="AJ283" s="79"/>
      <c r="AK283" s="79"/>
      <c r="BB283" s="228" t="s">
        <v>69</v>
      </c>
      <c r="BM283" s="76">
        <f>IFERROR(X283*I283/H283,"0")</f>
        <v>0</v>
      </c>
      <c r="BN283" s="76">
        <f>IFERROR(Y283*I283/H283,"0")</f>
        <v>0</v>
      </c>
      <c r="BO283" s="76">
        <f>IFERROR(1/J283*(X283/H283),"0")</f>
        <v>0</v>
      </c>
      <c r="BP283" s="76">
        <f>IFERROR(1/J283*(Y283/H283),"0")</f>
        <v>0</v>
      </c>
    </row>
    <row r="284" spans="1:68" x14ac:dyDescent="0.2">
      <c r="A284" s="462"/>
      <c r="B284" s="462"/>
      <c r="C284" s="462"/>
      <c r="D284" s="462"/>
      <c r="E284" s="462"/>
      <c r="F284" s="462"/>
      <c r="G284" s="462"/>
      <c r="H284" s="462"/>
      <c r="I284" s="462"/>
      <c r="J284" s="462"/>
      <c r="K284" s="462"/>
      <c r="L284" s="462"/>
      <c r="M284" s="462"/>
      <c r="N284" s="462"/>
      <c r="O284" s="463"/>
      <c r="P284" s="459" t="s">
        <v>43</v>
      </c>
      <c r="Q284" s="460"/>
      <c r="R284" s="460"/>
      <c r="S284" s="460"/>
      <c r="T284" s="460"/>
      <c r="U284" s="460"/>
      <c r="V284" s="461"/>
      <c r="W284" s="41" t="s">
        <v>42</v>
      </c>
      <c r="X284" s="42">
        <f>IFERROR(X283/H283,"0")</f>
        <v>0</v>
      </c>
      <c r="Y284" s="42">
        <f>IFERROR(Y283/H283,"0")</f>
        <v>0</v>
      </c>
      <c r="Z284" s="42">
        <f>IFERROR(IF(Z283="",0,Z283),"0")</f>
        <v>0</v>
      </c>
      <c r="AA284" s="65"/>
      <c r="AB284" s="65"/>
      <c r="AC284" s="65"/>
    </row>
    <row r="285" spans="1:68" x14ac:dyDescent="0.2">
      <c r="A285" s="462"/>
      <c r="B285" s="462"/>
      <c r="C285" s="462"/>
      <c r="D285" s="462"/>
      <c r="E285" s="462"/>
      <c r="F285" s="462"/>
      <c r="G285" s="462"/>
      <c r="H285" s="462"/>
      <c r="I285" s="462"/>
      <c r="J285" s="462"/>
      <c r="K285" s="462"/>
      <c r="L285" s="462"/>
      <c r="M285" s="462"/>
      <c r="N285" s="462"/>
      <c r="O285" s="463"/>
      <c r="P285" s="459" t="s">
        <v>43</v>
      </c>
      <c r="Q285" s="460"/>
      <c r="R285" s="460"/>
      <c r="S285" s="460"/>
      <c r="T285" s="460"/>
      <c r="U285" s="460"/>
      <c r="V285" s="461"/>
      <c r="W285" s="41" t="s">
        <v>0</v>
      </c>
      <c r="X285" s="42">
        <f>IFERROR(SUM(X283:X283),"0")</f>
        <v>0</v>
      </c>
      <c r="Y285" s="42">
        <f>IFERROR(SUM(Y283:Y283),"0")</f>
        <v>0</v>
      </c>
      <c r="Z285" s="41"/>
      <c r="AA285" s="65"/>
      <c r="AB285" s="65"/>
      <c r="AC285" s="65"/>
    </row>
    <row r="286" spans="1:68" ht="16.5" customHeight="1" x14ac:dyDescent="0.25">
      <c r="A286" s="453" t="s">
        <v>408</v>
      </c>
      <c r="B286" s="453"/>
      <c r="C286" s="453"/>
      <c r="D286" s="453"/>
      <c r="E286" s="453"/>
      <c r="F286" s="453"/>
      <c r="G286" s="453"/>
      <c r="H286" s="453"/>
      <c r="I286" s="453"/>
      <c r="J286" s="453"/>
      <c r="K286" s="453"/>
      <c r="L286" s="453"/>
      <c r="M286" s="453"/>
      <c r="N286" s="453"/>
      <c r="O286" s="453"/>
      <c r="P286" s="453"/>
      <c r="Q286" s="453"/>
      <c r="R286" s="453"/>
      <c r="S286" s="453"/>
      <c r="T286" s="453"/>
      <c r="U286" s="453"/>
      <c r="V286" s="453"/>
      <c r="W286" s="453"/>
      <c r="X286" s="453"/>
      <c r="Y286" s="453"/>
      <c r="Z286" s="453"/>
      <c r="AA286" s="63"/>
      <c r="AB286" s="63"/>
      <c r="AC286" s="63"/>
    </row>
    <row r="287" spans="1:68" ht="14.25" customHeight="1" x14ac:dyDescent="0.25">
      <c r="A287" s="454" t="s">
        <v>124</v>
      </c>
      <c r="B287" s="454"/>
      <c r="C287" s="454"/>
      <c r="D287" s="454"/>
      <c r="E287" s="454"/>
      <c r="F287" s="454"/>
      <c r="G287" s="454"/>
      <c r="H287" s="454"/>
      <c r="I287" s="454"/>
      <c r="J287" s="454"/>
      <c r="K287" s="454"/>
      <c r="L287" s="454"/>
      <c r="M287" s="454"/>
      <c r="N287" s="454"/>
      <c r="O287" s="454"/>
      <c r="P287" s="454"/>
      <c r="Q287" s="454"/>
      <c r="R287" s="454"/>
      <c r="S287" s="454"/>
      <c r="T287" s="454"/>
      <c r="U287" s="454"/>
      <c r="V287" s="454"/>
      <c r="W287" s="454"/>
      <c r="X287" s="454"/>
      <c r="Y287" s="454"/>
      <c r="Z287" s="454"/>
      <c r="AA287" s="64"/>
      <c r="AB287" s="64"/>
      <c r="AC287" s="64"/>
    </row>
    <row r="288" spans="1:68" ht="27" customHeight="1" x14ac:dyDescent="0.25">
      <c r="A288" s="61" t="s">
        <v>409</v>
      </c>
      <c r="B288" s="61" t="s">
        <v>410</v>
      </c>
      <c r="C288" s="35">
        <v>4301011223</v>
      </c>
      <c r="D288" s="455">
        <v>4607091383423</v>
      </c>
      <c r="E288" s="455"/>
      <c r="F288" s="60">
        <v>1.35</v>
      </c>
      <c r="G288" s="36">
        <v>8</v>
      </c>
      <c r="H288" s="60">
        <v>10.8</v>
      </c>
      <c r="I288" s="60">
        <v>11.375999999999999</v>
      </c>
      <c r="J288" s="36">
        <v>56</v>
      </c>
      <c r="K288" s="36" t="s">
        <v>128</v>
      </c>
      <c r="L288" s="36"/>
      <c r="M288" s="37" t="s">
        <v>130</v>
      </c>
      <c r="N288" s="37"/>
      <c r="O288" s="36">
        <v>35</v>
      </c>
      <c r="P288" s="6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457"/>
      <c r="R288" s="457"/>
      <c r="S288" s="457"/>
      <c r="T288" s="458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37.5" customHeight="1" x14ac:dyDescent="0.25">
      <c r="A289" s="61" t="s">
        <v>411</v>
      </c>
      <c r="B289" s="61" t="s">
        <v>412</v>
      </c>
      <c r="C289" s="35">
        <v>4301011879</v>
      </c>
      <c r="D289" s="455">
        <v>4680115885691</v>
      </c>
      <c r="E289" s="455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128</v>
      </c>
      <c r="L289" s="36"/>
      <c r="M289" s="37" t="s">
        <v>84</v>
      </c>
      <c r="N289" s="37"/>
      <c r="O289" s="36">
        <v>30</v>
      </c>
      <c r="P289" s="61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457"/>
      <c r="R289" s="457"/>
      <c r="S289" s="457"/>
      <c r="T289" s="458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t="27" customHeight="1" x14ac:dyDescent="0.25">
      <c r="A290" s="61" t="s">
        <v>413</v>
      </c>
      <c r="B290" s="61" t="s">
        <v>414</v>
      </c>
      <c r="C290" s="35">
        <v>4301011878</v>
      </c>
      <c r="D290" s="455">
        <v>4680115885660</v>
      </c>
      <c r="E290" s="455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128</v>
      </c>
      <c r="L290" s="36"/>
      <c r="M290" s="37" t="s">
        <v>84</v>
      </c>
      <c r="N290" s="37"/>
      <c r="O290" s="36">
        <v>35</v>
      </c>
      <c r="P290" s="6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457"/>
      <c r="R290" s="457"/>
      <c r="S290" s="457"/>
      <c r="T290" s="458"/>
      <c r="U290" s="38" t="s">
        <v>48</v>
      </c>
      <c r="V290" s="38" t="s">
        <v>48</v>
      </c>
      <c r="W290" s="39" t="s">
        <v>0</v>
      </c>
      <c r="X290" s="57">
        <v>0</v>
      </c>
      <c r="Y290" s="54">
        <f>IFERROR(IF(X290="",0,CEILING((X290/$H290),1)*$H290),"")</f>
        <v>0</v>
      </c>
      <c r="Z290" s="40" t="str">
        <f>IFERROR(IF(Y290=0,"",ROUNDUP(Y290/H290,0)*0.02175),"")</f>
        <v/>
      </c>
      <c r="AA290" s="66" t="s">
        <v>48</v>
      </c>
      <c r="AB290" s="67" t="s">
        <v>48</v>
      </c>
      <c r="AC290" s="77"/>
      <c r="AG290" s="76"/>
      <c r="AJ290" s="79"/>
      <c r="AK290" s="79"/>
      <c r="BB290" s="231" t="s">
        <v>69</v>
      </c>
      <c r="BM290" s="76">
        <f>IFERROR(X290*I290/H290,"0")</f>
        <v>0</v>
      </c>
      <c r="BN290" s="76">
        <f>IFERROR(Y290*I290/H290,"0")</f>
        <v>0</v>
      </c>
      <c r="BO290" s="76">
        <f>IFERROR(1/J290*(X290/H290),"0")</f>
        <v>0</v>
      </c>
      <c r="BP290" s="76">
        <f>IFERROR(1/J290*(Y290/H290),"0")</f>
        <v>0</v>
      </c>
    </row>
    <row r="291" spans="1:68" x14ac:dyDescent="0.2">
      <c r="A291" s="462"/>
      <c r="B291" s="462"/>
      <c r="C291" s="462"/>
      <c r="D291" s="462"/>
      <c r="E291" s="462"/>
      <c r="F291" s="462"/>
      <c r="G291" s="462"/>
      <c r="H291" s="462"/>
      <c r="I291" s="462"/>
      <c r="J291" s="462"/>
      <c r="K291" s="462"/>
      <c r="L291" s="462"/>
      <c r="M291" s="462"/>
      <c r="N291" s="462"/>
      <c r="O291" s="463"/>
      <c r="P291" s="459" t="s">
        <v>43</v>
      </c>
      <c r="Q291" s="460"/>
      <c r="R291" s="460"/>
      <c r="S291" s="460"/>
      <c r="T291" s="460"/>
      <c r="U291" s="460"/>
      <c r="V291" s="461"/>
      <c r="W291" s="41" t="s">
        <v>42</v>
      </c>
      <c r="X291" s="42">
        <f>IFERROR(X288/H288,"0")+IFERROR(X289/H289,"0")+IFERROR(X290/H290,"0")</f>
        <v>0</v>
      </c>
      <c r="Y291" s="42">
        <f>IFERROR(Y288/H288,"0")+IFERROR(Y289/H289,"0")+IFERROR(Y290/H290,"0")</f>
        <v>0</v>
      </c>
      <c r="Z291" s="42">
        <f>IFERROR(IF(Z288="",0,Z288),"0")+IFERROR(IF(Z289="",0,Z289),"0")+IFERROR(IF(Z290="",0,Z290),"0")</f>
        <v>0</v>
      </c>
      <c r="AA291" s="65"/>
      <c r="AB291" s="65"/>
      <c r="AC291" s="65"/>
    </row>
    <row r="292" spans="1:68" x14ac:dyDescent="0.2">
      <c r="A292" s="462"/>
      <c r="B292" s="462"/>
      <c r="C292" s="462"/>
      <c r="D292" s="462"/>
      <c r="E292" s="462"/>
      <c r="F292" s="462"/>
      <c r="G292" s="462"/>
      <c r="H292" s="462"/>
      <c r="I292" s="462"/>
      <c r="J292" s="462"/>
      <c r="K292" s="462"/>
      <c r="L292" s="462"/>
      <c r="M292" s="462"/>
      <c r="N292" s="462"/>
      <c r="O292" s="463"/>
      <c r="P292" s="459" t="s">
        <v>43</v>
      </c>
      <c r="Q292" s="460"/>
      <c r="R292" s="460"/>
      <c r="S292" s="460"/>
      <c r="T292" s="460"/>
      <c r="U292" s="460"/>
      <c r="V292" s="461"/>
      <c r="W292" s="41" t="s">
        <v>0</v>
      </c>
      <c r="X292" s="42">
        <f>IFERROR(SUM(X288:X290),"0")</f>
        <v>0</v>
      </c>
      <c r="Y292" s="42">
        <f>IFERROR(SUM(Y288:Y290),"0")</f>
        <v>0</v>
      </c>
      <c r="Z292" s="41"/>
      <c r="AA292" s="65"/>
      <c r="AB292" s="65"/>
      <c r="AC292" s="65"/>
    </row>
    <row r="293" spans="1:68" ht="16.5" customHeight="1" x14ac:dyDescent="0.25">
      <c r="A293" s="453" t="s">
        <v>415</v>
      </c>
      <c r="B293" s="453"/>
      <c r="C293" s="453"/>
      <c r="D293" s="453"/>
      <c r="E293" s="453"/>
      <c r="F293" s="453"/>
      <c r="G293" s="453"/>
      <c r="H293" s="453"/>
      <c r="I293" s="453"/>
      <c r="J293" s="453"/>
      <c r="K293" s="453"/>
      <c r="L293" s="453"/>
      <c r="M293" s="453"/>
      <c r="N293" s="453"/>
      <c r="O293" s="453"/>
      <c r="P293" s="453"/>
      <c r="Q293" s="453"/>
      <c r="R293" s="453"/>
      <c r="S293" s="453"/>
      <c r="T293" s="453"/>
      <c r="U293" s="453"/>
      <c r="V293" s="453"/>
      <c r="W293" s="453"/>
      <c r="X293" s="453"/>
      <c r="Y293" s="453"/>
      <c r="Z293" s="453"/>
      <c r="AA293" s="63"/>
      <c r="AB293" s="63"/>
      <c r="AC293" s="63"/>
    </row>
    <row r="294" spans="1:68" ht="14.25" customHeight="1" x14ac:dyDescent="0.25">
      <c r="A294" s="454" t="s">
        <v>86</v>
      </c>
      <c r="B294" s="454"/>
      <c r="C294" s="454"/>
      <c r="D294" s="454"/>
      <c r="E294" s="454"/>
      <c r="F294" s="454"/>
      <c r="G294" s="454"/>
      <c r="H294" s="454"/>
      <c r="I294" s="454"/>
      <c r="J294" s="454"/>
      <c r="K294" s="454"/>
      <c r="L294" s="454"/>
      <c r="M294" s="454"/>
      <c r="N294" s="454"/>
      <c r="O294" s="454"/>
      <c r="P294" s="454"/>
      <c r="Q294" s="454"/>
      <c r="R294" s="454"/>
      <c r="S294" s="454"/>
      <c r="T294" s="454"/>
      <c r="U294" s="454"/>
      <c r="V294" s="454"/>
      <c r="W294" s="454"/>
      <c r="X294" s="454"/>
      <c r="Y294" s="454"/>
      <c r="Z294" s="454"/>
      <c r="AA294" s="64"/>
      <c r="AB294" s="64"/>
      <c r="AC294" s="64"/>
    </row>
    <row r="295" spans="1:68" ht="27" customHeight="1" x14ac:dyDescent="0.25">
      <c r="A295" s="61" t="s">
        <v>416</v>
      </c>
      <c r="B295" s="61" t="s">
        <v>417</v>
      </c>
      <c r="C295" s="35">
        <v>4301051409</v>
      </c>
      <c r="D295" s="455">
        <v>4680115881556</v>
      </c>
      <c r="E295" s="455"/>
      <c r="F295" s="60">
        <v>1</v>
      </c>
      <c r="G295" s="36">
        <v>4</v>
      </c>
      <c r="H295" s="60">
        <v>4</v>
      </c>
      <c r="I295" s="60">
        <v>4.4080000000000004</v>
      </c>
      <c r="J295" s="36">
        <v>104</v>
      </c>
      <c r="K295" s="36" t="s">
        <v>128</v>
      </c>
      <c r="L295" s="36"/>
      <c r="M295" s="37" t="s">
        <v>130</v>
      </c>
      <c r="N295" s="37"/>
      <c r="O295" s="36">
        <v>45</v>
      </c>
      <c r="P295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457"/>
      <c r="R295" s="457"/>
      <c r="S295" s="457"/>
      <c r="T295" s="458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IFERROR(IF(Y295=0,"",ROUNDUP(Y295/H295,0)*0.01196),"")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customHeight="1" x14ac:dyDescent="0.25">
      <c r="A296" s="61" t="s">
        <v>418</v>
      </c>
      <c r="B296" s="61" t="s">
        <v>419</v>
      </c>
      <c r="C296" s="35">
        <v>4301051506</v>
      </c>
      <c r="D296" s="455">
        <v>4680115881037</v>
      </c>
      <c r="E296" s="455"/>
      <c r="F296" s="60">
        <v>0.84</v>
      </c>
      <c r="G296" s="36">
        <v>4</v>
      </c>
      <c r="H296" s="60">
        <v>3.36</v>
      </c>
      <c r="I296" s="60">
        <v>3.6179999999999999</v>
      </c>
      <c r="J296" s="36">
        <v>120</v>
      </c>
      <c r="K296" s="36" t="s">
        <v>90</v>
      </c>
      <c r="L296" s="36"/>
      <c r="M296" s="37" t="s">
        <v>84</v>
      </c>
      <c r="N296" s="37"/>
      <c r="O296" s="36">
        <v>40</v>
      </c>
      <c r="P296" s="6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457"/>
      <c r="R296" s="457"/>
      <c r="S296" s="457"/>
      <c r="T296" s="458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IFERROR(IF(Y296=0,"",ROUNDUP(Y296/H296,0)*0.00937),"")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37.5" customHeight="1" x14ac:dyDescent="0.25">
      <c r="A297" s="61" t="s">
        <v>420</v>
      </c>
      <c r="B297" s="61" t="s">
        <v>421</v>
      </c>
      <c r="C297" s="35">
        <v>4301051487</v>
      </c>
      <c r="D297" s="455">
        <v>4680115881228</v>
      </c>
      <c r="E297" s="455"/>
      <c r="F297" s="60">
        <v>0.4</v>
      </c>
      <c r="G297" s="36">
        <v>6</v>
      </c>
      <c r="H297" s="60">
        <v>2.4</v>
      </c>
      <c r="I297" s="60">
        <v>2.6720000000000002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40</v>
      </c>
      <c r="P297" s="6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457"/>
      <c r="R297" s="457"/>
      <c r="S297" s="457"/>
      <c r="T297" s="458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customHeight="1" x14ac:dyDescent="0.25">
      <c r="A298" s="61" t="s">
        <v>422</v>
      </c>
      <c r="B298" s="61" t="s">
        <v>423</v>
      </c>
      <c r="C298" s="35">
        <v>4301051384</v>
      </c>
      <c r="D298" s="455">
        <v>4680115881211</v>
      </c>
      <c r="E298" s="455"/>
      <c r="F298" s="60">
        <v>0.4</v>
      </c>
      <c r="G298" s="36">
        <v>6</v>
      </c>
      <c r="H298" s="60">
        <v>2.4</v>
      </c>
      <c r="I298" s="60">
        <v>2.6</v>
      </c>
      <c r="J298" s="36">
        <v>156</v>
      </c>
      <c r="K298" s="36" t="s">
        <v>90</v>
      </c>
      <c r="L298" s="36"/>
      <c r="M298" s="37" t="s">
        <v>84</v>
      </c>
      <c r="N298" s="37"/>
      <c r="O298" s="36">
        <v>45</v>
      </c>
      <c r="P298" s="61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457"/>
      <c r="R298" s="457"/>
      <c r="S298" s="457"/>
      <c r="T298" s="458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IFERROR(IF(Y298=0,"",ROUNDUP(Y298/H298,0)*0.00753),"")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t="27" customHeight="1" x14ac:dyDescent="0.25">
      <c r="A299" s="61" t="s">
        <v>424</v>
      </c>
      <c r="B299" s="61" t="s">
        <v>425</v>
      </c>
      <c r="C299" s="35">
        <v>4301051378</v>
      </c>
      <c r="D299" s="455">
        <v>4680115881020</v>
      </c>
      <c r="E299" s="455"/>
      <c r="F299" s="60">
        <v>0.84</v>
      </c>
      <c r="G299" s="36">
        <v>4</v>
      </c>
      <c r="H299" s="60">
        <v>3.36</v>
      </c>
      <c r="I299" s="60">
        <v>3.57</v>
      </c>
      <c r="J299" s="36">
        <v>120</v>
      </c>
      <c r="K299" s="36" t="s">
        <v>90</v>
      </c>
      <c r="L299" s="36"/>
      <c r="M299" s="37" t="s">
        <v>84</v>
      </c>
      <c r="N299" s="37"/>
      <c r="O299" s="36">
        <v>45</v>
      </c>
      <c r="P299" s="6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457"/>
      <c r="R299" s="457"/>
      <c r="S299" s="457"/>
      <c r="T299" s="458"/>
      <c r="U299" s="38" t="s">
        <v>48</v>
      </c>
      <c r="V299" s="38" t="s">
        <v>48</v>
      </c>
      <c r="W299" s="39" t="s">
        <v>0</v>
      </c>
      <c r="X299" s="57">
        <v>0</v>
      </c>
      <c r="Y299" s="54">
        <f>IFERROR(IF(X299="",0,CEILING((X299/$H299),1)*$H299),"")</f>
        <v>0</v>
      </c>
      <c r="Z299" s="40" t="str">
        <f>IFERROR(IF(Y299=0,"",ROUNDUP(Y299/H299,0)*0.00937),"")</f>
        <v/>
      </c>
      <c r="AA299" s="66" t="s">
        <v>48</v>
      </c>
      <c r="AB299" s="67" t="s">
        <v>48</v>
      </c>
      <c r="AC299" s="77"/>
      <c r="AG299" s="76"/>
      <c r="AJ299" s="79"/>
      <c r="AK299" s="79"/>
      <c r="BB299" s="236" t="s">
        <v>69</v>
      </c>
      <c r="BM299" s="76">
        <f>IFERROR(X299*I299/H299,"0")</f>
        <v>0</v>
      </c>
      <c r="BN299" s="76">
        <f>IFERROR(Y299*I299/H299,"0")</f>
        <v>0</v>
      </c>
      <c r="BO299" s="76">
        <f>IFERROR(1/J299*(X299/H299),"0")</f>
        <v>0</v>
      </c>
      <c r="BP299" s="76">
        <f>IFERROR(1/J299*(Y299/H299),"0")</f>
        <v>0</v>
      </c>
    </row>
    <row r="300" spans="1:68" x14ac:dyDescent="0.2">
      <c r="A300" s="462"/>
      <c r="B300" s="462"/>
      <c r="C300" s="462"/>
      <c r="D300" s="462"/>
      <c r="E300" s="462"/>
      <c r="F300" s="462"/>
      <c r="G300" s="462"/>
      <c r="H300" s="462"/>
      <c r="I300" s="462"/>
      <c r="J300" s="462"/>
      <c r="K300" s="462"/>
      <c r="L300" s="462"/>
      <c r="M300" s="462"/>
      <c r="N300" s="462"/>
      <c r="O300" s="463"/>
      <c r="P300" s="459" t="s">
        <v>43</v>
      </c>
      <c r="Q300" s="460"/>
      <c r="R300" s="460"/>
      <c r="S300" s="460"/>
      <c r="T300" s="460"/>
      <c r="U300" s="460"/>
      <c r="V300" s="461"/>
      <c r="W300" s="41" t="s">
        <v>42</v>
      </c>
      <c r="X300" s="42">
        <f>IFERROR(X295/H295,"0")+IFERROR(X296/H296,"0")+IFERROR(X297/H297,"0")+IFERROR(X298/H298,"0")+IFERROR(X299/H299,"0")</f>
        <v>0</v>
      </c>
      <c r="Y300" s="42">
        <f>IFERROR(Y295/H295,"0")+IFERROR(Y296/H296,"0")+IFERROR(Y297/H297,"0")+IFERROR(Y298/H298,"0")+IFERROR(Y299/H299,"0")</f>
        <v>0</v>
      </c>
      <c r="Z300" s="42">
        <f>IFERROR(IF(Z295="",0,Z295),"0")+IFERROR(IF(Z296="",0,Z296),"0")+IFERROR(IF(Z297="",0,Z297),"0")+IFERROR(IF(Z298="",0,Z298),"0")+IFERROR(IF(Z299="",0,Z299),"0")</f>
        <v>0</v>
      </c>
      <c r="AA300" s="65"/>
      <c r="AB300" s="65"/>
      <c r="AC300" s="65"/>
    </row>
    <row r="301" spans="1:68" x14ac:dyDescent="0.2">
      <c r="A301" s="462"/>
      <c r="B301" s="462"/>
      <c r="C301" s="462"/>
      <c r="D301" s="462"/>
      <c r="E301" s="462"/>
      <c r="F301" s="462"/>
      <c r="G301" s="462"/>
      <c r="H301" s="462"/>
      <c r="I301" s="462"/>
      <c r="J301" s="462"/>
      <c r="K301" s="462"/>
      <c r="L301" s="462"/>
      <c r="M301" s="462"/>
      <c r="N301" s="462"/>
      <c r="O301" s="463"/>
      <c r="P301" s="459" t="s">
        <v>43</v>
      </c>
      <c r="Q301" s="460"/>
      <c r="R301" s="460"/>
      <c r="S301" s="460"/>
      <c r="T301" s="460"/>
      <c r="U301" s="460"/>
      <c r="V301" s="461"/>
      <c r="W301" s="41" t="s">
        <v>0</v>
      </c>
      <c r="X301" s="42">
        <f>IFERROR(SUM(X295:X299),"0")</f>
        <v>0</v>
      </c>
      <c r="Y301" s="42">
        <f>IFERROR(SUM(Y295:Y299),"0")</f>
        <v>0</v>
      </c>
      <c r="Z301" s="41"/>
      <c r="AA301" s="65"/>
      <c r="AB301" s="65"/>
      <c r="AC301" s="65"/>
    </row>
    <row r="302" spans="1:68" ht="16.5" customHeight="1" x14ac:dyDescent="0.25">
      <c r="A302" s="453" t="s">
        <v>426</v>
      </c>
      <c r="B302" s="453"/>
      <c r="C302" s="453"/>
      <c r="D302" s="453"/>
      <c r="E302" s="453"/>
      <c r="F302" s="453"/>
      <c r="G302" s="453"/>
      <c r="H302" s="453"/>
      <c r="I302" s="453"/>
      <c r="J302" s="453"/>
      <c r="K302" s="453"/>
      <c r="L302" s="453"/>
      <c r="M302" s="453"/>
      <c r="N302" s="453"/>
      <c r="O302" s="453"/>
      <c r="P302" s="453"/>
      <c r="Q302" s="453"/>
      <c r="R302" s="453"/>
      <c r="S302" s="453"/>
      <c r="T302" s="453"/>
      <c r="U302" s="453"/>
      <c r="V302" s="453"/>
      <c r="W302" s="453"/>
      <c r="X302" s="453"/>
      <c r="Y302" s="453"/>
      <c r="Z302" s="453"/>
      <c r="AA302" s="63"/>
      <c r="AB302" s="63"/>
      <c r="AC302" s="63"/>
    </row>
    <row r="303" spans="1:68" ht="14.25" customHeight="1" x14ac:dyDescent="0.25">
      <c r="A303" s="454" t="s">
        <v>86</v>
      </c>
      <c r="B303" s="454"/>
      <c r="C303" s="454"/>
      <c r="D303" s="454"/>
      <c r="E303" s="454"/>
      <c r="F303" s="454"/>
      <c r="G303" s="454"/>
      <c r="H303" s="454"/>
      <c r="I303" s="454"/>
      <c r="J303" s="454"/>
      <c r="K303" s="454"/>
      <c r="L303" s="454"/>
      <c r="M303" s="454"/>
      <c r="N303" s="454"/>
      <c r="O303" s="454"/>
      <c r="P303" s="454"/>
      <c r="Q303" s="454"/>
      <c r="R303" s="454"/>
      <c r="S303" s="454"/>
      <c r="T303" s="454"/>
      <c r="U303" s="454"/>
      <c r="V303" s="454"/>
      <c r="W303" s="454"/>
      <c r="X303" s="454"/>
      <c r="Y303" s="454"/>
      <c r="Z303" s="454"/>
      <c r="AA303" s="64"/>
      <c r="AB303" s="64"/>
      <c r="AC303" s="64"/>
    </row>
    <row r="304" spans="1:68" ht="27" customHeight="1" x14ac:dyDescent="0.25">
      <c r="A304" s="61" t="s">
        <v>427</v>
      </c>
      <c r="B304" s="61" t="s">
        <v>428</v>
      </c>
      <c r="C304" s="35">
        <v>4301051731</v>
      </c>
      <c r="D304" s="455">
        <v>4680115884618</v>
      </c>
      <c r="E304" s="455"/>
      <c r="F304" s="60">
        <v>0.6</v>
      </c>
      <c r="G304" s="36">
        <v>6</v>
      </c>
      <c r="H304" s="60">
        <v>3.6</v>
      </c>
      <c r="I304" s="60">
        <v>3.81</v>
      </c>
      <c r="J304" s="36">
        <v>120</v>
      </c>
      <c r="K304" s="36" t="s">
        <v>90</v>
      </c>
      <c r="L304" s="36"/>
      <c r="M304" s="37" t="s">
        <v>84</v>
      </c>
      <c r="N304" s="37"/>
      <c r="O304" s="36">
        <v>45</v>
      </c>
      <c r="P304" s="6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457"/>
      <c r="R304" s="457"/>
      <c r="S304" s="457"/>
      <c r="T304" s="458"/>
      <c r="U304" s="38" t="s">
        <v>48</v>
      </c>
      <c r="V304" s="38" t="s">
        <v>48</v>
      </c>
      <c r="W304" s="39" t="s">
        <v>0</v>
      </c>
      <c r="X304" s="57">
        <v>0</v>
      </c>
      <c r="Y304" s="54">
        <f>IFERROR(IF(X304="",0,CEILING((X304/$H304),1)*$H304),"")</f>
        <v>0</v>
      </c>
      <c r="Z304" s="40" t="str">
        <f>IFERROR(IF(Y304=0,"",ROUNDUP(Y304/H304,0)*0.00937),"")</f>
        <v/>
      </c>
      <c r="AA304" s="66" t="s">
        <v>48</v>
      </c>
      <c r="AB304" s="67" t="s">
        <v>48</v>
      </c>
      <c r="AC304" s="77"/>
      <c r="AG304" s="76"/>
      <c r="AJ304" s="79"/>
      <c r="AK304" s="79"/>
      <c r="BB304" s="237" t="s">
        <v>69</v>
      </c>
      <c r="BM304" s="76">
        <f>IFERROR(X304*I304/H304,"0")</f>
        <v>0</v>
      </c>
      <c r="BN304" s="76">
        <f>IFERROR(Y304*I304/H304,"0")</f>
        <v>0</v>
      </c>
      <c r="BO304" s="76">
        <f>IFERROR(1/J304*(X304/H304),"0")</f>
        <v>0</v>
      </c>
      <c r="BP304" s="76">
        <f>IFERROR(1/J304*(Y304/H304),"0")</f>
        <v>0</v>
      </c>
    </row>
    <row r="305" spans="1:68" x14ac:dyDescent="0.2">
      <c r="A305" s="462"/>
      <c r="B305" s="462"/>
      <c r="C305" s="462"/>
      <c r="D305" s="462"/>
      <c r="E305" s="462"/>
      <c r="F305" s="462"/>
      <c r="G305" s="462"/>
      <c r="H305" s="462"/>
      <c r="I305" s="462"/>
      <c r="J305" s="462"/>
      <c r="K305" s="462"/>
      <c r="L305" s="462"/>
      <c r="M305" s="462"/>
      <c r="N305" s="462"/>
      <c r="O305" s="463"/>
      <c r="P305" s="459" t="s">
        <v>43</v>
      </c>
      <c r="Q305" s="460"/>
      <c r="R305" s="460"/>
      <c r="S305" s="460"/>
      <c r="T305" s="460"/>
      <c r="U305" s="460"/>
      <c r="V305" s="461"/>
      <c r="W305" s="41" t="s">
        <v>42</v>
      </c>
      <c r="X305" s="42">
        <f>IFERROR(X304/H304,"0")</f>
        <v>0</v>
      </c>
      <c r="Y305" s="42">
        <f>IFERROR(Y304/H304,"0")</f>
        <v>0</v>
      </c>
      <c r="Z305" s="42">
        <f>IFERROR(IF(Z304="",0,Z304),"0")</f>
        <v>0</v>
      </c>
      <c r="AA305" s="65"/>
      <c r="AB305" s="65"/>
      <c r="AC305" s="65"/>
    </row>
    <row r="306" spans="1:68" x14ac:dyDescent="0.2">
      <c r="A306" s="462"/>
      <c r="B306" s="462"/>
      <c r="C306" s="462"/>
      <c r="D306" s="462"/>
      <c r="E306" s="462"/>
      <c r="F306" s="462"/>
      <c r="G306" s="462"/>
      <c r="H306" s="462"/>
      <c r="I306" s="462"/>
      <c r="J306" s="462"/>
      <c r="K306" s="462"/>
      <c r="L306" s="462"/>
      <c r="M306" s="462"/>
      <c r="N306" s="462"/>
      <c r="O306" s="463"/>
      <c r="P306" s="459" t="s">
        <v>43</v>
      </c>
      <c r="Q306" s="460"/>
      <c r="R306" s="460"/>
      <c r="S306" s="460"/>
      <c r="T306" s="460"/>
      <c r="U306" s="460"/>
      <c r="V306" s="461"/>
      <c r="W306" s="41" t="s">
        <v>0</v>
      </c>
      <c r="X306" s="42">
        <f>IFERROR(SUM(X304:X304),"0")</f>
        <v>0</v>
      </c>
      <c r="Y306" s="42">
        <f>IFERROR(SUM(Y304:Y304),"0")</f>
        <v>0</v>
      </c>
      <c r="Z306" s="41"/>
      <c r="AA306" s="65"/>
      <c r="AB306" s="65"/>
      <c r="AC306" s="65"/>
    </row>
    <row r="307" spans="1:68" ht="16.5" customHeight="1" x14ac:dyDescent="0.25">
      <c r="A307" s="453" t="s">
        <v>429</v>
      </c>
      <c r="B307" s="453"/>
      <c r="C307" s="453"/>
      <c r="D307" s="453"/>
      <c r="E307" s="453"/>
      <c r="F307" s="453"/>
      <c r="G307" s="453"/>
      <c r="H307" s="453"/>
      <c r="I307" s="453"/>
      <c r="J307" s="453"/>
      <c r="K307" s="453"/>
      <c r="L307" s="453"/>
      <c r="M307" s="453"/>
      <c r="N307" s="453"/>
      <c r="O307" s="453"/>
      <c r="P307" s="453"/>
      <c r="Q307" s="453"/>
      <c r="R307" s="453"/>
      <c r="S307" s="453"/>
      <c r="T307" s="453"/>
      <c r="U307" s="453"/>
      <c r="V307" s="453"/>
      <c r="W307" s="453"/>
      <c r="X307" s="453"/>
      <c r="Y307" s="453"/>
      <c r="Z307" s="453"/>
      <c r="AA307" s="63"/>
      <c r="AB307" s="63"/>
      <c r="AC307" s="63"/>
    </row>
    <row r="308" spans="1:68" ht="14.25" customHeight="1" x14ac:dyDescent="0.25">
      <c r="A308" s="454" t="s">
        <v>124</v>
      </c>
      <c r="B308" s="454"/>
      <c r="C308" s="454"/>
      <c r="D308" s="454"/>
      <c r="E308" s="454"/>
      <c r="F308" s="454"/>
      <c r="G308" s="454"/>
      <c r="H308" s="454"/>
      <c r="I308" s="454"/>
      <c r="J308" s="454"/>
      <c r="K308" s="454"/>
      <c r="L308" s="454"/>
      <c r="M308" s="454"/>
      <c r="N308" s="454"/>
      <c r="O308" s="454"/>
      <c r="P308" s="454"/>
      <c r="Q308" s="454"/>
      <c r="R308" s="454"/>
      <c r="S308" s="454"/>
      <c r="T308" s="454"/>
      <c r="U308" s="454"/>
      <c r="V308" s="454"/>
      <c r="W308" s="454"/>
      <c r="X308" s="454"/>
      <c r="Y308" s="454"/>
      <c r="Z308" s="454"/>
      <c r="AA308" s="64"/>
      <c r="AB308" s="64"/>
      <c r="AC308" s="64"/>
    </row>
    <row r="309" spans="1:68" ht="27" customHeight="1" x14ac:dyDescent="0.25">
      <c r="A309" s="61" t="s">
        <v>430</v>
      </c>
      <c r="B309" s="61" t="s">
        <v>431</v>
      </c>
      <c r="C309" s="35">
        <v>4301011593</v>
      </c>
      <c r="D309" s="455">
        <v>4680115882973</v>
      </c>
      <c r="E309" s="455"/>
      <c r="F309" s="60">
        <v>0.7</v>
      </c>
      <c r="G309" s="36">
        <v>6</v>
      </c>
      <c r="H309" s="60">
        <v>4.2</v>
      </c>
      <c r="I309" s="60">
        <v>4.5599999999999996</v>
      </c>
      <c r="J309" s="36">
        <v>104</v>
      </c>
      <c r="K309" s="36" t="s">
        <v>128</v>
      </c>
      <c r="L309" s="36"/>
      <c r="M309" s="37" t="s">
        <v>127</v>
      </c>
      <c r="N309" s="37"/>
      <c r="O309" s="36">
        <v>55</v>
      </c>
      <c r="P309" s="62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457"/>
      <c r="R309" s="457"/>
      <c r="S309" s="457"/>
      <c r="T309" s="458"/>
      <c r="U309" s="38" t="s">
        <v>48</v>
      </c>
      <c r="V309" s="38" t="s">
        <v>48</v>
      </c>
      <c r="W309" s="39" t="s">
        <v>0</v>
      </c>
      <c r="X309" s="57">
        <v>0</v>
      </c>
      <c r="Y309" s="54">
        <f>IFERROR(IF(X309="",0,CEILING((X309/$H309),1)*$H309),"")</f>
        <v>0</v>
      </c>
      <c r="Z309" s="40" t="str">
        <f>IFERROR(IF(Y309=0,"",ROUNDUP(Y309/H309,0)*0.01196),"")</f>
        <v/>
      </c>
      <c r="AA309" s="66" t="s">
        <v>48</v>
      </c>
      <c r="AB309" s="67" t="s">
        <v>48</v>
      </c>
      <c r="AC309" s="77"/>
      <c r="AG309" s="76"/>
      <c r="AJ309" s="79"/>
      <c r="AK309" s="79"/>
      <c r="BB309" s="238" t="s">
        <v>69</v>
      </c>
      <c r="BM309" s="76">
        <f>IFERROR(X309*I309/H309,"0")</f>
        <v>0</v>
      </c>
      <c r="BN309" s="76">
        <f>IFERROR(Y309*I309/H309,"0")</f>
        <v>0</v>
      </c>
      <c r="BO309" s="76">
        <f>IFERROR(1/J309*(X309/H309),"0")</f>
        <v>0</v>
      </c>
      <c r="BP309" s="76">
        <f>IFERROR(1/J309*(Y309/H309),"0")</f>
        <v>0</v>
      </c>
    </row>
    <row r="310" spans="1:68" x14ac:dyDescent="0.2">
      <c r="A310" s="462"/>
      <c r="B310" s="462"/>
      <c r="C310" s="462"/>
      <c r="D310" s="462"/>
      <c r="E310" s="462"/>
      <c r="F310" s="462"/>
      <c r="G310" s="462"/>
      <c r="H310" s="462"/>
      <c r="I310" s="462"/>
      <c r="J310" s="462"/>
      <c r="K310" s="462"/>
      <c r="L310" s="462"/>
      <c r="M310" s="462"/>
      <c r="N310" s="462"/>
      <c r="O310" s="463"/>
      <c r="P310" s="459" t="s">
        <v>43</v>
      </c>
      <c r="Q310" s="460"/>
      <c r="R310" s="460"/>
      <c r="S310" s="460"/>
      <c r="T310" s="460"/>
      <c r="U310" s="460"/>
      <c r="V310" s="461"/>
      <c r="W310" s="41" t="s">
        <v>42</v>
      </c>
      <c r="X310" s="42">
        <f>IFERROR(X309/H309,"0")</f>
        <v>0</v>
      </c>
      <c r="Y310" s="42">
        <f>IFERROR(Y309/H309,"0")</f>
        <v>0</v>
      </c>
      <c r="Z310" s="42">
        <f>IFERROR(IF(Z309="",0,Z309),"0")</f>
        <v>0</v>
      </c>
      <c r="AA310" s="65"/>
      <c r="AB310" s="65"/>
      <c r="AC310" s="65"/>
    </row>
    <row r="311" spans="1:68" x14ac:dyDescent="0.2">
      <c r="A311" s="462"/>
      <c r="B311" s="462"/>
      <c r="C311" s="462"/>
      <c r="D311" s="462"/>
      <c r="E311" s="462"/>
      <c r="F311" s="462"/>
      <c r="G311" s="462"/>
      <c r="H311" s="462"/>
      <c r="I311" s="462"/>
      <c r="J311" s="462"/>
      <c r="K311" s="462"/>
      <c r="L311" s="462"/>
      <c r="M311" s="462"/>
      <c r="N311" s="462"/>
      <c r="O311" s="463"/>
      <c r="P311" s="459" t="s">
        <v>43</v>
      </c>
      <c r="Q311" s="460"/>
      <c r="R311" s="460"/>
      <c r="S311" s="460"/>
      <c r="T311" s="460"/>
      <c r="U311" s="460"/>
      <c r="V311" s="461"/>
      <c r="W311" s="41" t="s">
        <v>0</v>
      </c>
      <c r="X311" s="42">
        <f>IFERROR(SUM(X309:X309),"0")</f>
        <v>0</v>
      </c>
      <c r="Y311" s="42">
        <f>IFERROR(SUM(Y309:Y309),"0")</f>
        <v>0</v>
      </c>
      <c r="Z311" s="41"/>
      <c r="AA311" s="65"/>
      <c r="AB311" s="65"/>
      <c r="AC311" s="65"/>
    </row>
    <row r="312" spans="1:68" ht="14.25" customHeight="1" x14ac:dyDescent="0.25">
      <c r="A312" s="454" t="s">
        <v>81</v>
      </c>
      <c r="B312" s="454"/>
      <c r="C312" s="454"/>
      <c r="D312" s="454"/>
      <c r="E312" s="454"/>
      <c r="F312" s="454"/>
      <c r="G312" s="454"/>
      <c r="H312" s="454"/>
      <c r="I312" s="454"/>
      <c r="J312" s="454"/>
      <c r="K312" s="454"/>
      <c r="L312" s="454"/>
      <c r="M312" s="454"/>
      <c r="N312" s="454"/>
      <c r="O312" s="454"/>
      <c r="P312" s="454"/>
      <c r="Q312" s="454"/>
      <c r="R312" s="454"/>
      <c r="S312" s="454"/>
      <c r="T312" s="454"/>
      <c r="U312" s="454"/>
      <c r="V312" s="454"/>
      <c r="W312" s="454"/>
      <c r="X312" s="454"/>
      <c r="Y312" s="454"/>
      <c r="Z312" s="454"/>
      <c r="AA312" s="64"/>
      <c r="AB312" s="64"/>
      <c r="AC312" s="64"/>
    </row>
    <row r="313" spans="1:68" ht="27" customHeight="1" x14ac:dyDescent="0.25">
      <c r="A313" s="61" t="s">
        <v>432</v>
      </c>
      <c r="B313" s="61" t="s">
        <v>433</v>
      </c>
      <c r="C313" s="35">
        <v>4301031305</v>
      </c>
      <c r="D313" s="455">
        <v>4607091389845</v>
      </c>
      <c r="E313" s="455"/>
      <c r="F313" s="60">
        <v>0.35</v>
      </c>
      <c r="G313" s="36">
        <v>6</v>
      </c>
      <c r="H313" s="60">
        <v>2.1</v>
      </c>
      <c r="I313" s="60">
        <v>2.2000000000000002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62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457"/>
      <c r="R313" s="457"/>
      <c r="S313" s="457"/>
      <c r="T313" s="458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t="27" customHeight="1" x14ac:dyDescent="0.25">
      <c r="A314" s="61" t="s">
        <v>434</v>
      </c>
      <c r="B314" s="61" t="s">
        <v>435</v>
      </c>
      <c r="C314" s="35">
        <v>4301031306</v>
      </c>
      <c r="D314" s="455">
        <v>4680115882881</v>
      </c>
      <c r="E314" s="455"/>
      <c r="F314" s="60">
        <v>0.28000000000000003</v>
      </c>
      <c r="G314" s="36">
        <v>6</v>
      </c>
      <c r="H314" s="60">
        <v>1.68</v>
      </c>
      <c r="I314" s="60">
        <v>1.81</v>
      </c>
      <c r="J314" s="36">
        <v>234</v>
      </c>
      <c r="K314" s="36" t="s">
        <v>85</v>
      </c>
      <c r="L314" s="36"/>
      <c r="M314" s="37" t="s">
        <v>84</v>
      </c>
      <c r="N314" s="37"/>
      <c r="O314" s="36">
        <v>40</v>
      </c>
      <c r="P314" s="62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457"/>
      <c r="R314" s="457"/>
      <c r="S314" s="457"/>
      <c r="T314" s="458"/>
      <c r="U314" s="38" t="s">
        <v>48</v>
      </c>
      <c r="V314" s="38" t="s">
        <v>48</v>
      </c>
      <c r="W314" s="39" t="s">
        <v>0</v>
      </c>
      <c r="X314" s="57">
        <v>0</v>
      </c>
      <c r="Y314" s="54">
        <f>IFERROR(IF(X314="",0,CEILING((X314/$H314),1)*$H314),"")</f>
        <v>0</v>
      </c>
      <c r="Z314" s="40" t="str">
        <f>IFERROR(IF(Y314=0,"",ROUNDUP(Y314/H314,0)*0.00502),"")</f>
        <v/>
      </c>
      <c r="AA314" s="66" t="s">
        <v>48</v>
      </c>
      <c r="AB314" s="67" t="s">
        <v>48</v>
      </c>
      <c r="AC314" s="77"/>
      <c r="AG314" s="76"/>
      <c r="AJ314" s="79"/>
      <c r="AK314" s="79"/>
      <c r="BB314" s="240" t="s">
        <v>69</v>
      </c>
      <c r="BM314" s="76">
        <f>IFERROR(X314*I314/H314,"0")</f>
        <v>0</v>
      </c>
      <c r="BN314" s="76">
        <f>IFERROR(Y314*I314/H314,"0")</f>
        <v>0</v>
      </c>
      <c r="BO314" s="76">
        <f>IFERROR(1/J314*(X314/H314),"0")</f>
        <v>0</v>
      </c>
      <c r="BP314" s="76">
        <f>IFERROR(1/J314*(Y314/H314),"0")</f>
        <v>0</v>
      </c>
    </row>
    <row r="315" spans="1:68" x14ac:dyDescent="0.2">
      <c r="A315" s="462"/>
      <c r="B315" s="462"/>
      <c r="C315" s="462"/>
      <c r="D315" s="462"/>
      <c r="E315" s="462"/>
      <c r="F315" s="462"/>
      <c r="G315" s="462"/>
      <c r="H315" s="462"/>
      <c r="I315" s="462"/>
      <c r="J315" s="462"/>
      <c r="K315" s="462"/>
      <c r="L315" s="462"/>
      <c r="M315" s="462"/>
      <c r="N315" s="462"/>
      <c r="O315" s="463"/>
      <c r="P315" s="459" t="s">
        <v>43</v>
      </c>
      <c r="Q315" s="460"/>
      <c r="R315" s="460"/>
      <c r="S315" s="460"/>
      <c r="T315" s="460"/>
      <c r="U315" s="460"/>
      <c r="V315" s="461"/>
      <c r="W315" s="41" t="s">
        <v>42</v>
      </c>
      <c r="X315" s="42">
        <f>IFERROR(X313/H313,"0")+IFERROR(X314/H314,"0")</f>
        <v>0</v>
      </c>
      <c r="Y315" s="42">
        <f>IFERROR(Y313/H313,"0")+IFERROR(Y314/H314,"0")</f>
        <v>0</v>
      </c>
      <c r="Z315" s="42">
        <f>IFERROR(IF(Z313="",0,Z313),"0")+IFERROR(IF(Z314="",0,Z314),"0")</f>
        <v>0</v>
      </c>
      <c r="AA315" s="65"/>
      <c r="AB315" s="65"/>
      <c r="AC315" s="65"/>
    </row>
    <row r="316" spans="1:68" x14ac:dyDescent="0.2">
      <c r="A316" s="462"/>
      <c r="B316" s="462"/>
      <c r="C316" s="462"/>
      <c r="D316" s="462"/>
      <c r="E316" s="462"/>
      <c r="F316" s="462"/>
      <c r="G316" s="462"/>
      <c r="H316" s="462"/>
      <c r="I316" s="462"/>
      <c r="J316" s="462"/>
      <c r="K316" s="462"/>
      <c r="L316" s="462"/>
      <c r="M316" s="462"/>
      <c r="N316" s="462"/>
      <c r="O316" s="463"/>
      <c r="P316" s="459" t="s">
        <v>43</v>
      </c>
      <c r="Q316" s="460"/>
      <c r="R316" s="460"/>
      <c r="S316" s="460"/>
      <c r="T316" s="460"/>
      <c r="U316" s="460"/>
      <c r="V316" s="461"/>
      <c r="W316" s="41" t="s">
        <v>0</v>
      </c>
      <c r="X316" s="42">
        <f>IFERROR(SUM(X313:X314),"0")</f>
        <v>0</v>
      </c>
      <c r="Y316" s="42">
        <f>IFERROR(SUM(Y313:Y314),"0")</f>
        <v>0</v>
      </c>
      <c r="Z316" s="41"/>
      <c r="AA316" s="65"/>
      <c r="AB316" s="65"/>
      <c r="AC316" s="65"/>
    </row>
    <row r="317" spans="1:68" ht="16.5" customHeight="1" x14ac:dyDescent="0.25">
      <c r="A317" s="453" t="s">
        <v>436</v>
      </c>
      <c r="B317" s="453"/>
      <c r="C317" s="453"/>
      <c r="D317" s="453"/>
      <c r="E317" s="453"/>
      <c r="F317" s="453"/>
      <c r="G317" s="453"/>
      <c r="H317" s="453"/>
      <c r="I317" s="453"/>
      <c r="J317" s="453"/>
      <c r="K317" s="453"/>
      <c r="L317" s="453"/>
      <c r="M317" s="453"/>
      <c r="N317" s="453"/>
      <c r="O317" s="453"/>
      <c r="P317" s="453"/>
      <c r="Q317" s="453"/>
      <c r="R317" s="453"/>
      <c r="S317" s="453"/>
      <c r="T317" s="453"/>
      <c r="U317" s="453"/>
      <c r="V317" s="453"/>
      <c r="W317" s="453"/>
      <c r="X317" s="453"/>
      <c r="Y317" s="453"/>
      <c r="Z317" s="453"/>
      <c r="AA317" s="63"/>
      <c r="AB317" s="63"/>
      <c r="AC317" s="63"/>
    </row>
    <row r="318" spans="1:68" ht="14.25" customHeight="1" x14ac:dyDescent="0.25">
      <c r="A318" s="454" t="s">
        <v>124</v>
      </c>
      <c r="B318" s="454"/>
      <c r="C318" s="454"/>
      <c r="D318" s="454"/>
      <c r="E318" s="454"/>
      <c r="F318" s="454"/>
      <c r="G318" s="454"/>
      <c r="H318" s="454"/>
      <c r="I318" s="454"/>
      <c r="J318" s="454"/>
      <c r="K318" s="454"/>
      <c r="L318" s="454"/>
      <c r="M318" s="454"/>
      <c r="N318" s="454"/>
      <c r="O318" s="454"/>
      <c r="P318" s="454"/>
      <c r="Q318" s="454"/>
      <c r="R318" s="454"/>
      <c r="S318" s="454"/>
      <c r="T318" s="454"/>
      <c r="U318" s="454"/>
      <c r="V318" s="454"/>
      <c r="W318" s="454"/>
      <c r="X318" s="454"/>
      <c r="Y318" s="454"/>
      <c r="Z318" s="454"/>
      <c r="AA318" s="64"/>
      <c r="AB318" s="64"/>
      <c r="AC318" s="64"/>
    </row>
    <row r="319" spans="1:68" ht="27" customHeight="1" x14ac:dyDescent="0.25">
      <c r="A319" s="61" t="s">
        <v>437</v>
      </c>
      <c r="B319" s="61" t="s">
        <v>438</v>
      </c>
      <c r="C319" s="35">
        <v>4301012024</v>
      </c>
      <c r="D319" s="455">
        <v>4680115885615</v>
      </c>
      <c r="E319" s="455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128</v>
      </c>
      <c r="L319" s="36"/>
      <c r="M319" s="37" t="s">
        <v>130</v>
      </c>
      <c r="N319" s="37"/>
      <c r="O319" s="36">
        <v>55</v>
      </c>
      <c r="P319" s="62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457"/>
      <c r="R319" s="457"/>
      <c r="S319" s="457"/>
      <c r="T319" s="458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ref="Y319:Y326" si="57">IFERROR(IF(X319="",0,CEILING((X319/$H319),1)*$H319),"")</f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ref="BM319:BM326" si="58">IFERROR(X319*I319/H319,"0")</f>
        <v>0</v>
      </c>
      <c r="BN319" s="76">
        <f t="shared" ref="BN319:BN326" si="59">IFERROR(Y319*I319/H319,"0")</f>
        <v>0</v>
      </c>
      <c r="BO319" s="76">
        <f t="shared" ref="BO319:BO326" si="60">IFERROR(1/J319*(X319/H319),"0")</f>
        <v>0</v>
      </c>
      <c r="BP319" s="76">
        <f t="shared" ref="BP319:BP326" si="61">IFERROR(1/J319*(Y319/H319),"0")</f>
        <v>0</v>
      </c>
    </row>
    <row r="320" spans="1:68" ht="37.5" customHeight="1" x14ac:dyDescent="0.25">
      <c r="A320" s="61" t="s">
        <v>439</v>
      </c>
      <c r="B320" s="61" t="s">
        <v>440</v>
      </c>
      <c r="C320" s="35">
        <v>4301011858</v>
      </c>
      <c r="D320" s="455">
        <v>4680115885646</v>
      </c>
      <c r="E320" s="455"/>
      <c r="F320" s="60">
        <v>1.35</v>
      </c>
      <c r="G320" s="36">
        <v>8</v>
      </c>
      <c r="H320" s="60">
        <v>10.8</v>
      </c>
      <c r="I320" s="60">
        <v>11.28</v>
      </c>
      <c r="J320" s="36">
        <v>56</v>
      </c>
      <c r="K320" s="36" t="s">
        <v>128</v>
      </c>
      <c r="L320" s="36"/>
      <c r="M320" s="37" t="s">
        <v>127</v>
      </c>
      <c r="N320" s="37"/>
      <c r="O320" s="36">
        <v>55</v>
      </c>
      <c r="P320" s="6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457"/>
      <c r="R320" s="457"/>
      <c r="S320" s="457"/>
      <c r="T320" s="458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IFERROR(IF(Y320=0,"",ROUNDUP(Y320/H320,0)*0.02175),"")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customHeight="1" x14ac:dyDescent="0.25">
      <c r="A321" s="61" t="s">
        <v>441</v>
      </c>
      <c r="B321" s="61" t="s">
        <v>442</v>
      </c>
      <c r="C321" s="35">
        <v>4301011911</v>
      </c>
      <c r="D321" s="455">
        <v>4680115885554</v>
      </c>
      <c r="E321" s="455"/>
      <c r="F321" s="60">
        <v>1.35</v>
      </c>
      <c r="G321" s="36">
        <v>8</v>
      </c>
      <c r="H321" s="60">
        <v>10.8</v>
      </c>
      <c r="I321" s="60">
        <v>11.28</v>
      </c>
      <c r="J321" s="36">
        <v>48</v>
      </c>
      <c r="K321" s="36" t="s">
        <v>128</v>
      </c>
      <c r="L321" s="36"/>
      <c r="M321" s="37" t="s">
        <v>147</v>
      </c>
      <c r="N321" s="37"/>
      <c r="O321" s="36">
        <v>55</v>
      </c>
      <c r="P321" s="626" t="s">
        <v>443</v>
      </c>
      <c r="Q321" s="457"/>
      <c r="R321" s="457"/>
      <c r="S321" s="457"/>
      <c r="T321" s="458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IFERROR(IF(Y321=0,"",ROUNDUP(Y321/H321,0)*0.02039),"")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441</v>
      </c>
      <c r="B322" s="61" t="s">
        <v>444</v>
      </c>
      <c r="C322" s="35">
        <v>4301012016</v>
      </c>
      <c r="D322" s="455">
        <v>4680115885554</v>
      </c>
      <c r="E322" s="455"/>
      <c r="F322" s="60">
        <v>1.35</v>
      </c>
      <c r="G322" s="36">
        <v>8</v>
      </c>
      <c r="H322" s="60">
        <v>10.8</v>
      </c>
      <c r="I322" s="60">
        <v>11.28</v>
      </c>
      <c r="J322" s="36">
        <v>56</v>
      </c>
      <c r="K322" s="36" t="s">
        <v>128</v>
      </c>
      <c r="L322" s="36"/>
      <c r="M322" s="37" t="s">
        <v>130</v>
      </c>
      <c r="N322" s="37"/>
      <c r="O322" s="36">
        <v>55</v>
      </c>
      <c r="P322" s="6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457"/>
      <c r="R322" s="457"/>
      <c r="S322" s="457"/>
      <c r="T322" s="458"/>
      <c r="U322" s="38" t="s">
        <v>48</v>
      </c>
      <c r="V322" s="38" t="s">
        <v>48</v>
      </c>
      <c r="W322" s="39" t="s">
        <v>0</v>
      </c>
      <c r="X322" s="57">
        <v>0</v>
      </c>
      <c r="Y322" s="54">
        <f t="shared" si="57"/>
        <v>0</v>
      </c>
      <c r="Z322" s="40" t="str">
        <f>IFERROR(IF(Y322=0,"",ROUNDUP(Y322/H322,0)*0.02175),"")</f>
        <v/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0</v>
      </c>
      <c r="BN322" s="76">
        <f t="shared" si="59"/>
        <v>0</v>
      </c>
      <c r="BO322" s="76">
        <f t="shared" si="60"/>
        <v>0</v>
      </c>
      <c r="BP322" s="76">
        <f t="shared" si="61"/>
        <v>0</v>
      </c>
    </row>
    <row r="323" spans="1:68" ht="27" customHeight="1" x14ac:dyDescent="0.25">
      <c r="A323" s="61" t="s">
        <v>445</v>
      </c>
      <c r="B323" s="61" t="s">
        <v>446</v>
      </c>
      <c r="C323" s="35">
        <v>4301011857</v>
      </c>
      <c r="D323" s="455">
        <v>4680115885622</v>
      </c>
      <c r="E323" s="455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127</v>
      </c>
      <c r="N323" s="37"/>
      <c r="O323" s="36">
        <v>55</v>
      </c>
      <c r="P323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457"/>
      <c r="R323" s="457"/>
      <c r="S323" s="457"/>
      <c r="T323" s="458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customHeight="1" x14ac:dyDescent="0.25">
      <c r="A324" s="61" t="s">
        <v>447</v>
      </c>
      <c r="B324" s="61" t="s">
        <v>448</v>
      </c>
      <c r="C324" s="35">
        <v>4301011573</v>
      </c>
      <c r="D324" s="455">
        <v>4680115881938</v>
      </c>
      <c r="E324" s="455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127</v>
      </c>
      <c r="N324" s="37"/>
      <c r="O324" s="36">
        <v>90</v>
      </c>
      <c r="P324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457"/>
      <c r="R324" s="457"/>
      <c r="S324" s="457"/>
      <c r="T324" s="458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449</v>
      </c>
      <c r="B325" s="61" t="s">
        <v>450</v>
      </c>
      <c r="C325" s="35">
        <v>4301010944</v>
      </c>
      <c r="D325" s="455">
        <v>4607091387346</v>
      </c>
      <c r="E325" s="455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127</v>
      </c>
      <c r="N325" s="37"/>
      <c r="O325" s="36">
        <v>55</v>
      </c>
      <c r="P325" s="6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457"/>
      <c r="R325" s="457"/>
      <c r="S325" s="457"/>
      <c r="T325" s="458"/>
      <c r="U325" s="38" t="s">
        <v>48</v>
      </c>
      <c r="V325" s="38" t="s">
        <v>48</v>
      </c>
      <c r="W325" s="39" t="s">
        <v>0</v>
      </c>
      <c r="X325" s="57">
        <v>0</v>
      </c>
      <c r="Y325" s="54">
        <f t="shared" si="57"/>
        <v>0</v>
      </c>
      <c r="Z325" s="40" t="str">
        <f>IFERROR(IF(Y325=0,"",ROUNDUP(Y325/H325,0)*0.00937),"")</f>
        <v/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0</v>
      </c>
      <c r="BN325" s="76">
        <f t="shared" si="59"/>
        <v>0</v>
      </c>
      <c r="BO325" s="76">
        <f t="shared" si="60"/>
        <v>0</v>
      </c>
      <c r="BP325" s="76">
        <f t="shared" si="61"/>
        <v>0</v>
      </c>
    </row>
    <row r="326" spans="1:68" ht="27" customHeight="1" x14ac:dyDescent="0.25">
      <c r="A326" s="61" t="s">
        <v>451</v>
      </c>
      <c r="B326" s="61" t="s">
        <v>452</v>
      </c>
      <c r="C326" s="35">
        <v>4301011859</v>
      </c>
      <c r="D326" s="455">
        <v>4680115885608</v>
      </c>
      <c r="E326" s="455"/>
      <c r="F326" s="60">
        <v>0.4</v>
      </c>
      <c r="G326" s="36">
        <v>10</v>
      </c>
      <c r="H326" s="60">
        <v>4</v>
      </c>
      <c r="I326" s="60">
        <v>4.24</v>
      </c>
      <c r="J326" s="36">
        <v>120</v>
      </c>
      <c r="K326" s="36" t="s">
        <v>90</v>
      </c>
      <c r="L326" s="36"/>
      <c r="M326" s="37" t="s">
        <v>127</v>
      </c>
      <c r="N326" s="37"/>
      <c r="O326" s="36">
        <v>55</v>
      </c>
      <c r="P326" s="6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457"/>
      <c r="R326" s="457"/>
      <c r="S326" s="457"/>
      <c r="T326" s="458"/>
      <c r="U326" s="38" t="s">
        <v>48</v>
      </c>
      <c r="V326" s="38" t="s">
        <v>48</v>
      </c>
      <c r="W326" s="39" t="s">
        <v>0</v>
      </c>
      <c r="X326" s="57">
        <v>0</v>
      </c>
      <c r="Y326" s="54">
        <f t="shared" si="57"/>
        <v>0</v>
      </c>
      <c r="Z326" s="40" t="str">
        <f>IFERROR(IF(Y326=0,"",ROUNDUP(Y326/H326,0)*0.00937),"")</f>
        <v/>
      </c>
      <c r="AA326" s="66" t="s">
        <v>48</v>
      </c>
      <c r="AB326" s="67" t="s">
        <v>48</v>
      </c>
      <c r="AC326" s="77"/>
      <c r="AG326" s="76"/>
      <c r="AJ326" s="79"/>
      <c r="AK326" s="79"/>
      <c r="BB326" s="248" t="s">
        <v>69</v>
      </c>
      <c r="BM326" s="76">
        <f t="shared" si="58"/>
        <v>0</v>
      </c>
      <c r="BN326" s="76">
        <f t="shared" si="59"/>
        <v>0</v>
      </c>
      <c r="BO326" s="76">
        <f t="shared" si="60"/>
        <v>0</v>
      </c>
      <c r="BP326" s="76">
        <f t="shared" si="61"/>
        <v>0</v>
      </c>
    </row>
    <row r="327" spans="1:68" x14ac:dyDescent="0.2">
      <c r="A327" s="462"/>
      <c r="B327" s="462"/>
      <c r="C327" s="462"/>
      <c r="D327" s="462"/>
      <c r="E327" s="462"/>
      <c r="F327" s="462"/>
      <c r="G327" s="462"/>
      <c r="H327" s="462"/>
      <c r="I327" s="462"/>
      <c r="J327" s="462"/>
      <c r="K327" s="462"/>
      <c r="L327" s="462"/>
      <c r="M327" s="462"/>
      <c r="N327" s="462"/>
      <c r="O327" s="463"/>
      <c r="P327" s="459" t="s">
        <v>43</v>
      </c>
      <c r="Q327" s="460"/>
      <c r="R327" s="460"/>
      <c r="S327" s="460"/>
      <c r="T327" s="460"/>
      <c r="U327" s="460"/>
      <c r="V327" s="461"/>
      <c r="W327" s="41" t="s">
        <v>42</v>
      </c>
      <c r="X327" s="42">
        <f>IFERROR(X319/H319,"0")+IFERROR(X320/H320,"0")+IFERROR(X321/H321,"0")+IFERROR(X322/H322,"0")+IFERROR(X323/H323,"0")+IFERROR(X324/H324,"0")+IFERROR(X325/H325,"0")+IFERROR(X326/H326,"0")</f>
        <v>0</v>
      </c>
      <c r="Y327" s="42">
        <f>IFERROR(Y319/H319,"0")+IFERROR(Y320/H320,"0")+IFERROR(Y321/H321,"0")+IFERROR(Y322/H322,"0")+IFERROR(Y323/H323,"0")+IFERROR(Y324/H324,"0")+IFERROR(Y325/H325,"0")+IFERROR(Y326/H326,"0")</f>
        <v>0</v>
      </c>
      <c r="Z327" s="42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65"/>
      <c r="AB327" s="65"/>
      <c r="AC327" s="65"/>
    </row>
    <row r="328" spans="1:68" x14ac:dyDescent="0.2">
      <c r="A328" s="462"/>
      <c r="B328" s="462"/>
      <c r="C328" s="462"/>
      <c r="D328" s="462"/>
      <c r="E328" s="462"/>
      <c r="F328" s="462"/>
      <c r="G328" s="462"/>
      <c r="H328" s="462"/>
      <c r="I328" s="462"/>
      <c r="J328" s="462"/>
      <c r="K328" s="462"/>
      <c r="L328" s="462"/>
      <c r="M328" s="462"/>
      <c r="N328" s="462"/>
      <c r="O328" s="463"/>
      <c r="P328" s="459" t="s">
        <v>43</v>
      </c>
      <c r="Q328" s="460"/>
      <c r="R328" s="460"/>
      <c r="S328" s="460"/>
      <c r="T328" s="460"/>
      <c r="U328" s="460"/>
      <c r="V328" s="461"/>
      <c r="W328" s="41" t="s">
        <v>0</v>
      </c>
      <c r="X328" s="42">
        <f>IFERROR(SUM(X319:X326),"0")</f>
        <v>0</v>
      </c>
      <c r="Y328" s="42">
        <f>IFERROR(SUM(Y319:Y326),"0")</f>
        <v>0</v>
      </c>
      <c r="Z328" s="41"/>
      <c r="AA328" s="65"/>
      <c r="AB328" s="65"/>
      <c r="AC328" s="65"/>
    </row>
    <row r="329" spans="1:68" ht="14.25" customHeight="1" x14ac:dyDescent="0.25">
      <c r="A329" s="454" t="s">
        <v>81</v>
      </c>
      <c r="B329" s="454"/>
      <c r="C329" s="454"/>
      <c r="D329" s="454"/>
      <c r="E329" s="454"/>
      <c r="F329" s="454"/>
      <c r="G329" s="454"/>
      <c r="H329" s="454"/>
      <c r="I329" s="454"/>
      <c r="J329" s="454"/>
      <c r="K329" s="454"/>
      <c r="L329" s="454"/>
      <c r="M329" s="454"/>
      <c r="N329" s="454"/>
      <c r="O329" s="454"/>
      <c r="P329" s="454"/>
      <c r="Q329" s="454"/>
      <c r="R329" s="454"/>
      <c r="S329" s="454"/>
      <c r="T329" s="454"/>
      <c r="U329" s="454"/>
      <c r="V329" s="454"/>
      <c r="W329" s="454"/>
      <c r="X329" s="454"/>
      <c r="Y329" s="454"/>
      <c r="Z329" s="454"/>
      <c r="AA329" s="64"/>
      <c r="AB329" s="64"/>
      <c r="AC329" s="64"/>
    </row>
    <row r="330" spans="1:68" ht="27" customHeight="1" x14ac:dyDescent="0.25">
      <c r="A330" s="61" t="s">
        <v>453</v>
      </c>
      <c r="B330" s="61" t="s">
        <v>454</v>
      </c>
      <c r="C330" s="35">
        <v>4301030878</v>
      </c>
      <c r="D330" s="455">
        <v>4607091387193</v>
      </c>
      <c r="E330" s="455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35</v>
      </c>
      <c r="P330" s="6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457"/>
      <c r="R330" s="457"/>
      <c r="S330" s="457"/>
      <c r="T330" s="458"/>
      <c r="U330" s="38" t="s">
        <v>48</v>
      </c>
      <c r="V330" s="38" t="s">
        <v>48</v>
      </c>
      <c r="W330" s="39" t="s">
        <v>0</v>
      </c>
      <c r="X330" s="57">
        <v>125</v>
      </c>
      <c r="Y330" s="54">
        <f>IFERROR(IF(X330="",0,CEILING((X330/$H330),1)*$H330),"")</f>
        <v>126</v>
      </c>
      <c r="Z330" s="40">
        <f>IFERROR(IF(Y330=0,"",ROUNDUP(Y330/H330,0)*0.00753),"")</f>
        <v>0.22590000000000002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132.73809523809524</v>
      </c>
      <c r="BN330" s="76">
        <f>IFERROR(Y330*I330/H330,"0")</f>
        <v>133.80000000000001</v>
      </c>
      <c r="BO330" s="76">
        <f>IFERROR(1/J330*(X330/H330),"0")</f>
        <v>0.19078144078144077</v>
      </c>
      <c r="BP330" s="76">
        <f>IFERROR(1/J330*(Y330/H330),"0")</f>
        <v>0.19230769230769229</v>
      </c>
    </row>
    <row r="331" spans="1:68" ht="27" customHeight="1" x14ac:dyDescent="0.25">
      <c r="A331" s="61" t="s">
        <v>455</v>
      </c>
      <c r="B331" s="61" t="s">
        <v>456</v>
      </c>
      <c r="C331" s="35">
        <v>4301031153</v>
      </c>
      <c r="D331" s="455">
        <v>4607091387230</v>
      </c>
      <c r="E331" s="455"/>
      <c r="F331" s="60">
        <v>0.7</v>
      </c>
      <c r="G331" s="36">
        <v>6</v>
      </c>
      <c r="H331" s="60">
        <v>4.2</v>
      </c>
      <c r="I331" s="60">
        <v>4.46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40</v>
      </c>
      <c r="P331" s="6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457"/>
      <c r="R331" s="457"/>
      <c r="S331" s="457"/>
      <c r="T331" s="458"/>
      <c r="U331" s="38" t="s">
        <v>48</v>
      </c>
      <c r="V331" s="38" t="s">
        <v>48</v>
      </c>
      <c r="W331" s="39" t="s">
        <v>0</v>
      </c>
      <c r="X331" s="57">
        <v>110</v>
      </c>
      <c r="Y331" s="54">
        <f>IFERROR(IF(X331="",0,CEILING((X331/$H331),1)*$H331),"")</f>
        <v>113.4</v>
      </c>
      <c r="Z331" s="40">
        <f>IFERROR(IF(Y331=0,"",ROUNDUP(Y331/H331,0)*0.00753),"")</f>
        <v>0.20331000000000002</v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116.80952380952381</v>
      </c>
      <c r="BN331" s="76">
        <f>IFERROR(Y331*I331/H331,"0")</f>
        <v>120.42</v>
      </c>
      <c r="BO331" s="76">
        <f>IFERROR(1/J331*(X331/H331),"0")</f>
        <v>0.16788766788766787</v>
      </c>
      <c r="BP331" s="76">
        <f>IFERROR(1/J331*(Y331/H331),"0")</f>
        <v>0.17307692307692307</v>
      </c>
    </row>
    <row r="332" spans="1:68" ht="27" customHeight="1" x14ac:dyDescent="0.25">
      <c r="A332" s="61" t="s">
        <v>457</v>
      </c>
      <c r="B332" s="61" t="s">
        <v>458</v>
      </c>
      <c r="C332" s="35">
        <v>4301031154</v>
      </c>
      <c r="D332" s="455">
        <v>4607091387292</v>
      </c>
      <c r="E332" s="455"/>
      <c r="F332" s="60">
        <v>0.73</v>
      </c>
      <c r="G332" s="36">
        <v>6</v>
      </c>
      <c r="H332" s="60">
        <v>4.38</v>
      </c>
      <c r="I332" s="60">
        <v>4.6399999999999997</v>
      </c>
      <c r="J332" s="36">
        <v>156</v>
      </c>
      <c r="K332" s="36" t="s">
        <v>90</v>
      </c>
      <c r="L332" s="36"/>
      <c r="M332" s="37" t="s">
        <v>84</v>
      </c>
      <c r="N332" s="37"/>
      <c r="O332" s="36">
        <v>45</v>
      </c>
      <c r="P332" s="6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457"/>
      <c r="R332" s="457"/>
      <c r="S332" s="457"/>
      <c r="T332" s="458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IFERROR(IF(Y332=0,"",ROUNDUP(Y332/H332,0)*0.00753),"")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ht="27" customHeight="1" x14ac:dyDescent="0.25">
      <c r="A333" s="61" t="s">
        <v>459</v>
      </c>
      <c r="B333" s="61" t="s">
        <v>460</v>
      </c>
      <c r="C333" s="35">
        <v>4301031152</v>
      </c>
      <c r="D333" s="455">
        <v>4607091387285</v>
      </c>
      <c r="E333" s="455"/>
      <c r="F333" s="60">
        <v>0.35</v>
      </c>
      <c r="G333" s="36">
        <v>6</v>
      </c>
      <c r="H333" s="60">
        <v>2.1</v>
      </c>
      <c r="I333" s="60">
        <v>2.23</v>
      </c>
      <c r="J333" s="36">
        <v>234</v>
      </c>
      <c r="K333" s="36" t="s">
        <v>85</v>
      </c>
      <c r="L333" s="36"/>
      <c r="M333" s="37" t="s">
        <v>84</v>
      </c>
      <c r="N333" s="37"/>
      <c r="O333" s="36">
        <v>40</v>
      </c>
      <c r="P333" s="63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457"/>
      <c r="R333" s="457"/>
      <c r="S333" s="457"/>
      <c r="T333" s="458"/>
      <c r="U333" s="38" t="s">
        <v>48</v>
      </c>
      <c r="V333" s="38" t="s">
        <v>48</v>
      </c>
      <c r="W333" s="39" t="s">
        <v>0</v>
      </c>
      <c r="X333" s="57">
        <v>0</v>
      </c>
      <c r="Y333" s="54">
        <f>IFERROR(IF(X333="",0,CEILING((X333/$H333),1)*$H333),"")</f>
        <v>0</v>
      </c>
      <c r="Z333" s="40" t="str">
        <f>IFERROR(IF(Y333=0,"",ROUNDUP(Y333/H333,0)*0.00502),"")</f>
        <v/>
      </c>
      <c r="AA333" s="66" t="s">
        <v>48</v>
      </c>
      <c r="AB333" s="67" t="s">
        <v>48</v>
      </c>
      <c r="AC333" s="77"/>
      <c r="AG333" s="76"/>
      <c r="AJ333" s="79"/>
      <c r="AK333" s="79"/>
      <c r="BB333" s="252" t="s">
        <v>69</v>
      </c>
      <c r="BM333" s="76">
        <f>IFERROR(X333*I333/H333,"0")</f>
        <v>0</v>
      </c>
      <c r="BN333" s="76">
        <f>IFERROR(Y333*I333/H333,"0")</f>
        <v>0</v>
      </c>
      <c r="BO333" s="76">
        <f>IFERROR(1/J333*(X333/H333),"0")</f>
        <v>0</v>
      </c>
      <c r="BP333" s="76">
        <f>IFERROR(1/J333*(Y333/H333),"0")</f>
        <v>0</v>
      </c>
    </row>
    <row r="334" spans="1:68" x14ac:dyDescent="0.2">
      <c r="A334" s="462"/>
      <c r="B334" s="462"/>
      <c r="C334" s="462"/>
      <c r="D334" s="462"/>
      <c r="E334" s="462"/>
      <c r="F334" s="462"/>
      <c r="G334" s="462"/>
      <c r="H334" s="462"/>
      <c r="I334" s="462"/>
      <c r="J334" s="462"/>
      <c r="K334" s="462"/>
      <c r="L334" s="462"/>
      <c r="M334" s="462"/>
      <c r="N334" s="462"/>
      <c r="O334" s="463"/>
      <c r="P334" s="459" t="s">
        <v>43</v>
      </c>
      <c r="Q334" s="460"/>
      <c r="R334" s="460"/>
      <c r="S334" s="460"/>
      <c r="T334" s="460"/>
      <c r="U334" s="460"/>
      <c r="V334" s="461"/>
      <c r="W334" s="41" t="s">
        <v>42</v>
      </c>
      <c r="X334" s="42">
        <f>IFERROR(X330/H330,"0")+IFERROR(X331/H331,"0")+IFERROR(X332/H332,"0")+IFERROR(X333/H333,"0")</f>
        <v>55.952380952380949</v>
      </c>
      <c r="Y334" s="42">
        <f>IFERROR(Y330/H330,"0")+IFERROR(Y331/H331,"0")+IFERROR(Y332/H332,"0")+IFERROR(Y333/H333,"0")</f>
        <v>57</v>
      </c>
      <c r="Z334" s="42">
        <f>IFERROR(IF(Z330="",0,Z330),"0")+IFERROR(IF(Z331="",0,Z331),"0")+IFERROR(IF(Z332="",0,Z332),"0")+IFERROR(IF(Z333="",0,Z333),"0")</f>
        <v>0.42921000000000004</v>
      </c>
      <c r="AA334" s="65"/>
      <c r="AB334" s="65"/>
      <c r="AC334" s="65"/>
    </row>
    <row r="335" spans="1:68" x14ac:dyDescent="0.2">
      <c r="A335" s="462"/>
      <c r="B335" s="462"/>
      <c r="C335" s="462"/>
      <c r="D335" s="462"/>
      <c r="E335" s="462"/>
      <c r="F335" s="462"/>
      <c r="G335" s="462"/>
      <c r="H335" s="462"/>
      <c r="I335" s="462"/>
      <c r="J335" s="462"/>
      <c r="K335" s="462"/>
      <c r="L335" s="462"/>
      <c r="M335" s="462"/>
      <c r="N335" s="462"/>
      <c r="O335" s="463"/>
      <c r="P335" s="459" t="s">
        <v>43</v>
      </c>
      <c r="Q335" s="460"/>
      <c r="R335" s="460"/>
      <c r="S335" s="460"/>
      <c r="T335" s="460"/>
      <c r="U335" s="460"/>
      <c r="V335" s="461"/>
      <c r="W335" s="41" t="s">
        <v>0</v>
      </c>
      <c r="X335" s="42">
        <f>IFERROR(SUM(X330:X333),"0")</f>
        <v>235</v>
      </c>
      <c r="Y335" s="42">
        <f>IFERROR(SUM(Y330:Y333),"0")</f>
        <v>239.4</v>
      </c>
      <c r="Z335" s="41"/>
      <c r="AA335" s="65"/>
      <c r="AB335" s="65"/>
      <c r="AC335" s="65"/>
    </row>
    <row r="336" spans="1:68" ht="14.25" customHeight="1" x14ac:dyDescent="0.25">
      <c r="A336" s="454" t="s">
        <v>86</v>
      </c>
      <c r="B336" s="454"/>
      <c r="C336" s="454"/>
      <c r="D336" s="454"/>
      <c r="E336" s="454"/>
      <c r="F336" s="454"/>
      <c r="G336" s="454"/>
      <c r="H336" s="454"/>
      <c r="I336" s="454"/>
      <c r="J336" s="454"/>
      <c r="K336" s="454"/>
      <c r="L336" s="454"/>
      <c r="M336" s="454"/>
      <c r="N336" s="454"/>
      <c r="O336" s="454"/>
      <c r="P336" s="454"/>
      <c r="Q336" s="454"/>
      <c r="R336" s="454"/>
      <c r="S336" s="454"/>
      <c r="T336" s="454"/>
      <c r="U336" s="454"/>
      <c r="V336" s="454"/>
      <c r="W336" s="454"/>
      <c r="X336" s="454"/>
      <c r="Y336" s="454"/>
      <c r="Z336" s="454"/>
      <c r="AA336" s="64"/>
      <c r="AB336" s="64"/>
      <c r="AC336" s="64"/>
    </row>
    <row r="337" spans="1:68" ht="16.5" customHeight="1" x14ac:dyDescent="0.25">
      <c r="A337" s="61" t="s">
        <v>461</v>
      </c>
      <c r="B337" s="61" t="s">
        <v>462</v>
      </c>
      <c r="C337" s="35">
        <v>4301051100</v>
      </c>
      <c r="D337" s="455">
        <v>4607091387766</v>
      </c>
      <c r="E337" s="455"/>
      <c r="F337" s="60">
        <v>1.3</v>
      </c>
      <c r="G337" s="36">
        <v>6</v>
      </c>
      <c r="H337" s="60">
        <v>7.8</v>
      </c>
      <c r="I337" s="60">
        <v>8.3580000000000005</v>
      </c>
      <c r="J337" s="36">
        <v>56</v>
      </c>
      <c r="K337" s="36" t="s">
        <v>128</v>
      </c>
      <c r="L337" s="36"/>
      <c r="M337" s="37" t="s">
        <v>130</v>
      </c>
      <c r="N337" s="37"/>
      <c r="O337" s="36">
        <v>40</v>
      </c>
      <c r="P337" s="6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457"/>
      <c r="R337" s="457"/>
      <c r="S337" s="457"/>
      <c r="T337" s="458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ref="Y337:Y342" si="62">IFERROR(IF(X337="",0,CEILING((X337/$H337),1)*$H337),"")</f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ref="BM337:BM342" si="63">IFERROR(X337*I337/H337,"0")</f>
        <v>0</v>
      </c>
      <c r="BN337" s="76">
        <f t="shared" ref="BN337:BN342" si="64">IFERROR(Y337*I337/H337,"0")</f>
        <v>0</v>
      </c>
      <c r="BO337" s="76">
        <f t="shared" ref="BO337:BO342" si="65">IFERROR(1/J337*(X337/H337),"0")</f>
        <v>0</v>
      </c>
      <c r="BP337" s="76">
        <f t="shared" ref="BP337:BP342" si="66">IFERROR(1/J337*(Y337/H337),"0")</f>
        <v>0</v>
      </c>
    </row>
    <row r="338" spans="1:68" ht="27" customHeight="1" x14ac:dyDescent="0.25">
      <c r="A338" s="61" t="s">
        <v>463</v>
      </c>
      <c r="B338" s="61" t="s">
        <v>464</v>
      </c>
      <c r="C338" s="35">
        <v>4301051116</v>
      </c>
      <c r="D338" s="455">
        <v>4607091387957</v>
      </c>
      <c r="E338" s="455"/>
      <c r="F338" s="60">
        <v>1.3</v>
      </c>
      <c r="G338" s="36">
        <v>6</v>
      </c>
      <c r="H338" s="60">
        <v>7.8</v>
      </c>
      <c r="I338" s="60">
        <v>8.3640000000000008</v>
      </c>
      <c r="J338" s="36">
        <v>56</v>
      </c>
      <c r="K338" s="36" t="s">
        <v>128</v>
      </c>
      <c r="L338" s="36"/>
      <c r="M338" s="37" t="s">
        <v>84</v>
      </c>
      <c r="N338" s="37"/>
      <c r="O338" s="36">
        <v>40</v>
      </c>
      <c r="P338" s="6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457"/>
      <c r="R338" s="457"/>
      <c r="S338" s="457"/>
      <c r="T338" s="458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465</v>
      </c>
      <c r="B339" s="61" t="s">
        <v>466</v>
      </c>
      <c r="C339" s="35">
        <v>4301051115</v>
      </c>
      <c r="D339" s="455">
        <v>4607091387964</v>
      </c>
      <c r="E339" s="455"/>
      <c r="F339" s="60">
        <v>1.35</v>
      </c>
      <c r="G339" s="36">
        <v>6</v>
      </c>
      <c r="H339" s="60">
        <v>8.1</v>
      </c>
      <c r="I339" s="60">
        <v>8.6460000000000008</v>
      </c>
      <c r="J339" s="36">
        <v>56</v>
      </c>
      <c r="K339" s="36" t="s">
        <v>128</v>
      </c>
      <c r="L339" s="36"/>
      <c r="M339" s="37" t="s">
        <v>84</v>
      </c>
      <c r="N339" s="37"/>
      <c r="O339" s="36">
        <v>40</v>
      </c>
      <c r="P339" s="6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457"/>
      <c r="R339" s="457"/>
      <c r="S339" s="457"/>
      <c r="T339" s="458"/>
      <c r="U339" s="38" t="s">
        <v>48</v>
      </c>
      <c r="V339" s="38" t="s">
        <v>48</v>
      </c>
      <c r="W339" s="39" t="s">
        <v>0</v>
      </c>
      <c r="X339" s="57">
        <v>0</v>
      </c>
      <c r="Y339" s="54">
        <f t="shared" si="62"/>
        <v>0</v>
      </c>
      <c r="Z339" s="40" t="str">
        <f>IFERROR(IF(Y339=0,"",ROUNDUP(Y339/H339,0)*0.02175),"")</f>
        <v/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0</v>
      </c>
      <c r="BN339" s="76">
        <f t="shared" si="64"/>
        <v>0</v>
      </c>
      <c r="BO339" s="76">
        <f t="shared" si="65"/>
        <v>0</v>
      </c>
      <c r="BP339" s="76">
        <f t="shared" si="66"/>
        <v>0</v>
      </c>
    </row>
    <row r="340" spans="1:68" ht="27" customHeight="1" x14ac:dyDescent="0.25">
      <c r="A340" s="61" t="s">
        <v>467</v>
      </c>
      <c r="B340" s="61" t="s">
        <v>468</v>
      </c>
      <c r="C340" s="35">
        <v>4301051705</v>
      </c>
      <c r="D340" s="455">
        <v>4680115884588</v>
      </c>
      <c r="E340" s="455"/>
      <c r="F340" s="60">
        <v>0.5</v>
      </c>
      <c r="G340" s="36">
        <v>6</v>
      </c>
      <c r="H340" s="60">
        <v>3</v>
      </c>
      <c r="I340" s="60">
        <v>3.266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63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457"/>
      <c r="R340" s="457"/>
      <c r="S340" s="457"/>
      <c r="T340" s="458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customHeight="1" x14ac:dyDescent="0.25">
      <c r="A341" s="61" t="s">
        <v>469</v>
      </c>
      <c r="B341" s="61" t="s">
        <v>470</v>
      </c>
      <c r="C341" s="35">
        <v>4301051130</v>
      </c>
      <c r="D341" s="455">
        <v>4607091387537</v>
      </c>
      <c r="E341" s="455"/>
      <c r="F341" s="60">
        <v>0.45</v>
      </c>
      <c r="G341" s="36">
        <v>6</v>
      </c>
      <c r="H341" s="60">
        <v>2.7</v>
      </c>
      <c r="I341" s="60">
        <v>2.99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6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457"/>
      <c r="R341" s="457"/>
      <c r="S341" s="457"/>
      <c r="T341" s="458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ht="27" customHeight="1" x14ac:dyDescent="0.25">
      <c r="A342" s="61" t="s">
        <v>471</v>
      </c>
      <c r="B342" s="61" t="s">
        <v>472</v>
      </c>
      <c r="C342" s="35">
        <v>4301051132</v>
      </c>
      <c r="D342" s="455">
        <v>4607091387513</v>
      </c>
      <c r="E342" s="455"/>
      <c r="F342" s="60">
        <v>0.45</v>
      </c>
      <c r="G342" s="36">
        <v>6</v>
      </c>
      <c r="H342" s="60">
        <v>2.7</v>
      </c>
      <c r="I342" s="60">
        <v>2.9780000000000002</v>
      </c>
      <c r="J342" s="36">
        <v>156</v>
      </c>
      <c r="K342" s="36" t="s">
        <v>90</v>
      </c>
      <c r="L342" s="36"/>
      <c r="M342" s="37" t="s">
        <v>84</v>
      </c>
      <c r="N342" s="37"/>
      <c r="O342" s="36">
        <v>40</v>
      </c>
      <c r="P342" s="6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457"/>
      <c r="R342" s="457"/>
      <c r="S342" s="457"/>
      <c r="T342" s="458"/>
      <c r="U342" s="38" t="s">
        <v>48</v>
      </c>
      <c r="V342" s="38" t="s">
        <v>48</v>
      </c>
      <c r="W342" s="39" t="s">
        <v>0</v>
      </c>
      <c r="X342" s="57">
        <v>0</v>
      </c>
      <c r="Y342" s="54">
        <f t="shared" si="62"/>
        <v>0</v>
      </c>
      <c r="Z342" s="40" t="str">
        <f>IFERROR(IF(Y342=0,"",ROUNDUP(Y342/H342,0)*0.00753),"")</f>
        <v/>
      </c>
      <c r="AA342" s="66" t="s">
        <v>48</v>
      </c>
      <c r="AB342" s="67" t="s">
        <v>48</v>
      </c>
      <c r="AC342" s="77"/>
      <c r="AG342" s="76"/>
      <c r="AJ342" s="79"/>
      <c r="AK342" s="79"/>
      <c r="BB342" s="258" t="s">
        <v>69</v>
      </c>
      <c r="BM342" s="76">
        <f t="shared" si="63"/>
        <v>0</v>
      </c>
      <c r="BN342" s="76">
        <f t="shared" si="64"/>
        <v>0</v>
      </c>
      <c r="BO342" s="76">
        <f t="shared" si="65"/>
        <v>0</v>
      </c>
      <c r="BP342" s="76">
        <f t="shared" si="66"/>
        <v>0</v>
      </c>
    </row>
    <row r="343" spans="1:68" x14ac:dyDescent="0.2">
      <c r="A343" s="462"/>
      <c r="B343" s="462"/>
      <c r="C343" s="462"/>
      <c r="D343" s="462"/>
      <c r="E343" s="462"/>
      <c r="F343" s="462"/>
      <c r="G343" s="462"/>
      <c r="H343" s="462"/>
      <c r="I343" s="462"/>
      <c r="J343" s="462"/>
      <c r="K343" s="462"/>
      <c r="L343" s="462"/>
      <c r="M343" s="462"/>
      <c r="N343" s="462"/>
      <c r="O343" s="463"/>
      <c r="P343" s="459" t="s">
        <v>43</v>
      </c>
      <c r="Q343" s="460"/>
      <c r="R343" s="460"/>
      <c r="S343" s="460"/>
      <c r="T343" s="460"/>
      <c r="U343" s="460"/>
      <c r="V343" s="461"/>
      <c r="W343" s="41" t="s">
        <v>42</v>
      </c>
      <c r="X343" s="42">
        <f>IFERROR(X337/H337,"0")+IFERROR(X338/H338,"0")+IFERROR(X339/H339,"0")+IFERROR(X340/H340,"0")+IFERROR(X341/H341,"0")+IFERROR(X342/H342,"0")</f>
        <v>0</v>
      </c>
      <c r="Y343" s="42">
        <f>IFERROR(Y337/H337,"0")+IFERROR(Y338/H338,"0")+IFERROR(Y339/H339,"0")+IFERROR(Y340/H340,"0")+IFERROR(Y341/H341,"0")+IFERROR(Y342/H342,"0")</f>
        <v>0</v>
      </c>
      <c r="Z343" s="42">
        <f>IFERROR(IF(Z337="",0,Z337),"0")+IFERROR(IF(Z338="",0,Z338),"0")+IFERROR(IF(Z339="",0,Z339),"0")+IFERROR(IF(Z340="",0,Z340),"0")+IFERROR(IF(Z341="",0,Z341),"0")+IFERROR(IF(Z342="",0,Z342),"0")</f>
        <v>0</v>
      </c>
      <c r="AA343" s="65"/>
      <c r="AB343" s="65"/>
      <c r="AC343" s="65"/>
    </row>
    <row r="344" spans="1:68" x14ac:dyDescent="0.2">
      <c r="A344" s="462"/>
      <c r="B344" s="462"/>
      <c r="C344" s="462"/>
      <c r="D344" s="462"/>
      <c r="E344" s="462"/>
      <c r="F344" s="462"/>
      <c r="G344" s="462"/>
      <c r="H344" s="462"/>
      <c r="I344" s="462"/>
      <c r="J344" s="462"/>
      <c r="K344" s="462"/>
      <c r="L344" s="462"/>
      <c r="M344" s="462"/>
      <c r="N344" s="462"/>
      <c r="O344" s="463"/>
      <c r="P344" s="459" t="s">
        <v>43</v>
      </c>
      <c r="Q344" s="460"/>
      <c r="R344" s="460"/>
      <c r="S344" s="460"/>
      <c r="T344" s="460"/>
      <c r="U344" s="460"/>
      <c r="V344" s="461"/>
      <c r="W344" s="41" t="s">
        <v>0</v>
      </c>
      <c r="X344" s="42">
        <f>IFERROR(SUM(X337:X342),"0")</f>
        <v>0</v>
      </c>
      <c r="Y344" s="42">
        <f>IFERROR(SUM(Y337:Y342),"0")</f>
        <v>0</v>
      </c>
      <c r="Z344" s="41"/>
      <c r="AA344" s="65"/>
      <c r="AB344" s="65"/>
      <c r="AC344" s="65"/>
    </row>
    <row r="345" spans="1:68" ht="14.25" customHeight="1" x14ac:dyDescent="0.25">
      <c r="A345" s="454" t="s">
        <v>195</v>
      </c>
      <c r="B345" s="454"/>
      <c r="C345" s="454"/>
      <c r="D345" s="454"/>
      <c r="E345" s="454"/>
      <c r="F345" s="454"/>
      <c r="G345" s="454"/>
      <c r="H345" s="454"/>
      <c r="I345" s="454"/>
      <c r="J345" s="454"/>
      <c r="K345" s="454"/>
      <c r="L345" s="454"/>
      <c r="M345" s="454"/>
      <c r="N345" s="454"/>
      <c r="O345" s="454"/>
      <c r="P345" s="454"/>
      <c r="Q345" s="454"/>
      <c r="R345" s="454"/>
      <c r="S345" s="454"/>
      <c r="T345" s="454"/>
      <c r="U345" s="454"/>
      <c r="V345" s="454"/>
      <c r="W345" s="454"/>
      <c r="X345" s="454"/>
      <c r="Y345" s="454"/>
      <c r="Z345" s="454"/>
      <c r="AA345" s="64"/>
      <c r="AB345" s="64"/>
      <c r="AC345" s="64"/>
    </row>
    <row r="346" spans="1:68" ht="16.5" customHeight="1" x14ac:dyDescent="0.25">
      <c r="A346" s="61" t="s">
        <v>473</v>
      </c>
      <c r="B346" s="61" t="s">
        <v>474</v>
      </c>
      <c r="C346" s="35">
        <v>4301060379</v>
      </c>
      <c r="D346" s="455">
        <v>4607091380880</v>
      </c>
      <c r="E346" s="455"/>
      <c r="F346" s="60">
        <v>1.4</v>
      </c>
      <c r="G346" s="36">
        <v>6</v>
      </c>
      <c r="H346" s="60">
        <v>8.4</v>
      </c>
      <c r="I346" s="60">
        <v>8.9640000000000004</v>
      </c>
      <c r="J346" s="36">
        <v>56</v>
      </c>
      <c r="K346" s="36" t="s">
        <v>128</v>
      </c>
      <c r="L346" s="36"/>
      <c r="M346" s="37" t="s">
        <v>84</v>
      </c>
      <c r="N346" s="37"/>
      <c r="O346" s="36">
        <v>30</v>
      </c>
      <c r="P346" s="64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457"/>
      <c r="R346" s="457"/>
      <c r="S346" s="457"/>
      <c r="T346" s="458"/>
      <c r="U346" s="38" t="s">
        <v>48</v>
      </c>
      <c r="V346" s="38" t="s">
        <v>48</v>
      </c>
      <c r="W346" s="39" t="s">
        <v>0</v>
      </c>
      <c r="X346" s="57">
        <v>0</v>
      </c>
      <c r="Y346" s="54">
        <f>IFERROR(IF(X346="",0,CEILING((X346/$H346),1)*$H346),"")</f>
        <v>0</v>
      </c>
      <c r="Z346" s="40" t="str">
        <f>IFERROR(IF(Y346=0,"",ROUNDUP(Y346/H346,0)*0.02175),"")</f>
        <v/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0</v>
      </c>
      <c r="BN346" s="76">
        <f>IFERROR(Y346*I346/H346,"0")</f>
        <v>0</v>
      </c>
      <c r="BO346" s="76">
        <f>IFERROR(1/J346*(X346/H346),"0")</f>
        <v>0</v>
      </c>
      <c r="BP346" s="76">
        <f>IFERROR(1/J346*(Y346/H346),"0")</f>
        <v>0</v>
      </c>
    </row>
    <row r="347" spans="1:68" ht="27" customHeight="1" x14ac:dyDescent="0.25">
      <c r="A347" s="61" t="s">
        <v>475</v>
      </c>
      <c r="B347" s="61" t="s">
        <v>476</v>
      </c>
      <c r="C347" s="35">
        <v>4301060308</v>
      </c>
      <c r="D347" s="455">
        <v>4607091384482</v>
      </c>
      <c r="E347" s="455"/>
      <c r="F347" s="60">
        <v>1.3</v>
      </c>
      <c r="G347" s="36">
        <v>6</v>
      </c>
      <c r="H347" s="60">
        <v>7.8</v>
      </c>
      <c r="I347" s="60">
        <v>8.3640000000000008</v>
      </c>
      <c r="J347" s="36">
        <v>56</v>
      </c>
      <c r="K347" s="36" t="s">
        <v>128</v>
      </c>
      <c r="L347" s="36"/>
      <c r="M347" s="37" t="s">
        <v>84</v>
      </c>
      <c r="N347" s="37"/>
      <c r="O347" s="36">
        <v>30</v>
      </c>
      <c r="P347" s="64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457"/>
      <c r="R347" s="457"/>
      <c r="S347" s="457"/>
      <c r="T347" s="458"/>
      <c r="U347" s="38" t="s">
        <v>48</v>
      </c>
      <c r="V347" s="38" t="s">
        <v>48</v>
      </c>
      <c r="W347" s="39" t="s">
        <v>0</v>
      </c>
      <c r="X347" s="57">
        <v>460</v>
      </c>
      <c r="Y347" s="54">
        <f>IFERROR(IF(X347="",0,CEILING((X347/$H347),1)*$H347),"")</f>
        <v>460.2</v>
      </c>
      <c r="Z347" s="40">
        <f>IFERROR(IF(Y347=0,"",ROUNDUP(Y347/H347,0)*0.02175),"")</f>
        <v>1.28325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493.26153846153852</v>
      </c>
      <c r="BN347" s="76">
        <f>IFERROR(Y347*I347/H347,"0")</f>
        <v>493.47600000000006</v>
      </c>
      <c r="BO347" s="76">
        <f>IFERROR(1/J347*(X347/H347),"0")</f>
        <v>1.0531135531135531</v>
      </c>
      <c r="BP347" s="76">
        <f>IFERROR(1/J347*(Y347/H347),"0")</f>
        <v>1.0535714285714286</v>
      </c>
    </row>
    <row r="348" spans="1:68" ht="16.5" customHeight="1" x14ac:dyDescent="0.25">
      <c r="A348" s="61" t="s">
        <v>477</v>
      </c>
      <c r="B348" s="61" t="s">
        <v>478</v>
      </c>
      <c r="C348" s="35">
        <v>4301060325</v>
      </c>
      <c r="D348" s="455">
        <v>4607091380897</v>
      </c>
      <c r="E348" s="455"/>
      <c r="F348" s="60">
        <v>1.4</v>
      </c>
      <c r="G348" s="36">
        <v>6</v>
      </c>
      <c r="H348" s="60">
        <v>8.4</v>
      </c>
      <c r="I348" s="60">
        <v>8.9640000000000004</v>
      </c>
      <c r="J348" s="36">
        <v>56</v>
      </c>
      <c r="K348" s="36" t="s">
        <v>128</v>
      </c>
      <c r="L348" s="36"/>
      <c r="M348" s="37" t="s">
        <v>84</v>
      </c>
      <c r="N348" s="37"/>
      <c r="O348" s="36">
        <v>30</v>
      </c>
      <c r="P348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457"/>
      <c r="R348" s="457"/>
      <c r="S348" s="457"/>
      <c r="T348" s="458"/>
      <c r="U348" s="38" t="s">
        <v>48</v>
      </c>
      <c r="V348" s="38" t="s">
        <v>48</v>
      </c>
      <c r="W348" s="39" t="s">
        <v>0</v>
      </c>
      <c r="X348" s="57">
        <v>140</v>
      </c>
      <c r="Y348" s="54">
        <f>IFERROR(IF(X348="",0,CEILING((X348/$H348),1)*$H348),"")</f>
        <v>142.80000000000001</v>
      </c>
      <c r="Z348" s="40">
        <f>IFERROR(IF(Y348=0,"",ROUNDUP(Y348/H348,0)*0.02175),"")</f>
        <v>0.36974999999999997</v>
      </c>
      <c r="AA348" s="66" t="s">
        <v>48</v>
      </c>
      <c r="AB348" s="67" t="s">
        <v>48</v>
      </c>
      <c r="AC348" s="77"/>
      <c r="AG348" s="76"/>
      <c r="AJ348" s="79"/>
      <c r="AK348" s="79"/>
      <c r="BB348" s="261" t="s">
        <v>69</v>
      </c>
      <c r="BM348" s="76">
        <f>IFERROR(X348*I348/H348,"0")</f>
        <v>149.4</v>
      </c>
      <c r="BN348" s="76">
        <f>IFERROR(Y348*I348/H348,"0")</f>
        <v>152.38800000000001</v>
      </c>
      <c r="BO348" s="76">
        <f>IFERROR(1/J348*(X348/H348),"0")</f>
        <v>0.29761904761904756</v>
      </c>
      <c r="BP348" s="76">
        <f>IFERROR(1/J348*(Y348/H348),"0")</f>
        <v>0.30357142857142855</v>
      </c>
    </row>
    <row r="349" spans="1:68" x14ac:dyDescent="0.2">
      <c r="A349" s="462"/>
      <c r="B349" s="462"/>
      <c r="C349" s="462"/>
      <c r="D349" s="462"/>
      <c r="E349" s="462"/>
      <c r="F349" s="462"/>
      <c r="G349" s="462"/>
      <c r="H349" s="462"/>
      <c r="I349" s="462"/>
      <c r="J349" s="462"/>
      <c r="K349" s="462"/>
      <c r="L349" s="462"/>
      <c r="M349" s="462"/>
      <c r="N349" s="462"/>
      <c r="O349" s="463"/>
      <c r="P349" s="459" t="s">
        <v>43</v>
      </c>
      <c r="Q349" s="460"/>
      <c r="R349" s="460"/>
      <c r="S349" s="460"/>
      <c r="T349" s="460"/>
      <c r="U349" s="460"/>
      <c r="V349" s="461"/>
      <c r="W349" s="41" t="s">
        <v>42</v>
      </c>
      <c r="X349" s="42">
        <f>IFERROR(X346/H346,"0")+IFERROR(X347/H347,"0")+IFERROR(X348/H348,"0")</f>
        <v>75.641025641025635</v>
      </c>
      <c r="Y349" s="42">
        <f>IFERROR(Y346/H346,"0")+IFERROR(Y347/H347,"0")+IFERROR(Y348/H348,"0")</f>
        <v>76</v>
      </c>
      <c r="Z349" s="42">
        <f>IFERROR(IF(Z346="",0,Z346),"0")+IFERROR(IF(Z347="",0,Z347),"0")+IFERROR(IF(Z348="",0,Z348),"0")</f>
        <v>1.653</v>
      </c>
      <c r="AA349" s="65"/>
      <c r="AB349" s="65"/>
      <c r="AC349" s="65"/>
    </row>
    <row r="350" spans="1:68" x14ac:dyDescent="0.2">
      <c r="A350" s="462"/>
      <c r="B350" s="462"/>
      <c r="C350" s="462"/>
      <c r="D350" s="462"/>
      <c r="E350" s="462"/>
      <c r="F350" s="462"/>
      <c r="G350" s="462"/>
      <c r="H350" s="462"/>
      <c r="I350" s="462"/>
      <c r="J350" s="462"/>
      <c r="K350" s="462"/>
      <c r="L350" s="462"/>
      <c r="M350" s="462"/>
      <c r="N350" s="462"/>
      <c r="O350" s="463"/>
      <c r="P350" s="459" t="s">
        <v>43</v>
      </c>
      <c r="Q350" s="460"/>
      <c r="R350" s="460"/>
      <c r="S350" s="460"/>
      <c r="T350" s="460"/>
      <c r="U350" s="460"/>
      <c r="V350" s="461"/>
      <c r="W350" s="41" t="s">
        <v>0</v>
      </c>
      <c r="X350" s="42">
        <f>IFERROR(SUM(X346:X348),"0")</f>
        <v>600</v>
      </c>
      <c r="Y350" s="42">
        <f>IFERROR(SUM(Y346:Y348),"0")</f>
        <v>603</v>
      </c>
      <c r="Z350" s="41"/>
      <c r="AA350" s="65"/>
      <c r="AB350" s="65"/>
      <c r="AC350" s="65"/>
    </row>
    <row r="351" spans="1:68" ht="14.25" customHeight="1" x14ac:dyDescent="0.25">
      <c r="A351" s="454" t="s">
        <v>110</v>
      </c>
      <c r="B351" s="454"/>
      <c r="C351" s="454"/>
      <c r="D351" s="454"/>
      <c r="E351" s="454"/>
      <c r="F351" s="454"/>
      <c r="G351" s="454"/>
      <c r="H351" s="454"/>
      <c r="I351" s="454"/>
      <c r="J351" s="454"/>
      <c r="K351" s="454"/>
      <c r="L351" s="454"/>
      <c r="M351" s="454"/>
      <c r="N351" s="454"/>
      <c r="O351" s="454"/>
      <c r="P351" s="454"/>
      <c r="Q351" s="454"/>
      <c r="R351" s="454"/>
      <c r="S351" s="454"/>
      <c r="T351" s="454"/>
      <c r="U351" s="454"/>
      <c r="V351" s="454"/>
      <c r="W351" s="454"/>
      <c r="X351" s="454"/>
      <c r="Y351" s="454"/>
      <c r="Z351" s="454"/>
      <c r="AA351" s="64"/>
      <c r="AB351" s="64"/>
      <c r="AC351" s="64"/>
    </row>
    <row r="352" spans="1:68" ht="16.5" customHeight="1" x14ac:dyDescent="0.25">
      <c r="A352" s="61" t="s">
        <v>479</v>
      </c>
      <c r="B352" s="61" t="s">
        <v>480</v>
      </c>
      <c r="C352" s="35">
        <v>4301030232</v>
      </c>
      <c r="D352" s="455">
        <v>4607091388374</v>
      </c>
      <c r="E352" s="455"/>
      <c r="F352" s="60">
        <v>0.38</v>
      </c>
      <c r="G352" s="36">
        <v>8</v>
      </c>
      <c r="H352" s="60">
        <v>3.04</v>
      </c>
      <c r="I352" s="60">
        <v>3.28</v>
      </c>
      <c r="J352" s="36">
        <v>156</v>
      </c>
      <c r="K352" s="36" t="s">
        <v>90</v>
      </c>
      <c r="L352" s="36"/>
      <c r="M352" s="37" t="s">
        <v>114</v>
      </c>
      <c r="N352" s="37"/>
      <c r="O352" s="36">
        <v>180</v>
      </c>
      <c r="P352" s="645" t="s">
        <v>481</v>
      </c>
      <c r="Q352" s="457"/>
      <c r="R352" s="457"/>
      <c r="S352" s="457"/>
      <c r="T352" s="458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customHeight="1" x14ac:dyDescent="0.25">
      <c r="A353" s="61" t="s">
        <v>482</v>
      </c>
      <c r="B353" s="61" t="s">
        <v>483</v>
      </c>
      <c r="C353" s="35">
        <v>4301030235</v>
      </c>
      <c r="D353" s="455">
        <v>4607091388381</v>
      </c>
      <c r="E353" s="455"/>
      <c r="F353" s="60">
        <v>0.38</v>
      </c>
      <c r="G353" s="36">
        <v>8</v>
      </c>
      <c r="H353" s="60">
        <v>3.04</v>
      </c>
      <c r="I353" s="60">
        <v>3.32</v>
      </c>
      <c r="J353" s="36">
        <v>156</v>
      </c>
      <c r="K353" s="36" t="s">
        <v>90</v>
      </c>
      <c r="L353" s="36"/>
      <c r="M353" s="37" t="s">
        <v>114</v>
      </c>
      <c r="N353" s="37"/>
      <c r="O353" s="36">
        <v>180</v>
      </c>
      <c r="P353" s="646" t="s">
        <v>484</v>
      </c>
      <c r="Q353" s="457"/>
      <c r="R353" s="457"/>
      <c r="S353" s="457"/>
      <c r="T353" s="458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customHeight="1" x14ac:dyDescent="0.25">
      <c r="A354" s="61" t="s">
        <v>485</v>
      </c>
      <c r="B354" s="61" t="s">
        <v>486</v>
      </c>
      <c r="C354" s="35">
        <v>4301032015</v>
      </c>
      <c r="D354" s="455">
        <v>4607091383102</v>
      </c>
      <c r="E354" s="455"/>
      <c r="F354" s="60">
        <v>0.17</v>
      </c>
      <c r="G354" s="36">
        <v>15</v>
      </c>
      <c r="H354" s="60">
        <v>2.5499999999999998</v>
      </c>
      <c r="I354" s="60">
        <v>2.9750000000000001</v>
      </c>
      <c r="J354" s="36">
        <v>156</v>
      </c>
      <c r="K354" s="36" t="s">
        <v>90</v>
      </c>
      <c r="L354" s="36"/>
      <c r="M354" s="37" t="s">
        <v>114</v>
      </c>
      <c r="N354" s="37"/>
      <c r="O354" s="36">
        <v>180</v>
      </c>
      <c r="P354" s="64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457"/>
      <c r="R354" s="457"/>
      <c r="S354" s="457"/>
      <c r="T354" s="458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t="27" customHeight="1" x14ac:dyDescent="0.25">
      <c r="A355" s="61" t="s">
        <v>487</v>
      </c>
      <c r="B355" s="61" t="s">
        <v>488</v>
      </c>
      <c r="C355" s="35">
        <v>4301030233</v>
      </c>
      <c r="D355" s="455">
        <v>4607091388404</v>
      </c>
      <c r="E355" s="455"/>
      <c r="F355" s="60">
        <v>0.17</v>
      </c>
      <c r="G355" s="36">
        <v>15</v>
      </c>
      <c r="H355" s="60">
        <v>2.5499999999999998</v>
      </c>
      <c r="I355" s="60">
        <v>2.9</v>
      </c>
      <c r="J355" s="36">
        <v>156</v>
      </c>
      <c r="K355" s="36" t="s">
        <v>90</v>
      </c>
      <c r="L355" s="36"/>
      <c r="M355" s="37" t="s">
        <v>114</v>
      </c>
      <c r="N355" s="37"/>
      <c r="O355" s="36">
        <v>180</v>
      </c>
      <c r="P355" s="64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457"/>
      <c r="R355" s="457"/>
      <c r="S355" s="457"/>
      <c r="T355" s="458"/>
      <c r="U355" s="38" t="s">
        <v>48</v>
      </c>
      <c r="V355" s="38" t="s">
        <v>48</v>
      </c>
      <c r="W355" s="39" t="s">
        <v>0</v>
      </c>
      <c r="X355" s="57">
        <v>0</v>
      </c>
      <c r="Y355" s="54">
        <f>IFERROR(IF(X355="",0,CEILING((X355/$H355),1)*$H355),"")</f>
        <v>0</v>
      </c>
      <c r="Z355" s="40" t="str">
        <f>IFERROR(IF(Y355=0,"",ROUNDUP(Y355/H355,0)*0.00753),"")</f>
        <v/>
      </c>
      <c r="AA355" s="66" t="s">
        <v>48</v>
      </c>
      <c r="AB355" s="67" t="s">
        <v>48</v>
      </c>
      <c r="AC355" s="77"/>
      <c r="AG355" s="76"/>
      <c r="AJ355" s="79"/>
      <c r="AK355" s="79"/>
      <c r="BB355" s="265" t="s">
        <v>69</v>
      </c>
      <c r="BM355" s="76">
        <f>IFERROR(X355*I355/H355,"0")</f>
        <v>0</v>
      </c>
      <c r="BN355" s="76">
        <f>IFERROR(Y355*I355/H355,"0")</f>
        <v>0</v>
      </c>
      <c r="BO355" s="76">
        <f>IFERROR(1/J355*(X355/H355),"0")</f>
        <v>0</v>
      </c>
      <c r="BP355" s="76">
        <f>IFERROR(1/J355*(Y355/H355),"0")</f>
        <v>0</v>
      </c>
    </row>
    <row r="356" spans="1:68" x14ac:dyDescent="0.2">
      <c r="A356" s="462"/>
      <c r="B356" s="462"/>
      <c r="C356" s="462"/>
      <c r="D356" s="462"/>
      <c r="E356" s="462"/>
      <c r="F356" s="462"/>
      <c r="G356" s="462"/>
      <c r="H356" s="462"/>
      <c r="I356" s="462"/>
      <c r="J356" s="462"/>
      <c r="K356" s="462"/>
      <c r="L356" s="462"/>
      <c r="M356" s="462"/>
      <c r="N356" s="462"/>
      <c r="O356" s="463"/>
      <c r="P356" s="459" t="s">
        <v>43</v>
      </c>
      <c r="Q356" s="460"/>
      <c r="R356" s="460"/>
      <c r="S356" s="460"/>
      <c r="T356" s="460"/>
      <c r="U356" s="460"/>
      <c r="V356" s="461"/>
      <c r="W356" s="41" t="s">
        <v>42</v>
      </c>
      <c r="X356" s="42">
        <f>IFERROR(X352/H352,"0")+IFERROR(X353/H353,"0")+IFERROR(X354/H354,"0")+IFERROR(X355/H355,"0")</f>
        <v>0</v>
      </c>
      <c r="Y356" s="42">
        <f>IFERROR(Y352/H352,"0")+IFERROR(Y353/H353,"0")+IFERROR(Y354/H354,"0")+IFERROR(Y355/H355,"0")</f>
        <v>0</v>
      </c>
      <c r="Z356" s="42">
        <f>IFERROR(IF(Z352="",0,Z352),"0")+IFERROR(IF(Z353="",0,Z353),"0")+IFERROR(IF(Z354="",0,Z354),"0")+IFERROR(IF(Z355="",0,Z355),"0")</f>
        <v>0</v>
      </c>
      <c r="AA356" s="65"/>
      <c r="AB356" s="65"/>
      <c r="AC356" s="65"/>
    </row>
    <row r="357" spans="1:68" x14ac:dyDescent="0.2">
      <c r="A357" s="462"/>
      <c r="B357" s="462"/>
      <c r="C357" s="462"/>
      <c r="D357" s="462"/>
      <c r="E357" s="462"/>
      <c r="F357" s="462"/>
      <c r="G357" s="462"/>
      <c r="H357" s="462"/>
      <c r="I357" s="462"/>
      <c r="J357" s="462"/>
      <c r="K357" s="462"/>
      <c r="L357" s="462"/>
      <c r="M357" s="462"/>
      <c r="N357" s="462"/>
      <c r="O357" s="463"/>
      <c r="P357" s="459" t="s">
        <v>43</v>
      </c>
      <c r="Q357" s="460"/>
      <c r="R357" s="460"/>
      <c r="S357" s="460"/>
      <c r="T357" s="460"/>
      <c r="U357" s="460"/>
      <c r="V357" s="461"/>
      <c r="W357" s="41" t="s">
        <v>0</v>
      </c>
      <c r="X357" s="42">
        <f>IFERROR(SUM(X352:X355),"0")</f>
        <v>0</v>
      </c>
      <c r="Y357" s="42">
        <f>IFERROR(SUM(Y352:Y355),"0")</f>
        <v>0</v>
      </c>
      <c r="Z357" s="41"/>
      <c r="AA357" s="65"/>
      <c r="AB357" s="65"/>
      <c r="AC357" s="65"/>
    </row>
    <row r="358" spans="1:68" ht="14.25" customHeight="1" x14ac:dyDescent="0.25">
      <c r="A358" s="454" t="s">
        <v>489</v>
      </c>
      <c r="B358" s="454"/>
      <c r="C358" s="454"/>
      <c r="D358" s="454"/>
      <c r="E358" s="454"/>
      <c r="F358" s="454"/>
      <c r="G358" s="454"/>
      <c r="H358" s="454"/>
      <c r="I358" s="454"/>
      <c r="J358" s="454"/>
      <c r="K358" s="454"/>
      <c r="L358" s="454"/>
      <c r="M358" s="454"/>
      <c r="N358" s="454"/>
      <c r="O358" s="454"/>
      <c r="P358" s="454"/>
      <c r="Q358" s="454"/>
      <c r="R358" s="454"/>
      <c r="S358" s="454"/>
      <c r="T358" s="454"/>
      <c r="U358" s="454"/>
      <c r="V358" s="454"/>
      <c r="W358" s="454"/>
      <c r="X358" s="454"/>
      <c r="Y358" s="454"/>
      <c r="Z358" s="454"/>
      <c r="AA358" s="64"/>
      <c r="AB358" s="64"/>
      <c r="AC358" s="64"/>
    </row>
    <row r="359" spans="1:68" ht="16.5" customHeight="1" x14ac:dyDescent="0.25">
      <c r="A359" s="61" t="s">
        <v>490</v>
      </c>
      <c r="B359" s="61" t="s">
        <v>491</v>
      </c>
      <c r="C359" s="35">
        <v>4301180007</v>
      </c>
      <c r="D359" s="455">
        <v>4680115881808</v>
      </c>
      <c r="E359" s="455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493</v>
      </c>
      <c r="L359" s="36"/>
      <c r="M359" s="37" t="s">
        <v>492</v>
      </c>
      <c r="N359" s="37"/>
      <c r="O359" s="36">
        <v>730</v>
      </c>
      <c r="P359" s="6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457"/>
      <c r="R359" s="457"/>
      <c r="S359" s="457"/>
      <c r="T359" s="458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customHeight="1" x14ac:dyDescent="0.25">
      <c r="A360" s="61" t="s">
        <v>494</v>
      </c>
      <c r="B360" s="61" t="s">
        <v>495</v>
      </c>
      <c r="C360" s="35">
        <v>4301180006</v>
      </c>
      <c r="D360" s="455">
        <v>4680115881822</v>
      </c>
      <c r="E360" s="455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493</v>
      </c>
      <c r="L360" s="36"/>
      <c r="M360" s="37" t="s">
        <v>492</v>
      </c>
      <c r="N360" s="37"/>
      <c r="O360" s="36">
        <v>730</v>
      </c>
      <c r="P360" s="6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457"/>
      <c r="R360" s="457"/>
      <c r="S360" s="457"/>
      <c r="T360" s="458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t="27" customHeight="1" x14ac:dyDescent="0.25">
      <c r="A361" s="61" t="s">
        <v>496</v>
      </c>
      <c r="B361" s="61" t="s">
        <v>497</v>
      </c>
      <c r="C361" s="35">
        <v>4301180001</v>
      </c>
      <c r="D361" s="455">
        <v>4680115880016</v>
      </c>
      <c r="E361" s="455"/>
      <c r="F361" s="60">
        <v>0.1</v>
      </c>
      <c r="G361" s="36">
        <v>20</v>
      </c>
      <c r="H361" s="60">
        <v>2</v>
      </c>
      <c r="I361" s="60">
        <v>2.2400000000000002</v>
      </c>
      <c r="J361" s="36">
        <v>238</v>
      </c>
      <c r="K361" s="36" t="s">
        <v>493</v>
      </c>
      <c r="L361" s="36"/>
      <c r="M361" s="37" t="s">
        <v>492</v>
      </c>
      <c r="N361" s="37"/>
      <c r="O361" s="36">
        <v>730</v>
      </c>
      <c r="P361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457"/>
      <c r="R361" s="457"/>
      <c r="S361" s="457"/>
      <c r="T361" s="458"/>
      <c r="U361" s="38" t="s">
        <v>48</v>
      </c>
      <c r="V361" s="38" t="s">
        <v>48</v>
      </c>
      <c r="W361" s="39" t="s">
        <v>0</v>
      </c>
      <c r="X361" s="57">
        <v>0</v>
      </c>
      <c r="Y361" s="54">
        <f>IFERROR(IF(X361="",0,CEILING((X361/$H361),1)*$H361),"")</f>
        <v>0</v>
      </c>
      <c r="Z361" s="40" t="str">
        <f>IFERROR(IF(Y361=0,"",ROUNDUP(Y361/H361,0)*0.00474),"")</f>
        <v/>
      </c>
      <c r="AA361" s="66" t="s">
        <v>48</v>
      </c>
      <c r="AB361" s="67" t="s">
        <v>48</v>
      </c>
      <c r="AC361" s="77"/>
      <c r="AG361" s="76"/>
      <c r="AJ361" s="79"/>
      <c r="AK361" s="79"/>
      <c r="BB361" s="268" t="s">
        <v>69</v>
      </c>
      <c r="BM361" s="76">
        <f>IFERROR(X361*I361/H361,"0")</f>
        <v>0</v>
      </c>
      <c r="BN361" s="76">
        <f>IFERROR(Y361*I361/H361,"0")</f>
        <v>0</v>
      </c>
      <c r="BO361" s="76">
        <f>IFERROR(1/J361*(X361/H361),"0")</f>
        <v>0</v>
      </c>
      <c r="BP361" s="76">
        <f>IFERROR(1/J361*(Y361/H361),"0")</f>
        <v>0</v>
      </c>
    </row>
    <row r="362" spans="1:68" x14ac:dyDescent="0.2">
      <c r="A362" s="462"/>
      <c r="B362" s="462"/>
      <c r="C362" s="462"/>
      <c r="D362" s="462"/>
      <c r="E362" s="462"/>
      <c r="F362" s="462"/>
      <c r="G362" s="462"/>
      <c r="H362" s="462"/>
      <c r="I362" s="462"/>
      <c r="J362" s="462"/>
      <c r="K362" s="462"/>
      <c r="L362" s="462"/>
      <c r="M362" s="462"/>
      <c r="N362" s="462"/>
      <c r="O362" s="463"/>
      <c r="P362" s="459" t="s">
        <v>43</v>
      </c>
      <c r="Q362" s="460"/>
      <c r="R362" s="460"/>
      <c r="S362" s="460"/>
      <c r="T362" s="460"/>
      <c r="U362" s="460"/>
      <c r="V362" s="461"/>
      <c r="W362" s="41" t="s">
        <v>42</v>
      </c>
      <c r="X362" s="42">
        <f>IFERROR(X359/H359,"0")+IFERROR(X360/H360,"0")+IFERROR(X361/H361,"0")</f>
        <v>0</v>
      </c>
      <c r="Y362" s="42">
        <f>IFERROR(Y359/H359,"0")+IFERROR(Y360/H360,"0")+IFERROR(Y361/H361,"0")</f>
        <v>0</v>
      </c>
      <c r="Z362" s="42">
        <f>IFERROR(IF(Z359="",0,Z359),"0")+IFERROR(IF(Z360="",0,Z360),"0")+IFERROR(IF(Z361="",0,Z361),"0")</f>
        <v>0</v>
      </c>
      <c r="AA362" s="65"/>
      <c r="AB362" s="65"/>
      <c r="AC362" s="65"/>
    </row>
    <row r="363" spans="1:68" x14ac:dyDescent="0.2">
      <c r="A363" s="462"/>
      <c r="B363" s="462"/>
      <c r="C363" s="462"/>
      <c r="D363" s="462"/>
      <c r="E363" s="462"/>
      <c r="F363" s="462"/>
      <c r="G363" s="462"/>
      <c r="H363" s="462"/>
      <c r="I363" s="462"/>
      <c r="J363" s="462"/>
      <c r="K363" s="462"/>
      <c r="L363" s="462"/>
      <c r="M363" s="462"/>
      <c r="N363" s="462"/>
      <c r="O363" s="463"/>
      <c r="P363" s="459" t="s">
        <v>43</v>
      </c>
      <c r="Q363" s="460"/>
      <c r="R363" s="460"/>
      <c r="S363" s="460"/>
      <c r="T363" s="460"/>
      <c r="U363" s="460"/>
      <c r="V363" s="461"/>
      <c r="W363" s="41" t="s">
        <v>0</v>
      </c>
      <c r="X363" s="42">
        <f>IFERROR(SUM(X359:X361),"0")</f>
        <v>0</v>
      </c>
      <c r="Y363" s="42">
        <f>IFERROR(SUM(Y359:Y361),"0")</f>
        <v>0</v>
      </c>
      <c r="Z363" s="41"/>
      <c r="AA363" s="65"/>
      <c r="AB363" s="65"/>
      <c r="AC363" s="65"/>
    </row>
    <row r="364" spans="1:68" ht="16.5" customHeight="1" x14ac:dyDescent="0.25">
      <c r="A364" s="453" t="s">
        <v>498</v>
      </c>
      <c r="B364" s="453"/>
      <c r="C364" s="453"/>
      <c r="D364" s="453"/>
      <c r="E364" s="453"/>
      <c r="F364" s="453"/>
      <c r="G364" s="453"/>
      <c r="H364" s="453"/>
      <c r="I364" s="453"/>
      <c r="J364" s="453"/>
      <c r="K364" s="453"/>
      <c r="L364" s="453"/>
      <c r="M364" s="453"/>
      <c r="N364" s="453"/>
      <c r="O364" s="453"/>
      <c r="P364" s="453"/>
      <c r="Q364" s="453"/>
      <c r="R364" s="453"/>
      <c r="S364" s="453"/>
      <c r="T364" s="453"/>
      <c r="U364" s="453"/>
      <c r="V364" s="453"/>
      <c r="W364" s="453"/>
      <c r="X364" s="453"/>
      <c r="Y364" s="453"/>
      <c r="Z364" s="453"/>
      <c r="AA364" s="63"/>
      <c r="AB364" s="63"/>
      <c r="AC364" s="63"/>
    </row>
    <row r="365" spans="1:68" ht="14.25" customHeight="1" x14ac:dyDescent="0.25">
      <c r="A365" s="454" t="s">
        <v>81</v>
      </c>
      <c r="B365" s="454"/>
      <c r="C365" s="454"/>
      <c r="D365" s="454"/>
      <c r="E365" s="454"/>
      <c r="F365" s="454"/>
      <c r="G365" s="454"/>
      <c r="H365" s="454"/>
      <c r="I365" s="454"/>
      <c r="J365" s="454"/>
      <c r="K365" s="454"/>
      <c r="L365" s="454"/>
      <c r="M365" s="454"/>
      <c r="N365" s="454"/>
      <c r="O365" s="454"/>
      <c r="P365" s="454"/>
      <c r="Q365" s="454"/>
      <c r="R365" s="454"/>
      <c r="S365" s="454"/>
      <c r="T365" s="454"/>
      <c r="U365" s="454"/>
      <c r="V365" s="454"/>
      <c r="W365" s="454"/>
      <c r="X365" s="454"/>
      <c r="Y365" s="454"/>
      <c r="Z365" s="454"/>
      <c r="AA365" s="64"/>
      <c r="AB365" s="64"/>
      <c r="AC365" s="64"/>
    </row>
    <row r="366" spans="1:68" ht="27" customHeight="1" x14ac:dyDescent="0.25">
      <c r="A366" s="61" t="s">
        <v>499</v>
      </c>
      <c r="B366" s="61" t="s">
        <v>500</v>
      </c>
      <c r="C366" s="35">
        <v>4301031066</v>
      </c>
      <c r="D366" s="455">
        <v>4607091383836</v>
      </c>
      <c r="E366" s="455"/>
      <c r="F366" s="60">
        <v>0.3</v>
      </c>
      <c r="G366" s="36">
        <v>6</v>
      </c>
      <c r="H366" s="60">
        <v>1.8</v>
      </c>
      <c r="I366" s="60">
        <v>2.048</v>
      </c>
      <c r="J366" s="36">
        <v>156</v>
      </c>
      <c r="K366" s="36" t="s">
        <v>90</v>
      </c>
      <c r="L366" s="36"/>
      <c r="M366" s="37" t="s">
        <v>84</v>
      </c>
      <c r="N366" s="37"/>
      <c r="O366" s="36">
        <v>40</v>
      </c>
      <c r="P366" s="6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457"/>
      <c r="R366" s="457"/>
      <c r="S366" s="457"/>
      <c r="T366" s="458"/>
      <c r="U366" s="38" t="s">
        <v>48</v>
      </c>
      <c r="V366" s="38" t="s">
        <v>48</v>
      </c>
      <c r="W366" s="39" t="s">
        <v>0</v>
      </c>
      <c r="X366" s="57">
        <v>0</v>
      </c>
      <c r="Y366" s="54">
        <f>IFERROR(IF(X366="",0,CEILING((X366/$H366),1)*$H366),"")</f>
        <v>0</v>
      </c>
      <c r="Z366" s="40" t="str">
        <f>IFERROR(IF(Y366=0,"",ROUNDUP(Y366/H366,0)*0.00753),"")</f>
        <v/>
      </c>
      <c r="AA366" s="66" t="s">
        <v>48</v>
      </c>
      <c r="AB366" s="67" t="s">
        <v>48</v>
      </c>
      <c r="AC366" s="77"/>
      <c r="AG366" s="76"/>
      <c r="AJ366" s="79"/>
      <c r="AK366" s="79"/>
      <c r="BB366" s="269" t="s">
        <v>69</v>
      </c>
      <c r="BM366" s="76">
        <f>IFERROR(X366*I366/H366,"0")</f>
        <v>0</v>
      </c>
      <c r="BN366" s="76">
        <f>IFERROR(Y366*I366/H366,"0")</f>
        <v>0</v>
      </c>
      <c r="BO366" s="76">
        <f>IFERROR(1/J366*(X366/H366),"0")</f>
        <v>0</v>
      </c>
      <c r="BP366" s="76">
        <f>IFERROR(1/J366*(Y366/H366),"0")</f>
        <v>0</v>
      </c>
    </row>
    <row r="367" spans="1:68" x14ac:dyDescent="0.2">
      <c r="A367" s="462"/>
      <c r="B367" s="462"/>
      <c r="C367" s="462"/>
      <c r="D367" s="462"/>
      <c r="E367" s="462"/>
      <c r="F367" s="462"/>
      <c r="G367" s="462"/>
      <c r="H367" s="462"/>
      <c r="I367" s="462"/>
      <c r="J367" s="462"/>
      <c r="K367" s="462"/>
      <c r="L367" s="462"/>
      <c r="M367" s="462"/>
      <c r="N367" s="462"/>
      <c r="O367" s="463"/>
      <c r="P367" s="459" t="s">
        <v>43</v>
      </c>
      <c r="Q367" s="460"/>
      <c r="R367" s="460"/>
      <c r="S367" s="460"/>
      <c r="T367" s="460"/>
      <c r="U367" s="460"/>
      <c r="V367" s="461"/>
      <c r="W367" s="41" t="s">
        <v>42</v>
      </c>
      <c r="X367" s="42">
        <f>IFERROR(X366/H366,"0")</f>
        <v>0</v>
      </c>
      <c r="Y367" s="42">
        <f>IFERROR(Y366/H366,"0")</f>
        <v>0</v>
      </c>
      <c r="Z367" s="42">
        <f>IFERROR(IF(Z366="",0,Z366),"0")</f>
        <v>0</v>
      </c>
      <c r="AA367" s="65"/>
      <c r="AB367" s="65"/>
      <c r="AC367" s="65"/>
    </row>
    <row r="368" spans="1:68" x14ac:dyDescent="0.2">
      <c r="A368" s="462"/>
      <c r="B368" s="462"/>
      <c r="C368" s="462"/>
      <c r="D368" s="462"/>
      <c r="E368" s="462"/>
      <c r="F368" s="462"/>
      <c r="G368" s="462"/>
      <c r="H368" s="462"/>
      <c r="I368" s="462"/>
      <c r="J368" s="462"/>
      <c r="K368" s="462"/>
      <c r="L368" s="462"/>
      <c r="M368" s="462"/>
      <c r="N368" s="462"/>
      <c r="O368" s="463"/>
      <c r="P368" s="459" t="s">
        <v>43</v>
      </c>
      <c r="Q368" s="460"/>
      <c r="R368" s="460"/>
      <c r="S368" s="460"/>
      <c r="T368" s="460"/>
      <c r="U368" s="460"/>
      <c r="V368" s="461"/>
      <c r="W368" s="41" t="s">
        <v>0</v>
      </c>
      <c r="X368" s="42">
        <f>IFERROR(SUM(X366:X366),"0")</f>
        <v>0</v>
      </c>
      <c r="Y368" s="42">
        <f>IFERROR(SUM(Y366:Y366),"0")</f>
        <v>0</v>
      </c>
      <c r="Z368" s="41"/>
      <c r="AA368" s="65"/>
      <c r="AB368" s="65"/>
      <c r="AC368" s="65"/>
    </row>
    <row r="369" spans="1:68" ht="14.25" customHeight="1" x14ac:dyDescent="0.25">
      <c r="A369" s="454" t="s">
        <v>86</v>
      </c>
      <c r="B369" s="454"/>
      <c r="C369" s="454"/>
      <c r="D369" s="454"/>
      <c r="E369" s="454"/>
      <c r="F369" s="454"/>
      <c r="G369" s="454"/>
      <c r="H369" s="454"/>
      <c r="I369" s="454"/>
      <c r="J369" s="454"/>
      <c r="K369" s="454"/>
      <c r="L369" s="454"/>
      <c r="M369" s="454"/>
      <c r="N369" s="454"/>
      <c r="O369" s="454"/>
      <c r="P369" s="454"/>
      <c r="Q369" s="454"/>
      <c r="R369" s="454"/>
      <c r="S369" s="454"/>
      <c r="T369" s="454"/>
      <c r="U369" s="454"/>
      <c r="V369" s="454"/>
      <c r="W369" s="454"/>
      <c r="X369" s="454"/>
      <c r="Y369" s="454"/>
      <c r="Z369" s="454"/>
      <c r="AA369" s="64"/>
      <c r="AB369" s="64"/>
      <c r="AC369" s="64"/>
    </row>
    <row r="370" spans="1:68" ht="16.5" customHeight="1" x14ac:dyDescent="0.25">
      <c r="A370" s="61" t="s">
        <v>501</v>
      </c>
      <c r="B370" s="61" t="s">
        <v>502</v>
      </c>
      <c r="C370" s="35">
        <v>4301051142</v>
      </c>
      <c r="D370" s="455">
        <v>4607091387919</v>
      </c>
      <c r="E370" s="455"/>
      <c r="F370" s="60">
        <v>1.35</v>
      </c>
      <c r="G370" s="36">
        <v>6</v>
      </c>
      <c r="H370" s="60">
        <v>8.1</v>
      </c>
      <c r="I370" s="60">
        <v>8.6639999999999997</v>
      </c>
      <c r="J370" s="36">
        <v>56</v>
      </c>
      <c r="K370" s="36" t="s">
        <v>128</v>
      </c>
      <c r="L370" s="36"/>
      <c r="M370" s="37" t="s">
        <v>84</v>
      </c>
      <c r="N370" s="37"/>
      <c r="O370" s="36">
        <v>45</v>
      </c>
      <c r="P370" s="6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457"/>
      <c r="R370" s="457"/>
      <c r="S370" s="457"/>
      <c r="T370" s="458"/>
      <c r="U370" s="38" t="s">
        <v>48</v>
      </c>
      <c r="V370" s="38" t="s">
        <v>48</v>
      </c>
      <c r="W370" s="39" t="s">
        <v>0</v>
      </c>
      <c r="X370" s="57">
        <v>115</v>
      </c>
      <c r="Y370" s="54">
        <f>IFERROR(IF(X370="",0,CEILING((X370/$H370),1)*$H370),"")</f>
        <v>121.5</v>
      </c>
      <c r="Z370" s="40">
        <f>IFERROR(IF(Y370=0,"",ROUNDUP(Y370/H370,0)*0.02175),"")</f>
        <v>0.32624999999999998</v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123.00740740740741</v>
      </c>
      <c r="BN370" s="76">
        <f>IFERROR(Y370*I370/H370,"0")</f>
        <v>129.96</v>
      </c>
      <c r="BO370" s="76">
        <f>IFERROR(1/J370*(X370/H370),"0")</f>
        <v>0.25352733686067019</v>
      </c>
      <c r="BP370" s="76">
        <f>IFERROR(1/J370*(Y370/H370),"0")</f>
        <v>0.26785714285714285</v>
      </c>
    </row>
    <row r="371" spans="1:68" ht="27" customHeight="1" x14ac:dyDescent="0.25">
      <c r="A371" s="61" t="s">
        <v>503</v>
      </c>
      <c r="B371" s="61" t="s">
        <v>504</v>
      </c>
      <c r="C371" s="35">
        <v>4301051461</v>
      </c>
      <c r="D371" s="455">
        <v>4680115883604</v>
      </c>
      <c r="E371" s="455"/>
      <c r="F371" s="60">
        <v>0.35</v>
      </c>
      <c r="G371" s="36">
        <v>6</v>
      </c>
      <c r="H371" s="60">
        <v>2.1</v>
      </c>
      <c r="I371" s="60">
        <v>2.3719999999999999</v>
      </c>
      <c r="J371" s="36">
        <v>156</v>
      </c>
      <c r="K371" s="36" t="s">
        <v>90</v>
      </c>
      <c r="L371" s="36"/>
      <c r="M371" s="37" t="s">
        <v>130</v>
      </c>
      <c r="N371" s="37"/>
      <c r="O371" s="36">
        <v>45</v>
      </c>
      <c r="P371" s="65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457"/>
      <c r="R371" s="457"/>
      <c r="S371" s="457"/>
      <c r="T371" s="458"/>
      <c r="U371" s="38" t="s">
        <v>48</v>
      </c>
      <c r="V371" s="38" t="s">
        <v>48</v>
      </c>
      <c r="W371" s="39" t="s">
        <v>0</v>
      </c>
      <c r="X371" s="57">
        <v>30</v>
      </c>
      <c r="Y371" s="54">
        <f>IFERROR(IF(X371="",0,CEILING((X371/$H371),1)*$H371),"")</f>
        <v>31.5</v>
      </c>
      <c r="Z371" s="40">
        <f>IFERROR(IF(Y371=0,"",ROUNDUP(Y371/H371,0)*0.00753),"")</f>
        <v>0.11295000000000001</v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33.885714285714286</v>
      </c>
      <c r="BN371" s="76">
        <f>IFERROR(Y371*I371/H371,"0")</f>
        <v>35.579999999999991</v>
      </c>
      <c r="BO371" s="76">
        <f>IFERROR(1/J371*(X371/H371),"0")</f>
        <v>9.1575091575091569E-2</v>
      </c>
      <c r="BP371" s="76">
        <f>IFERROR(1/J371*(Y371/H371),"0")</f>
        <v>9.6153846153846145E-2</v>
      </c>
    </row>
    <row r="372" spans="1:68" ht="27" customHeight="1" x14ac:dyDescent="0.25">
      <c r="A372" s="61" t="s">
        <v>505</v>
      </c>
      <c r="B372" s="61" t="s">
        <v>506</v>
      </c>
      <c r="C372" s="35">
        <v>4301051485</v>
      </c>
      <c r="D372" s="455">
        <v>4680115883567</v>
      </c>
      <c r="E372" s="455"/>
      <c r="F372" s="60">
        <v>0.35</v>
      </c>
      <c r="G372" s="36">
        <v>6</v>
      </c>
      <c r="H372" s="60">
        <v>2.1</v>
      </c>
      <c r="I372" s="60">
        <v>2.36</v>
      </c>
      <c r="J372" s="36">
        <v>156</v>
      </c>
      <c r="K372" s="36" t="s">
        <v>90</v>
      </c>
      <c r="L372" s="36"/>
      <c r="M372" s="37" t="s">
        <v>84</v>
      </c>
      <c r="N372" s="37"/>
      <c r="O372" s="36">
        <v>40</v>
      </c>
      <c r="P372" s="65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457"/>
      <c r="R372" s="457"/>
      <c r="S372" s="457"/>
      <c r="T372" s="458"/>
      <c r="U372" s="38" t="s">
        <v>48</v>
      </c>
      <c r="V372" s="38" t="s">
        <v>48</v>
      </c>
      <c r="W372" s="39" t="s">
        <v>0</v>
      </c>
      <c r="X372" s="57">
        <v>21</v>
      </c>
      <c r="Y372" s="54">
        <f>IFERROR(IF(X372="",0,CEILING((X372/$H372),1)*$H372),"")</f>
        <v>21</v>
      </c>
      <c r="Z372" s="40">
        <f>IFERROR(IF(Y372=0,"",ROUNDUP(Y372/H372,0)*0.00753),"")</f>
        <v>7.5300000000000006E-2</v>
      </c>
      <c r="AA372" s="66" t="s">
        <v>48</v>
      </c>
      <c r="AB372" s="67" t="s">
        <v>48</v>
      </c>
      <c r="AC372" s="77"/>
      <c r="AG372" s="76"/>
      <c r="AJ372" s="79"/>
      <c r="AK372" s="79"/>
      <c r="BB372" s="272" t="s">
        <v>69</v>
      </c>
      <c r="BM372" s="76">
        <f>IFERROR(X372*I372/H372,"0")</f>
        <v>23.599999999999998</v>
      </c>
      <c r="BN372" s="76">
        <f>IFERROR(Y372*I372/H372,"0")</f>
        <v>23.599999999999998</v>
      </c>
      <c r="BO372" s="76">
        <f>IFERROR(1/J372*(X372/H372),"0")</f>
        <v>6.4102564102564097E-2</v>
      </c>
      <c r="BP372" s="76">
        <f>IFERROR(1/J372*(Y372/H372),"0")</f>
        <v>6.4102564102564097E-2</v>
      </c>
    </row>
    <row r="373" spans="1:68" x14ac:dyDescent="0.2">
      <c r="A373" s="462"/>
      <c r="B373" s="462"/>
      <c r="C373" s="462"/>
      <c r="D373" s="462"/>
      <c r="E373" s="462"/>
      <c r="F373" s="462"/>
      <c r="G373" s="462"/>
      <c r="H373" s="462"/>
      <c r="I373" s="462"/>
      <c r="J373" s="462"/>
      <c r="K373" s="462"/>
      <c r="L373" s="462"/>
      <c r="M373" s="462"/>
      <c r="N373" s="462"/>
      <c r="O373" s="463"/>
      <c r="P373" s="459" t="s">
        <v>43</v>
      </c>
      <c r="Q373" s="460"/>
      <c r="R373" s="460"/>
      <c r="S373" s="460"/>
      <c r="T373" s="460"/>
      <c r="U373" s="460"/>
      <c r="V373" s="461"/>
      <c r="W373" s="41" t="s">
        <v>42</v>
      </c>
      <c r="X373" s="42">
        <f>IFERROR(X370/H370,"0")+IFERROR(X371/H371,"0")+IFERROR(X372/H372,"0")</f>
        <v>38.483245149911816</v>
      </c>
      <c r="Y373" s="42">
        <f>IFERROR(Y370/H370,"0")+IFERROR(Y371/H371,"0")+IFERROR(Y372/H372,"0")</f>
        <v>40</v>
      </c>
      <c r="Z373" s="42">
        <f>IFERROR(IF(Z370="",0,Z370),"0")+IFERROR(IF(Z371="",0,Z371),"0")+IFERROR(IF(Z372="",0,Z372),"0")</f>
        <v>0.51449999999999996</v>
      </c>
      <c r="AA373" s="65"/>
      <c r="AB373" s="65"/>
      <c r="AC373" s="65"/>
    </row>
    <row r="374" spans="1:68" x14ac:dyDescent="0.2">
      <c r="A374" s="462"/>
      <c r="B374" s="462"/>
      <c r="C374" s="462"/>
      <c r="D374" s="462"/>
      <c r="E374" s="462"/>
      <c r="F374" s="462"/>
      <c r="G374" s="462"/>
      <c r="H374" s="462"/>
      <c r="I374" s="462"/>
      <c r="J374" s="462"/>
      <c r="K374" s="462"/>
      <c r="L374" s="462"/>
      <c r="M374" s="462"/>
      <c r="N374" s="462"/>
      <c r="O374" s="463"/>
      <c r="P374" s="459" t="s">
        <v>43</v>
      </c>
      <c r="Q374" s="460"/>
      <c r="R374" s="460"/>
      <c r="S374" s="460"/>
      <c r="T374" s="460"/>
      <c r="U374" s="460"/>
      <c r="V374" s="461"/>
      <c r="W374" s="41" t="s">
        <v>0</v>
      </c>
      <c r="X374" s="42">
        <f>IFERROR(SUM(X370:X372),"0")</f>
        <v>166</v>
      </c>
      <c r="Y374" s="42">
        <f>IFERROR(SUM(Y370:Y372),"0")</f>
        <v>174</v>
      </c>
      <c r="Z374" s="41"/>
      <c r="AA374" s="65"/>
      <c r="AB374" s="65"/>
      <c r="AC374" s="65"/>
    </row>
    <row r="375" spans="1:68" ht="27.75" customHeight="1" x14ac:dyDescent="0.2">
      <c r="A375" s="452" t="s">
        <v>507</v>
      </c>
      <c r="B375" s="452"/>
      <c r="C375" s="452"/>
      <c r="D375" s="452"/>
      <c r="E375" s="452"/>
      <c r="F375" s="452"/>
      <c r="G375" s="452"/>
      <c r="H375" s="452"/>
      <c r="I375" s="452"/>
      <c r="J375" s="452"/>
      <c r="K375" s="452"/>
      <c r="L375" s="452"/>
      <c r="M375" s="452"/>
      <c r="N375" s="452"/>
      <c r="O375" s="452"/>
      <c r="P375" s="452"/>
      <c r="Q375" s="452"/>
      <c r="R375" s="452"/>
      <c r="S375" s="452"/>
      <c r="T375" s="452"/>
      <c r="U375" s="452"/>
      <c r="V375" s="452"/>
      <c r="W375" s="452"/>
      <c r="X375" s="452"/>
      <c r="Y375" s="452"/>
      <c r="Z375" s="452"/>
      <c r="AA375" s="53"/>
      <c r="AB375" s="53"/>
      <c r="AC375" s="53"/>
    </row>
    <row r="376" spans="1:68" ht="16.5" customHeight="1" x14ac:dyDescent="0.25">
      <c r="A376" s="453" t="s">
        <v>508</v>
      </c>
      <c r="B376" s="453"/>
      <c r="C376" s="453"/>
      <c r="D376" s="453"/>
      <c r="E376" s="453"/>
      <c r="F376" s="453"/>
      <c r="G376" s="453"/>
      <c r="H376" s="453"/>
      <c r="I376" s="453"/>
      <c r="J376" s="453"/>
      <c r="K376" s="453"/>
      <c r="L376" s="453"/>
      <c r="M376" s="453"/>
      <c r="N376" s="453"/>
      <c r="O376" s="453"/>
      <c r="P376" s="453"/>
      <c r="Q376" s="453"/>
      <c r="R376" s="453"/>
      <c r="S376" s="453"/>
      <c r="T376" s="453"/>
      <c r="U376" s="453"/>
      <c r="V376" s="453"/>
      <c r="W376" s="453"/>
      <c r="X376" s="453"/>
      <c r="Y376" s="453"/>
      <c r="Z376" s="453"/>
      <c r="AA376" s="63"/>
      <c r="AB376" s="63"/>
      <c r="AC376" s="63"/>
    </row>
    <row r="377" spans="1:68" ht="14.25" customHeight="1" x14ac:dyDescent="0.25">
      <c r="A377" s="454" t="s">
        <v>124</v>
      </c>
      <c r="B377" s="454"/>
      <c r="C377" s="454"/>
      <c r="D377" s="454"/>
      <c r="E377" s="454"/>
      <c r="F377" s="454"/>
      <c r="G377" s="454"/>
      <c r="H377" s="454"/>
      <c r="I377" s="454"/>
      <c r="J377" s="454"/>
      <c r="K377" s="454"/>
      <c r="L377" s="454"/>
      <c r="M377" s="454"/>
      <c r="N377" s="454"/>
      <c r="O377" s="454"/>
      <c r="P377" s="454"/>
      <c r="Q377" s="454"/>
      <c r="R377" s="454"/>
      <c r="S377" s="454"/>
      <c r="T377" s="454"/>
      <c r="U377" s="454"/>
      <c r="V377" s="454"/>
      <c r="W377" s="454"/>
      <c r="X377" s="454"/>
      <c r="Y377" s="454"/>
      <c r="Z377" s="454"/>
      <c r="AA377" s="64"/>
      <c r="AB377" s="64"/>
      <c r="AC377" s="64"/>
    </row>
    <row r="378" spans="1:68" ht="27" customHeight="1" x14ac:dyDescent="0.25">
      <c r="A378" s="61" t="s">
        <v>509</v>
      </c>
      <c r="B378" s="61" t="s">
        <v>510</v>
      </c>
      <c r="C378" s="35">
        <v>4301011946</v>
      </c>
      <c r="D378" s="455">
        <v>4680115884847</v>
      </c>
      <c r="E378" s="455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128</v>
      </c>
      <c r="L378" s="36"/>
      <c r="M378" s="37" t="s">
        <v>147</v>
      </c>
      <c r="N378" s="37"/>
      <c r="O378" s="36">
        <v>60</v>
      </c>
      <c r="P378" s="65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57"/>
      <c r="R378" s="457"/>
      <c r="S378" s="457"/>
      <c r="T378" s="458"/>
      <c r="U378" s="38" t="s">
        <v>48</v>
      </c>
      <c r="V378" s="38" t="s">
        <v>48</v>
      </c>
      <c r="W378" s="39" t="s">
        <v>0</v>
      </c>
      <c r="X378" s="57">
        <v>4050</v>
      </c>
      <c r="Y378" s="54">
        <f t="shared" ref="Y378:Y386" si="67">IFERROR(IF(X378="",0,CEILING((X378/$H378),1)*$H378),"")</f>
        <v>4050</v>
      </c>
      <c r="Z378" s="40">
        <f>IFERROR(IF(Y378=0,"",ROUNDUP(Y378/H378,0)*0.02039),"")</f>
        <v>5.5052999999999992</v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ref="BM378:BM386" si="68">IFERROR(X378*I378/H378,"0")</f>
        <v>4179.6000000000004</v>
      </c>
      <c r="BN378" s="76">
        <f t="shared" ref="BN378:BN386" si="69">IFERROR(Y378*I378/H378,"0")</f>
        <v>4179.6000000000004</v>
      </c>
      <c r="BO378" s="76">
        <f t="shared" ref="BO378:BO386" si="70">IFERROR(1/J378*(X378/H378),"0")</f>
        <v>5.625</v>
      </c>
      <c r="BP378" s="76">
        <f t="shared" ref="BP378:BP386" si="71">IFERROR(1/J378*(Y378/H378),"0")</f>
        <v>5.625</v>
      </c>
    </row>
    <row r="379" spans="1:68" ht="27" customHeight="1" x14ac:dyDescent="0.25">
      <c r="A379" s="61" t="s">
        <v>509</v>
      </c>
      <c r="B379" s="61" t="s">
        <v>511</v>
      </c>
      <c r="C379" s="35">
        <v>4301011869</v>
      </c>
      <c r="D379" s="455">
        <v>4680115884847</v>
      </c>
      <c r="E379" s="455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128</v>
      </c>
      <c r="L379" s="36"/>
      <c r="M379" s="37" t="s">
        <v>84</v>
      </c>
      <c r="N379" s="37"/>
      <c r="O379" s="36">
        <v>60</v>
      </c>
      <c r="P379" s="65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457"/>
      <c r="R379" s="457"/>
      <c r="S379" s="457"/>
      <c r="T379" s="458"/>
      <c r="U379" s="38" t="s">
        <v>48</v>
      </c>
      <c r="V379" s="38" t="s">
        <v>48</v>
      </c>
      <c r="W379" s="39" t="s">
        <v>0</v>
      </c>
      <c r="X379" s="57">
        <v>0</v>
      </c>
      <c r="Y379" s="54">
        <f t="shared" si="67"/>
        <v>0</v>
      </c>
      <c r="Z379" s="40" t="str">
        <f>IFERROR(IF(Y379=0,"",ROUNDUP(Y379/H379,0)*0.02175),"")</f>
        <v/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0</v>
      </c>
      <c r="BN379" s="76">
        <f t="shared" si="69"/>
        <v>0</v>
      </c>
      <c r="BO379" s="76">
        <f t="shared" si="70"/>
        <v>0</v>
      </c>
      <c r="BP379" s="76">
        <f t="shared" si="71"/>
        <v>0</v>
      </c>
    </row>
    <row r="380" spans="1:68" ht="27" customHeight="1" x14ac:dyDescent="0.25">
      <c r="A380" s="61" t="s">
        <v>512</v>
      </c>
      <c r="B380" s="61" t="s">
        <v>513</v>
      </c>
      <c r="C380" s="35">
        <v>4301011947</v>
      </c>
      <c r="D380" s="455">
        <v>4680115884854</v>
      </c>
      <c r="E380" s="455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128</v>
      </c>
      <c r="L380" s="36"/>
      <c r="M380" s="37" t="s">
        <v>147</v>
      </c>
      <c r="N380" s="37"/>
      <c r="O380" s="36">
        <v>60</v>
      </c>
      <c r="P380" s="65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57"/>
      <c r="R380" s="457"/>
      <c r="S380" s="457"/>
      <c r="T380" s="458"/>
      <c r="U380" s="38" t="s">
        <v>48</v>
      </c>
      <c r="V380" s="38" t="s">
        <v>48</v>
      </c>
      <c r="W380" s="39" t="s">
        <v>0</v>
      </c>
      <c r="X380" s="57">
        <v>2550</v>
      </c>
      <c r="Y380" s="54">
        <f t="shared" si="67"/>
        <v>2550</v>
      </c>
      <c r="Z380" s="40">
        <f>IFERROR(IF(Y380=0,"",ROUNDUP(Y380/H380,0)*0.02039),"")</f>
        <v>3.4662999999999999</v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2631.6</v>
      </c>
      <c r="BN380" s="76">
        <f t="shared" si="69"/>
        <v>2631.6</v>
      </c>
      <c r="BO380" s="76">
        <f t="shared" si="70"/>
        <v>3.5416666666666665</v>
      </c>
      <c r="BP380" s="76">
        <f t="shared" si="71"/>
        <v>3.5416666666666665</v>
      </c>
    </row>
    <row r="381" spans="1:68" ht="27" customHeight="1" x14ac:dyDescent="0.25">
      <c r="A381" s="61" t="s">
        <v>512</v>
      </c>
      <c r="B381" s="61" t="s">
        <v>514</v>
      </c>
      <c r="C381" s="35">
        <v>4301011870</v>
      </c>
      <c r="D381" s="455">
        <v>4680115884854</v>
      </c>
      <c r="E381" s="455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128</v>
      </c>
      <c r="L381" s="36"/>
      <c r="M381" s="37" t="s">
        <v>84</v>
      </c>
      <c r="N381" s="37"/>
      <c r="O381" s="36">
        <v>60</v>
      </c>
      <c r="P381" s="6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457"/>
      <c r="R381" s="457"/>
      <c r="S381" s="457"/>
      <c r="T381" s="458"/>
      <c r="U381" s="38" t="s">
        <v>48</v>
      </c>
      <c r="V381" s="38" t="s">
        <v>48</v>
      </c>
      <c r="W381" s="39" t="s">
        <v>0</v>
      </c>
      <c r="X381" s="57">
        <v>0</v>
      </c>
      <c r="Y381" s="54">
        <f t="shared" si="67"/>
        <v>0</v>
      </c>
      <c r="Z381" s="40" t="str">
        <f>IFERROR(IF(Y381=0,"",ROUNDUP(Y381/H381,0)*0.02175),"")</f>
        <v/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0</v>
      </c>
      <c r="BN381" s="76">
        <f t="shared" si="69"/>
        <v>0</v>
      </c>
      <c r="BO381" s="76">
        <f t="shared" si="70"/>
        <v>0</v>
      </c>
      <c r="BP381" s="76">
        <f t="shared" si="71"/>
        <v>0</v>
      </c>
    </row>
    <row r="382" spans="1:68" ht="27" customHeight="1" x14ac:dyDescent="0.25">
      <c r="A382" s="61" t="s">
        <v>515</v>
      </c>
      <c r="B382" s="61" t="s">
        <v>516</v>
      </c>
      <c r="C382" s="35">
        <v>4301011943</v>
      </c>
      <c r="D382" s="455">
        <v>4680115884830</v>
      </c>
      <c r="E382" s="455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128</v>
      </c>
      <c r="L382" s="36"/>
      <c r="M382" s="37" t="s">
        <v>147</v>
      </c>
      <c r="N382" s="37"/>
      <c r="O382" s="36">
        <v>60</v>
      </c>
      <c r="P382" s="66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57"/>
      <c r="R382" s="457"/>
      <c r="S382" s="457"/>
      <c r="T382" s="458"/>
      <c r="U382" s="38" t="s">
        <v>48</v>
      </c>
      <c r="V382" s="38" t="s">
        <v>48</v>
      </c>
      <c r="W382" s="39" t="s">
        <v>0</v>
      </c>
      <c r="X382" s="57">
        <v>750</v>
      </c>
      <c r="Y382" s="54">
        <f t="shared" si="67"/>
        <v>750</v>
      </c>
      <c r="Z382" s="40">
        <f>IFERROR(IF(Y382=0,"",ROUNDUP(Y382/H382,0)*0.02039),"")</f>
        <v>1.0194999999999999</v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774</v>
      </c>
      <c r="BN382" s="76">
        <f t="shared" si="69"/>
        <v>774</v>
      </c>
      <c r="BO382" s="76">
        <f t="shared" si="70"/>
        <v>1.0416666666666665</v>
      </c>
      <c r="BP382" s="76">
        <f t="shared" si="71"/>
        <v>1.0416666666666665</v>
      </c>
    </row>
    <row r="383" spans="1:68" ht="27" customHeight="1" x14ac:dyDescent="0.25">
      <c r="A383" s="61" t="s">
        <v>515</v>
      </c>
      <c r="B383" s="61" t="s">
        <v>517</v>
      </c>
      <c r="C383" s="35">
        <v>4301011867</v>
      </c>
      <c r="D383" s="455">
        <v>4680115884830</v>
      </c>
      <c r="E383" s="455"/>
      <c r="F383" s="60">
        <v>2.5</v>
      </c>
      <c r="G383" s="36">
        <v>6</v>
      </c>
      <c r="H383" s="60">
        <v>15</v>
      </c>
      <c r="I383" s="60">
        <v>15.48</v>
      </c>
      <c r="J383" s="36">
        <v>48</v>
      </c>
      <c r="K383" s="36" t="s">
        <v>128</v>
      </c>
      <c r="L383" s="36"/>
      <c r="M383" s="37" t="s">
        <v>84</v>
      </c>
      <c r="N383" s="37"/>
      <c r="O383" s="36">
        <v>60</v>
      </c>
      <c r="P383" s="6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457"/>
      <c r="R383" s="457"/>
      <c r="S383" s="457"/>
      <c r="T383" s="458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IFERROR(IF(Y383=0,"",ROUNDUP(Y383/H383,0)*0.02175),"")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518</v>
      </c>
      <c r="B384" s="61" t="s">
        <v>519</v>
      </c>
      <c r="C384" s="35">
        <v>4301011433</v>
      </c>
      <c r="D384" s="455">
        <v>4680115882638</v>
      </c>
      <c r="E384" s="455"/>
      <c r="F384" s="60">
        <v>0.4</v>
      </c>
      <c r="G384" s="36">
        <v>10</v>
      </c>
      <c r="H384" s="60">
        <v>4</v>
      </c>
      <c r="I384" s="60">
        <v>4.24</v>
      </c>
      <c r="J384" s="36">
        <v>120</v>
      </c>
      <c r="K384" s="36" t="s">
        <v>90</v>
      </c>
      <c r="L384" s="36"/>
      <c r="M384" s="37" t="s">
        <v>127</v>
      </c>
      <c r="N384" s="37"/>
      <c r="O384" s="36">
        <v>90</v>
      </c>
      <c r="P384" s="6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457"/>
      <c r="R384" s="457"/>
      <c r="S384" s="457"/>
      <c r="T384" s="458"/>
      <c r="U384" s="38" t="s">
        <v>48</v>
      </c>
      <c r="V384" s="38" t="s">
        <v>48</v>
      </c>
      <c r="W384" s="39" t="s">
        <v>0</v>
      </c>
      <c r="X384" s="57">
        <v>0</v>
      </c>
      <c r="Y384" s="54">
        <f t="shared" si="67"/>
        <v>0</v>
      </c>
      <c r="Z384" s="40" t="str">
        <f>IFERROR(IF(Y384=0,"",ROUNDUP(Y384/H384,0)*0.00937),"")</f>
        <v/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0</v>
      </c>
      <c r="BN384" s="76">
        <f t="shared" si="69"/>
        <v>0</v>
      </c>
      <c r="BO384" s="76">
        <f t="shared" si="70"/>
        <v>0</v>
      </c>
      <c r="BP384" s="76">
        <f t="shared" si="71"/>
        <v>0</v>
      </c>
    </row>
    <row r="385" spans="1:68" ht="27" customHeight="1" x14ac:dyDescent="0.25">
      <c r="A385" s="61" t="s">
        <v>520</v>
      </c>
      <c r="B385" s="61" t="s">
        <v>521</v>
      </c>
      <c r="C385" s="35">
        <v>4301011952</v>
      </c>
      <c r="D385" s="455">
        <v>4680115884922</v>
      </c>
      <c r="E385" s="455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66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457"/>
      <c r="R385" s="457"/>
      <c r="S385" s="457"/>
      <c r="T385" s="458"/>
      <c r="U385" s="38" t="s">
        <v>48</v>
      </c>
      <c r="V385" s="38" t="s">
        <v>48</v>
      </c>
      <c r="W385" s="39" t="s">
        <v>0</v>
      </c>
      <c r="X385" s="57">
        <v>0</v>
      </c>
      <c r="Y385" s="54">
        <f t="shared" si="67"/>
        <v>0</v>
      </c>
      <c r="Z385" s="40" t="str">
        <f>IFERROR(IF(Y385=0,"",ROUNDUP(Y385/H385,0)*0.00937),"")</f>
        <v/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0</v>
      </c>
      <c r="BN385" s="76">
        <f t="shared" si="69"/>
        <v>0</v>
      </c>
      <c r="BO385" s="76">
        <f t="shared" si="70"/>
        <v>0</v>
      </c>
      <c r="BP385" s="76">
        <f t="shared" si="71"/>
        <v>0</v>
      </c>
    </row>
    <row r="386" spans="1:68" ht="27" customHeight="1" x14ac:dyDescent="0.25">
      <c r="A386" s="61" t="s">
        <v>522</v>
      </c>
      <c r="B386" s="61" t="s">
        <v>523</v>
      </c>
      <c r="C386" s="35">
        <v>4301011868</v>
      </c>
      <c r="D386" s="455">
        <v>4680115884861</v>
      </c>
      <c r="E386" s="455"/>
      <c r="F386" s="60">
        <v>0.5</v>
      </c>
      <c r="G386" s="36">
        <v>10</v>
      </c>
      <c r="H386" s="60">
        <v>5</v>
      </c>
      <c r="I386" s="60">
        <v>5.21</v>
      </c>
      <c r="J386" s="36">
        <v>120</v>
      </c>
      <c r="K386" s="36" t="s">
        <v>90</v>
      </c>
      <c r="L386" s="36"/>
      <c r="M386" s="37" t="s">
        <v>84</v>
      </c>
      <c r="N386" s="37"/>
      <c r="O386" s="36">
        <v>60</v>
      </c>
      <c r="P386" s="6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457"/>
      <c r="R386" s="457"/>
      <c r="S386" s="457"/>
      <c r="T386" s="458"/>
      <c r="U386" s="38" t="s">
        <v>48</v>
      </c>
      <c r="V386" s="38" t="s">
        <v>48</v>
      </c>
      <c r="W386" s="39" t="s">
        <v>0</v>
      </c>
      <c r="X386" s="57">
        <v>0</v>
      </c>
      <c r="Y386" s="54">
        <f t="shared" si="67"/>
        <v>0</v>
      </c>
      <c r="Z386" s="40" t="str">
        <f>IFERROR(IF(Y386=0,"",ROUNDUP(Y386/H386,0)*0.00937),"")</f>
        <v/>
      </c>
      <c r="AA386" s="66" t="s">
        <v>48</v>
      </c>
      <c r="AB386" s="67" t="s">
        <v>48</v>
      </c>
      <c r="AC386" s="77"/>
      <c r="AG386" s="76"/>
      <c r="AJ386" s="79"/>
      <c r="AK386" s="79"/>
      <c r="BB386" s="281" t="s">
        <v>69</v>
      </c>
      <c r="BM386" s="76">
        <f t="shared" si="68"/>
        <v>0</v>
      </c>
      <c r="BN386" s="76">
        <f t="shared" si="69"/>
        <v>0</v>
      </c>
      <c r="BO386" s="76">
        <f t="shared" si="70"/>
        <v>0</v>
      </c>
      <c r="BP386" s="76">
        <f t="shared" si="71"/>
        <v>0</v>
      </c>
    </row>
    <row r="387" spans="1:68" x14ac:dyDescent="0.2">
      <c r="A387" s="462"/>
      <c r="B387" s="462"/>
      <c r="C387" s="462"/>
      <c r="D387" s="462"/>
      <c r="E387" s="462"/>
      <c r="F387" s="462"/>
      <c r="G387" s="462"/>
      <c r="H387" s="462"/>
      <c r="I387" s="462"/>
      <c r="J387" s="462"/>
      <c r="K387" s="462"/>
      <c r="L387" s="462"/>
      <c r="M387" s="462"/>
      <c r="N387" s="462"/>
      <c r="O387" s="463"/>
      <c r="P387" s="459" t="s">
        <v>43</v>
      </c>
      <c r="Q387" s="460"/>
      <c r="R387" s="460"/>
      <c r="S387" s="460"/>
      <c r="T387" s="460"/>
      <c r="U387" s="460"/>
      <c r="V387" s="461"/>
      <c r="W387" s="41" t="s">
        <v>42</v>
      </c>
      <c r="X387" s="42">
        <f>IFERROR(X378/H378,"0")+IFERROR(X379/H379,"0")+IFERROR(X380/H380,"0")+IFERROR(X381/H381,"0")+IFERROR(X382/H382,"0")+IFERROR(X383/H383,"0")+IFERROR(X384/H384,"0")+IFERROR(X385/H385,"0")+IFERROR(X386/H386,"0")</f>
        <v>490</v>
      </c>
      <c r="Y387" s="42">
        <f>IFERROR(Y378/H378,"0")+IFERROR(Y379/H379,"0")+IFERROR(Y380/H380,"0")+IFERROR(Y381/H381,"0")+IFERROR(Y382/H382,"0")+IFERROR(Y383/H383,"0")+IFERROR(Y384/H384,"0")+IFERROR(Y385/H385,"0")+IFERROR(Y386/H386,"0")</f>
        <v>490</v>
      </c>
      <c r="Z387" s="42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9.9910999999999994</v>
      </c>
      <c r="AA387" s="65"/>
      <c r="AB387" s="65"/>
      <c r="AC387" s="65"/>
    </row>
    <row r="388" spans="1:68" x14ac:dyDescent="0.2">
      <c r="A388" s="462"/>
      <c r="B388" s="462"/>
      <c r="C388" s="462"/>
      <c r="D388" s="462"/>
      <c r="E388" s="462"/>
      <c r="F388" s="462"/>
      <c r="G388" s="462"/>
      <c r="H388" s="462"/>
      <c r="I388" s="462"/>
      <c r="J388" s="462"/>
      <c r="K388" s="462"/>
      <c r="L388" s="462"/>
      <c r="M388" s="462"/>
      <c r="N388" s="462"/>
      <c r="O388" s="463"/>
      <c r="P388" s="459" t="s">
        <v>43</v>
      </c>
      <c r="Q388" s="460"/>
      <c r="R388" s="460"/>
      <c r="S388" s="460"/>
      <c r="T388" s="460"/>
      <c r="U388" s="460"/>
      <c r="V388" s="461"/>
      <c r="W388" s="41" t="s">
        <v>0</v>
      </c>
      <c r="X388" s="42">
        <f>IFERROR(SUM(X378:X386),"0")</f>
        <v>7350</v>
      </c>
      <c r="Y388" s="42">
        <f>IFERROR(SUM(Y378:Y386),"0")</f>
        <v>7350</v>
      </c>
      <c r="Z388" s="41"/>
      <c r="AA388" s="65"/>
      <c r="AB388" s="65"/>
      <c r="AC388" s="65"/>
    </row>
    <row r="389" spans="1:68" ht="14.25" customHeight="1" x14ac:dyDescent="0.25">
      <c r="A389" s="454" t="s">
        <v>160</v>
      </c>
      <c r="B389" s="454"/>
      <c r="C389" s="454"/>
      <c r="D389" s="454"/>
      <c r="E389" s="454"/>
      <c r="F389" s="454"/>
      <c r="G389" s="454"/>
      <c r="H389" s="454"/>
      <c r="I389" s="454"/>
      <c r="J389" s="454"/>
      <c r="K389" s="454"/>
      <c r="L389" s="454"/>
      <c r="M389" s="454"/>
      <c r="N389" s="454"/>
      <c r="O389" s="454"/>
      <c r="P389" s="454"/>
      <c r="Q389" s="454"/>
      <c r="R389" s="454"/>
      <c r="S389" s="454"/>
      <c r="T389" s="454"/>
      <c r="U389" s="454"/>
      <c r="V389" s="454"/>
      <c r="W389" s="454"/>
      <c r="X389" s="454"/>
      <c r="Y389" s="454"/>
      <c r="Z389" s="454"/>
      <c r="AA389" s="64"/>
      <c r="AB389" s="64"/>
      <c r="AC389" s="64"/>
    </row>
    <row r="390" spans="1:68" ht="27" customHeight="1" x14ac:dyDescent="0.25">
      <c r="A390" s="61" t="s">
        <v>524</v>
      </c>
      <c r="B390" s="61" t="s">
        <v>525</v>
      </c>
      <c r="C390" s="35">
        <v>4301020178</v>
      </c>
      <c r="D390" s="455">
        <v>4607091383980</v>
      </c>
      <c r="E390" s="455"/>
      <c r="F390" s="60">
        <v>2.5</v>
      </c>
      <c r="G390" s="36">
        <v>6</v>
      </c>
      <c r="H390" s="60">
        <v>15</v>
      </c>
      <c r="I390" s="60">
        <v>15.48</v>
      </c>
      <c r="J390" s="36">
        <v>48</v>
      </c>
      <c r="K390" s="36" t="s">
        <v>128</v>
      </c>
      <c r="L390" s="36"/>
      <c r="M390" s="37" t="s">
        <v>127</v>
      </c>
      <c r="N390" s="37"/>
      <c r="O390" s="36">
        <v>50</v>
      </c>
      <c r="P390" s="6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457"/>
      <c r="R390" s="457"/>
      <c r="S390" s="457"/>
      <c r="T390" s="458"/>
      <c r="U390" s="38" t="s">
        <v>48</v>
      </c>
      <c r="V390" s="38" t="s">
        <v>48</v>
      </c>
      <c r="W390" s="39" t="s">
        <v>0</v>
      </c>
      <c r="X390" s="57">
        <v>750</v>
      </c>
      <c r="Y390" s="54">
        <f>IFERROR(IF(X390="",0,CEILING((X390/$H390),1)*$H390),"")</f>
        <v>750</v>
      </c>
      <c r="Z390" s="40">
        <f>IFERROR(IF(Y390=0,"",ROUNDUP(Y390/H390,0)*0.02175),"")</f>
        <v>1.0874999999999999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774</v>
      </c>
      <c r="BN390" s="76">
        <f>IFERROR(Y390*I390/H390,"0")</f>
        <v>774</v>
      </c>
      <c r="BO390" s="76">
        <f>IFERROR(1/J390*(X390/H390),"0")</f>
        <v>1.0416666666666665</v>
      </c>
      <c r="BP390" s="76">
        <f>IFERROR(1/J390*(Y390/H390),"0")</f>
        <v>1.0416666666666665</v>
      </c>
    </row>
    <row r="391" spans="1:68" ht="27" customHeight="1" x14ac:dyDescent="0.25">
      <c r="A391" s="61" t="s">
        <v>526</v>
      </c>
      <c r="B391" s="61" t="s">
        <v>527</v>
      </c>
      <c r="C391" s="35">
        <v>4301020179</v>
      </c>
      <c r="D391" s="455">
        <v>4607091384178</v>
      </c>
      <c r="E391" s="455"/>
      <c r="F391" s="60">
        <v>0.4</v>
      </c>
      <c r="G391" s="36">
        <v>10</v>
      </c>
      <c r="H391" s="60">
        <v>4</v>
      </c>
      <c r="I391" s="60">
        <v>4.24</v>
      </c>
      <c r="J391" s="36">
        <v>120</v>
      </c>
      <c r="K391" s="36" t="s">
        <v>90</v>
      </c>
      <c r="L391" s="36"/>
      <c r="M391" s="37" t="s">
        <v>127</v>
      </c>
      <c r="N391" s="37"/>
      <c r="O391" s="36">
        <v>50</v>
      </c>
      <c r="P391" s="6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457"/>
      <c r="R391" s="457"/>
      <c r="S391" s="457"/>
      <c r="T391" s="458"/>
      <c r="U391" s="38" t="s">
        <v>48</v>
      </c>
      <c r="V391" s="38" t="s">
        <v>48</v>
      </c>
      <c r="W391" s="39" t="s">
        <v>0</v>
      </c>
      <c r="X391" s="57">
        <v>0</v>
      </c>
      <c r="Y391" s="54">
        <f>IFERROR(IF(X391="",0,CEILING((X391/$H391),1)*$H391),"")</f>
        <v>0</v>
      </c>
      <c r="Z391" s="40" t="str">
        <f>IFERROR(IF(Y391=0,"",ROUNDUP(Y391/H391,0)*0.00937),"")</f>
        <v/>
      </c>
      <c r="AA391" s="66" t="s">
        <v>48</v>
      </c>
      <c r="AB391" s="67" t="s">
        <v>48</v>
      </c>
      <c r="AC391" s="77"/>
      <c r="AG391" s="76"/>
      <c r="AJ391" s="79"/>
      <c r="AK391" s="79"/>
      <c r="BB391" s="283" t="s">
        <v>69</v>
      </c>
      <c r="BM391" s="76">
        <f>IFERROR(X391*I391/H391,"0")</f>
        <v>0</v>
      </c>
      <c r="BN391" s="76">
        <f>IFERROR(Y391*I391/H391,"0")</f>
        <v>0</v>
      </c>
      <c r="BO391" s="76">
        <f>IFERROR(1/J391*(X391/H391),"0")</f>
        <v>0</v>
      </c>
      <c r="BP391" s="76">
        <f>IFERROR(1/J391*(Y391/H391),"0")</f>
        <v>0</v>
      </c>
    </row>
    <row r="392" spans="1:68" x14ac:dyDescent="0.2">
      <c r="A392" s="462"/>
      <c r="B392" s="462"/>
      <c r="C392" s="462"/>
      <c r="D392" s="462"/>
      <c r="E392" s="462"/>
      <c r="F392" s="462"/>
      <c r="G392" s="462"/>
      <c r="H392" s="462"/>
      <c r="I392" s="462"/>
      <c r="J392" s="462"/>
      <c r="K392" s="462"/>
      <c r="L392" s="462"/>
      <c r="M392" s="462"/>
      <c r="N392" s="462"/>
      <c r="O392" s="463"/>
      <c r="P392" s="459" t="s">
        <v>43</v>
      </c>
      <c r="Q392" s="460"/>
      <c r="R392" s="460"/>
      <c r="S392" s="460"/>
      <c r="T392" s="460"/>
      <c r="U392" s="460"/>
      <c r="V392" s="461"/>
      <c r="W392" s="41" t="s">
        <v>42</v>
      </c>
      <c r="X392" s="42">
        <f>IFERROR(X390/H390,"0")+IFERROR(X391/H391,"0")</f>
        <v>50</v>
      </c>
      <c r="Y392" s="42">
        <f>IFERROR(Y390/H390,"0")+IFERROR(Y391/H391,"0")</f>
        <v>50</v>
      </c>
      <c r="Z392" s="42">
        <f>IFERROR(IF(Z390="",0,Z390),"0")+IFERROR(IF(Z391="",0,Z391),"0")</f>
        <v>1.0874999999999999</v>
      </c>
      <c r="AA392" s="65"/>
      <c r="AB392" s="65"/>
      <c r="AC392" s="65"/>
    </row>
    <row r="393" spans="1:68" x14ac:dyDescent="0.2">
      <c r="A393" s="462"/>
      <c r="B393" s="462"/>
      <c r="C393" s="462"/>
      <c r="D393" s="462"/>
      <c r="E393" s="462"/>
      <c r="F393" s="462"/>
      <c r="G393" s="462"/>
      <c r="H393" s="462"/>
      <c r="I393" s="462"/>
      <c r="J393" s="462"/>
      <c r="K393" s="462"/>
      <c r="L393" s="462"/>
      <c r="M393" s="462"/>
      <c r="N393" s="462"/>
      <c r="O393" s="463"/>
      <c r="P393" s="459" t="s">
        <v>43</v>
      </c>
      <c r="Q393" s="460"/>
      <c r="R393" s="460"/>
      <c r="S393" s="460"/>
      <c r="T393" s="460"/>
      <c r="U393" s="460"/>
      <c r="V393" s="461"/>
      <c r="W393" s="41" t="s">
        <v>0</v>
      </c>
      <c r="X393" s="42">
        <f>IFERROR(SUM(X390:X391),"0")</f>
        <v>750</v>
      </c>
      <c r="Y393" s="42">
        <f>IFERROR(SUM(Y390:Y391),"0")</f>
        <v>750</v>
      </c>
      <c r="Z393" s="41"/>
      <c r="AA393" s="65"/>
      <c r="AB393" s="65"/>
      <c r="AC393" s="65"/>
    </row>
    <row r="394" spans="1:68" ht="14.25" customHeight="1" x14ac:dyDescent="0.25">
      <c r="A394" s="454" t="s">
        <v>86</v>
      </c>
      <c r="B394" s="454"/>
      <c r="C394" s="454"/>
      <c r="D394" s="454"/>
      <c r="E394" s="454"/>
      <c r="F394" s="454"/>
      <c r="G394" s="454"/>
      <c r="H394" s="454"/>
      <c r="I394" s="454"/>
      <c r="J394" s="454"/>
      <c r="K394" s="454"/>
      <c r="L394" s="454"/>
      <c r="M394" s="454"/>
      <c r="N394" s="454"/>
      <c r="O394" s="454"/>
      <c r="P394" s="454"/>
      <c r="Q394" s="454"/>
      <c r="R394" s="454"/>
      <c r="S394" s="454"/>
      <c r="T394" s="454"/>
      <c r="U394" s="454"/>
      <c r="V394" s="454"/>
      <c r="W394" s="454"/>
      <c r="X394" s="454"/>
      <c r="Y394" s="454"/>
      <c r="Z394" s="454"/>
      <c r="AA394" s="64"/>
      <c r="AB394" s="64"/>
      <c r="AC394" s="64"/>
    </row>
    <row r="395" spans="1:68" ht="27" customHeight="1" x14ac:dyDescent="0.25">
      <c r="A395" s="61" t="s">
        <v>528</v>
      </c>
      <c r="B395" s="61" t="s">
        <v>529</v>
      </c>
      <c r="C395" s="35">
        <v>4301051560</v>
      </c>
      <c r="D395" s="455">
        <v>4607091383928</v>
      </c>
      <c r="E395" s="455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128</v>
      </c>
      <c r="L395" s="36"/>
      <c r="M395" s="37" t="s">
        <v>130</v>
      </c>
      <c r="N395" s="37"/>
      <c r="O395" s="36">
        <v>40</v>
      </c>
      <c r="P395" s="66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457"/>
      <c r="R395" s="457"/>
      <c r="S395" s="457"/>
      <c r="T395" s="458"/>
      <c r="U395" s="38" t="s">
        <v>48</v>
      </c>
      <c r="V395" s="38" t="s">
        <v>48</v>
      </c>
      <c r="W395" s="39" t="s">
        <v>0</v>
      </c>
      <c r="X395" s="57">
        <v>2300</v>
      </c>
      <c r="Y395" s="54">
        <f>IFERROR(IF(X395="",0,CEILING((X395/$H395),1)*$H395),"")</f>
        <v>2301</v>
      </c>
      <c r="Z395" s="40">
        <f>IFERROR(IF(Y395=0,"",ROUNDUP(Y395/H395,0)*0.02175),"")</f>
        <v>6.4162499999999998</v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2468.0769230769233</v>
      </c>
      <c r="BN395" s="76">
        <f>IFERROR(Y395*I395/H395,"0")</f>
        <v>2469.15</v>
      </c>
      <c r="BO395" s="76">
        <f>IFERROR(1/J395*(X395/H395),"0")</f>
        <v>5.2655677655677655</v>
      </c>
      <c r="BP395" s="76">
        <f>IFERROR(1/J395*(Y395/H395),"0")</f>
        <v>5.2678571428571423</v>
      </c>
    </row>
    <row r="396" spans="1:68" ht="27" customHeight="1" x14ac:dyDescent="0.25">
      <c r="A396" s="61" t="s">
        <v>528</v>
      </c>
      <c r="B396" s="61" t="s">
        <v>530</v>
      </c>
      <c r="C396" s="35">
        <v>4301051639</v>
      </c>
      <c r="D396" s="455">
        <v>4607091383928</v>
      </c>
      <c r="E396" s="455"/>
      <c r="F396" s="60">
        <v>1.3</v>
      </c>
      <c r="G396" s="36">
        <v>6</v>
      </c>
      <c r="H396" s="60">
        <v>7.8</v>
      </c>
      <c r="I396" s="60">
        <v>8.3699999999999992</v>
      </c>
      <c r="J396" s="36">
        <v>56</v>
      </c>
      <c r="K396" s="36" t="s">
        <v>128</v>
      </c>
      <c r="L396" s="36"/>
      <c r="M396" s="37" t="s">
        <v>84</v>
      </c>
      <c r="N396" s="37"/>
      <c r="O396" s="36">
        <v>40</v>
      </c>
      <c r="P396" s="66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457"/>
      <c r="R396" s="457"/>
      <c r="S396" s="457"/>
      <c r="T396" s="458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ht="27" customHeight="1" x14ac:dyDescent="0.25">
      <c r="A397" s="61" t="s">
        <v>531</v>
      </c>
      <c r="B397" s="61" t="s">
        <v>532</v>
      </c>
      <c r="C397" s="35">
        <v>4301051636</v>
      </c>
      <c r="D397" s="455">
        <v>4607091384260</v>
      </c>
      <c r="E397" s="455"/>
      <c r="F397" s="60">
        <v>1.3</v>
      </c>
      <c r="G397" s="36">
        <v>6</v>
      </c>
      <c r="H397" s="60">
        <v>7.8</v>
      </c>
      <c r="I397" s="60">
        <v>8.3640000000000008</v>
      </c>
      <c r="J397" s="36">
        <v>56</v>
      </c>
      <c r="K397" s="36" t="s">
        <v>128</v>
      </c>
      <c r="L397" s="36"/>
      <c r="M397" s="37" t="s">
        <v>84</v>
      </c>
      <c r="N397" s="37"/>
      <c r="O397" s="36">
        <v>40</v>
      </c>
      <c r="P397" s="66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457"/>
      <c r="R397" s="457"/>
      <c r="S397" s="457"/>
      <c r="T397" s="458"/>
      <c r="U397" s="38" t="s">
        <v>48</v>
      </c>
      <c r="V397" s="38" t="s">
        <v>48</v>
      </c>
      <c r="W397" s="39" t="s">
        <v>0</v>
      </c>
      <c r="X397" s="57">
        <v>580</v>
      </c>
      <c r="Y397" s="54">
        <f>IFERROR(IF(X397="",0,CEILING((X397/$H397),1)*$H397),"")</f>
        <v>585</v>
      </c>
      <c r="Z397" s="40">
        <f>IFERROR(IF(Y397=0,"",ROUNDUP(Y397/H397,0)*0.02175),"")</f>
        <v>1.6312499999999999</v>
      </c>
      <c r="AA397" s="66" t="s">
        <v>48</v>
      </c>
      <c r="AB397" s="67" t="s">
        <v>48</v>
      </c>
      <c r="AC397" s="77"/>
      <c r="AG397" s="76"/>
      <c r="AJ397" s="79"/>
      <c r="AK397" s="79"/>
      <c r="BB397" s="286" t="s">
        <v>69</v>
      </c>
      <c r="BM397" s="76">
        <f>IFERROR(X397*I397/H397,"0")</f>
        <v>621.93846153846164</v>
      </c>
      <c r="BN397" s="76">
        <f>IFERROR(Y397*I397/H397,"0")</f>
        <v>627.30000000000007</v>
      </c>
      <c r="BO397" s="76">
        <f>IFERROR(1/J397*(X397/H397),"0")</f>
        <v>1.3278388278388278</v>
      </c>
      <c r="BP397" s="76">
        <f>IFERROR(1/J397*(Y397/H397),"0")</f>
        <v>1.3392857142857142</v>
      </c>
    </row>
    <row r="398" spans="1:68" x14ac:dyDescent="0.2">
      <c r="A398" s="462"/>
      <c r="B398" s="462"/>
      <c r="C398" s="462"/>
      <c r="D398" s="462"/>
      <c r="E398" s="462"/>
      <c r="F398" s="462"/>
      <c r="G398" s="462"/>
      <c r="H398" s="462"/>
      <c r="I398" s="462"/>
      <c r="J398" s="462"/>
      <c r="K398" s="462"/>
      <c r="L398" s="462"/>
      <c r="M398" s="462"/>
      <c r="N398" s="462"/>
      <c r="O398" s="463"/>
      <c r="P398" s="459" t="s">
        <v>43</v>
      </c>
      <c r="Q398" s="460"/>
      <c r="R398" s="460"/>
      <c r="S398" s="460"/>
      <c r="T398" s="460"/>
      <c r="U398" s="460"/>
      <c r="V398" s="461"/>
      <c r="W398" s="41" t="s">
        <v>42</v>
      </c>
      <c r="X398" s="42">
        <f>IFERROR(X395/H395,"0")+IFERROR(X396/H396,"0")+IFERROR(X397/H397,"0")</f>
        <v>369.23076923076923</v>
      </c>
      <c r="Y398" s="42">
        <f>IFERROR(Y395/H395,"0")+IFERROR(Y396/H396,"0")+IFERROR(Y397/H397,"0")</f>
        <v>370</v>
      </c>
      <c r="Z398" s="42">
        <f>IFERROR(IF(Z395="",0,Z395),"0")+IFERROR(IF(Z396="",0,Z396),"0")+IFERROR(IF(Z397="",0,Z397),"0")</f>
        <v>8.0474999999999994</v>
      </c>
      <c r="AA398" s="65"/>
      <c r="AB398" s="65"/>
      <c r="AC398" s="65"/>
    </row>
    <row r="399" spans="1:68" x14ac:dyDescent="0.2">
      <c r="A399" s="462"/>
      <c r="B399" s="462"/>
      <c r="C399" s="462"/>
      <c r="D399" s="462"/>
      <c r="E399" s="462"/>
      <c r="F399" s="462"/>
      <c r="G399" s="462"/>
      <c r="H399" s="462"/>
      <c r="I399" s="462"/>
      <c r="J399" s="462"/>
      <c r="K399" s="462"/>
      <c r="L399" s="462"/>
      <c r="M399" s="462"/>
      <c r="N399" s="462"/>
      <c r="O399" s="463"/>
      <c r="P399" s="459" t="s">
        <v>43</v>
      </c>
      <c r="Q399" s="460"/>
      <c r="R399" s="460"/>
      <c r="S399" s="460"/>
      <c r="T399" s="460"/>
      <c r="U399" s="460"/>
      <c r="V399" s="461"/>
      <c r="W399" s="41" t="s">
        <v>0</v>
      </c>
      <c r="X399" s="42">
        <f>IFERROR(SUM(X395:X397),"0")</f>
        <v>2880</v>
      </c>
      <c r="Y399" s="42">
        <f>IFERROR(SUM(Y395:Y397),"0")</f>
        <v>2886</v>
      </c>
      <c r="Z399" s="41"/>
      <c r="AA399" s="65"/>
      <c r="AB399" s="65"/>
      <c r="AC399" s="65"/>
    </row>
    <row r="400" spans="1:68" ht="14.25" customHeight="1" x14ac:dyDescent="0.25">
      <c r="A400" s="454" t="s">
        <v>195</v>
      </c>
      <c r="B400" s="454"/>
      <c r="C400" s="454"/>
      <c r="D400" s="454"/>
      <c r="E400" s="454"/>
      <c r="F400" s="454"/>
      <c r="G400" s="454"/>
      <c r="H400" s="454"/>
      <c r="I400" s="454"/>
      <c r="J400" s="454"/>
      <c r="K400" s="454"/>
      <c r="L400" s="454"/>
      <c r="M400" s="454"/>
      <c r="N400" s="454"/>
      <c r="O400" s="454"/>
      <c r="P400" s="454"/>
      <c r="Q400" s="454"/>
      <c r="R400" s="454"/>
      <c r="S400" s="454"/>
      <c r="T400" s="454"/>
      <c r="U400" s="454"/>
      <c r="V400" s="454"/>
      <c r="W400" s="454"/>
      <c r="X400" s="454"/>
      <c r="Y400" s="454"/>
      <c r="Z400" s="454"/>
      <c r="AA400" s="64"/>
      <c r="AB400" s="64"/>
      <c r="AC400" s="64"/>
    </row>
    <row r="401" spans="1:68" ht="16.5" customHeight="1" x14ac:dyDescent="0.25">
      <c r="A401" s="61" t="s">
        <v>533</v>
      </c>
      <c r="B401" s="61" t="s">
        <v>534</v>
      </c>
      <c r="C401" s="35">
        <v>4301060314</v>
      </c>
      <c r="D401" s="455">
        <v>4607091384673</v>
      </c>
      <c r="E401" s="455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128</v>
      </c>
      <c r="L401" s="36"/>
      <c r="M401" s="37" t="s">
        <v>84</v>
      </c>
      <c r="N401" s="37"/>
      <c r="O401" s="36">
        <v>30</v>
      </c>
      <c r="P401" s="6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457"/>
      <c r="R401" s="457"/>
      <c r="S401" s="457"/>
      <c r="T401" s="458"/>
      <c r="U401" s="38" t="s">
        <v>48</v>
      </c>
      <c r="V401" s="38" t="s">
        <v>48</v>
      </c>
      <c r="W401" s="39" t="s">
        <v>0</v>
      </c>
      <c r="X401" s="57">
        <v>365</v>
      </c>
      <c r="Y401" s="54">
        <f>IFERROR(IF(X401="",0,CEILING((X401/$H401),1)*$H401),"")</f>
        <v>366.59999999999997</v>
      </c>
      <c r="Z401" s="40">
        <f>IFERROR(IF(Y401=0,"",ROUNDUP(Y401/H401,0)*0.02175),"")</f>
        <v>1.0222499999999999</v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391.39230769230772</v>
      </c>
      <c r="BN401" s="76">
        <f>IFERROR(Y401*I401/H401,"0")</f>
        <v>393.108</v>
      </c>
      <c r="BO401" s="76">
        <f>IFERROR(1/J401*(X401/H401),"0")</f>
        <v>0.83562271062271054</v>
      </c>
      <c r="BP401" s="76">
        <f>IFERROR(1/J401*(Y401/H401),"0")</f>
        <v>0.83928571428571419</v>
      </c>
    </row>
    <row r="402" spans="1:68" ht="16.5" customHeight="1" x14ac:dyDescent="0.25">
      <c r="A402" s="61" t="s">
        <v>533</v>
      </c>
      <c r="B402" s="61" t="s">
        <v>535</v>
      </c>
      <c r="C402" s="35">
        <v>4301060345</v>
      </c>
      <c r="D402" s="455">
        <v>4607091384673</v>
      </c>
      <c r="E402" s="455"/>
      <c r="F402" s="60">
        <v>1.3</v>
      </c>
      <c r="G402" s="36">
        <v>6</v>
      </c>
      <c r="H402" s="60">
        <v>7.8</v>
      </c>
      <c r="I402" s="60">
        <v>8.3640000000000008</v>
      </c>
      <c r="J402" s="36">
        <v>56</v>
      </c>
      <c r="K402" s="36" t="s">
        <v>128</v>
      </c>
      <c r="L402" s="36"/>
      <c r="M402" s="37" t="s">
        <v>84</v>
      </c>
      <c r="N402" s="37"/>
      <c r="O402" s="36">
        <v>30</v>
      </c>
      <c r="P402" s="67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457"/>
      <c r="R402" s="457"/>
      <c r="S402" s="457"/>
      <c r="T402" s="458"/>
      <c r="U402" s="38" t="s">
        <v>48</v>
      </c>
      <c r="V402" s="38" t="s">
        <v>48</v>
      </c>
      <c r="W402" s="39" t="s">
        <v>0</v>
      </c>
      <c r="X402" s="57">
        <v>0</v>
      </c>
      <c r="Y402" s="54">
        <f>IFERROR(IF(X402="",0,CEILING((X402/$H402),1)*$H402),"")</f>
        <v>0</v>
      </c>
      <c r="Z402" s="40" t="str">
        <f>IFERROR(IF(Y402=0,"",ROUNDUP(Y402/H402,0)*0.02175),"")</f>
        <v/>
      </c>
      <c r="AA402" s="66" t="s">
        <v>48</v>
      </c>
      <c r="AB402" s="67" t="s">
        <v>48</v>
      </c>
      <c r="AC402" s="77"/>
      <c r="AG402" s="76"/>
      <c r="AJ402" s="79"/>
      <c r="AK402" s="79"/>
      <c r="BB402" s="288" t="s">
        <v>69</v>
      </c>
      <c r="BM402" s="76">
        <f>IFERROR(X402*I402/H402,"0")</f>
        <v>0</v>
      </c>
      <c r="BN402" s="76">
        <f>IFERROR(Y402*I402/H402,"0")</f>
        <v>0</v>
      </c>
      <c r="BO402" s="76">
        <f>IFERROR(1/J402*(X402/H402),"0")</f>
        <v>0</v>
      </c>
      <c r="BP402" s="76">
        <f>IFERROR(1/J402*(Y402/H402),"0")</f>
        <v>0</v>
      </c>
    </row>
    <row r="403" spans="1:68" x14ac:dyDescent="0.2">
      <c r="A403" s="462"/>
      <c r="B403" s="462"/>
      <c r="C403" s="462"/>
      <c r="D403" s="462"/>
      <c r="E403" s="462"/>
      <c r="F403" s="462"/>
      <c r="G403" s="462"/>
      <c r="H403" s="462"/>
      <c r="I403" s="462"/>
      <c r="J403" s="462"/>
      <c r="K403" s="462"/>
      <c r="L403" s="462"/>
      <c r="M403" s="462"/>
      <c r="N403" s="462"/>
      <c r="O403" s="463"/>
      <c r="P403" s="459" t="s">
        <v>43</v>
      </c>
      <c r="Q403" s="460"/>
      <c r="R403" s="460"/>
      <c r="S403" s="460"/>
      <c r="T403" s="460"/>
      <c r="U403" s="460"/>
      <c r="V403" s="461"/>
      <c r="W403" s="41" t="s">
        <v>42</v>
      </c>
      <c r="X403" s="42">
        <f>IFERROR(X401/H401,"0")+IFERROR(X402/H402,"0")</f>
        <v>46.794871794871796</v>
      </c>
      <c r="Y403" s="42">
        <f>IFERROR(Y401/H401,"0")+IFERROR(Y402/H402,"0")</f>
        <v>47</v>
      </c>
      <c r="Z403" s="42">
        <f>IFERROR(IF(Z401="",0,Z401),"0")+IFERROR(IF(Z402="",0,Z402),"0")</f>
        <v>1.0222499999999999</v>
      </c>
      <c r="AA403" s="65"/>
      <c r="AB403" s="65"/>
      <c r="AC403" s="65"/>
    </row>
    <row r="404" spans="1:68" x14ac:dyDescent="0.2">
      <c r="A404" s="462"/>
      <c r="B404" s="462"/>
      <c r="C404" s="462"/>
      <c r="D404" s="462"/>
      <c r="E404" s="462"/>
      <c r="F404" s="462"/>
      <c r="G404" s="462"/>
      <c r="H404" s="462"/>
      <c r="I404" s="462"/>
      <c r="J404" s="462"/>
      <c r="K404" s="462"/>
      <c r="L404" s="462"/>
      <c r="M404" s="462"/>
      <c r="N404" s="462"/>
      <c r="O404" s="463"/>
      <c r="P404" s="459" t="s">
        <v>43</v>
      </c>
      <c r="Q404" s="460"/>
      <c r="R404" s="460"/>
      <c r="S404" s="460"/>
      <c r="T404" s="460"/>
      <c r="U404" s="460"/>
      <c r="V404" s="461"/>
      <c r="W404" s="41" t="s">
        <v>0</v>
      </c>
      <c r="X404" s="42">
        <f>IFERROR(SUM(X401:X402),"0")</f>
        <v>365</v>
      </c>
      <c r="Y404" s="42">
        <f>IFERROR(SUM(Y401:Y402),"0")</f>
        <v>366.59999999999997</v>
      </c>
      <c r="Z404" s="41"/>
      <c r="AA404" s="65"/>
      <c r="AB404" s="65"/>
      <c r="AC404" s="65"/>
    </row>
    <row r="405" spans="1:68" ht="16.5" customHeight="1" x14ac:dyDescent="0.25">
      <c r="A405" s="453" t="s">
        <v>536</v>
      </c>
      <c r="B405" s="453"/>
      <c r="C405" s="453"/>
      <c r="D405" s="453"/>
      <c r="E405" s="453"/>
      <c r="F405" s="453"/>
      <c r="G405" s="453"/>
      <c r="H405" s="453"/>
      <c r="I405" s="453"/>
      <c r="J405" s="453"/>
      <c r="K405" s="453"/>
      <c r="L405" s="453"/>
      <c r="M405" s="453"/>
      <c r="N405" s="453"/>
      <c r="O405" s="453"/>
      <c r="P405" s="453"/>
      <c r="Q405" s="453"/>
      <c r="R405" s="453"/>
      <c r="S405" s="453"/>
      <c r="T405" s="453"/>
      <c r="U405" s="453"/>
      <c r="V405" s="453"/>
      <c r="W405" s="453"/>
      <c r="X405" s="453"/>
      <c r="Y405" s="453"/>
      <c r="Z405" s="453"/>
      <c r="AA405" s="63"/>
      <c r="AB405" s="63"/>
      <c r="AC405" s="63"/>
    </row>
    <row r="406" spans="1:68" ht="14.25" customHeight="1" x14ac:dyDescent="0.25">
      <c r="A406" s="454" t="s">
        <v>124</v>
      </c>
      <c r="B406" s="454"/>
      <c r="C406" s="454"/>
      <c r="D406" s="454"/>
      <c r="E406" s="454"/>
      <c r="F406" s="454"/>
      <c r="G406" s="454"/>
      <c r="H406" s="454"/>
      <c r="I406" s="454"/>
      <c r="J406" s="454"/>
      <c r="K406" s="454"/>
      <c r="L406" s="454"/>
      <c r="M406" s="454"/>
      <c r="N406" s="454"/>
      <c r="O406" s="454"/>
      <c r="P406" s="454"/>
      <c r="Q406" s="454"/>
      <c r="R406" s="454"/>
      <c r="S406" s="454"/>
      <c r="T406" s="454"/>
      <c r="U406" s="454"/>
      <c r="V406" s="454"/>
      <c r="W406" s="454"/>
      <c r="X406" s="454"/>
      <c r="Y406" s="454"/>
      <c r="Z406" s="454"/>
      <c r="AA406" s="64"/>
      <c r="AB406" s="64"/>
      <c r="AC406" s="64"/>
    </row>
    <row r="407" spans="1:68" ht="27" customHeight="1" x14ac:dyDescent="0.25">
      <c r="A407" s="61" t="s">
        <v>537</v>
      </c>
      <c r="B407" s="61" t="s">
        <v>538</v>
      </c>
      <c r="C407" s="35">
        <v>4301011873</v>
      </c>
      <c r="D407" s="455">
        <v>4680115881907</v>
      </c>
      <c r="E407" s="455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128</v>
      </c>
      <c r="L407" s="36"/>
      <c r="M407" s="37" t="s">
        <v>84</v>
      </c>
      <c r="N407" s="37"/>
      <c r="O407" s="36">
        <v>60</v>
      </c>
      <c r="P407" s="672" t="s">
        <v>539</v>
      </c>
      <c r="Q407" s="457"/>
      <c r="R407" s="457"/>
      <c r="S407" s="457"/>
      <c r="T407" s="458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37.5" customHeight="1" x14ac:dyDescent="0.25">
      <c r="A408" s="61" t="s">
        <v>540</v>
      </c>
      <c r="B408" s="61" t="s">
        <v>541</v>
      </c>
      <c r="C408" s="35">
        <v>4301011874</v>
      </c>
      <c r="D408" s="455">
        <v>4680115884892</v>
      </c>
      <c r="E408" s="455"/>
      <c r="F408" s="60">
        <v>1.8</v>
      </c>
      <c r="G408" s="36">
        <v>6</v>
      </c>
      <c r="H408" s="60">
        <v>10.8</v>
      </c>
      <c r="I408" s="60">
        <v>11.28</v>
      </c>
      <c r="J408" s="36">
        <v>56</v>
      </c>
      <c r="K408" s="36" t="s">
        <v>128</v>
      </c>
      <c r="L408" s="36"/>
      <c r="M408" s="37" t="s">
        <v>84</v>
      </c>
      <c r="N408" s="37"/>
      <c r="O408" s="36">
        <v>60</v>
      </c>
      <c r="P408" s="67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457"/>
      <c r="R408" s="457"/>
      <c r="S408" s="457"/>
      <c r="T408" s="458"/>
      <c r="U408" s="38" t="s">
        <v>48</v>
      </c>
      <c r="V408" s="38" t="s">
        <v>48</v>
      </c>
      <c r="W408" s="39" t="s">
        <v>0</v>
      </c>
      <c r="X408" s="57">
        <v>60</v>
      </c>
      <c r="Y408" s="54">
        <f>IFERROR(IF(X408="",0,CEILING((X408/$H408),1)*$H408),"")</f>
        <v>64.800000000000011</v>
      </c>
      <c r="Z408" s="40">
        <f>IFERROR(IF(Y408=0,"",ROUNDUP(Y408/H408,0)*0.02175),"")</f>
        <v>0.1305</v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62.666666666666657</v>
      </c>
      <c r="BN408" s="76">
        <f>IFERROR(Y408*I408/H408,"0")</f>
        <v>67.680000000000007</v>
      </c>
      <c r="BO408" s="76">
        <f>IFERROR(1/J408*(X408/H408),"0")</f>
        <v>9.9206349206349201E-2</v>
      </c>
      <c r="BP408" s="76">
        <f>IFERROR(1/J408*(Y408/H408),"0")</f>
        <v>0.10714285714285715</v>
      </c>
    </row>
    <row r="409" spans="1:68" ht="27" customHeight="1" x14ac:dyDescent="0.25">
      <c r="A409" s="61" t="s">
        <v>542</v>
      </c>
      <c r="B409" s="61" t="s">
        <v>543</v>
      </c>
      <c r="C409" s="35">
        <v>4301011875</v>
      </c>
      <c r="D409" s="455">
        <v>4680115884885</v>
      </c>
      <c r="E409" s="455"/>
      <c r="F409" s="60">
        <v>0.8</v>
      </c>
      <c r="G409" s="36">
        <v>15</v>
      </c>
      <c r="H409" s="60">
        <v>12</v>
      </c>
      <c r="I409" s="60">
        <v>12.48</v>
      </c>
      <c r="J409" s="36">
        <v>56</v>
      </c>
      <c r="K409" s="36" t="s">
        <v>128</v>
      </c>
      <c r="L409" s="36"/>
      <c r="M409" s="37" t="s">
        <v>84</v>
      </c>
      <c r="N409" s="37"/>
      <c r="O409" s="36">
        <v>60</v>
      </c>
      <c r="P409" s="67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457"/>
      <c r="R409" s="457"/>
      <c r="S409" s="457"/>
      <c r="T409" s="458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IFERROR(IF(Y409=0,"",ROUNDUP(Y409/H409,0)*0.02175),"")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t="37.5" customHeight="1" x14ac:dyDescent="0.25">
      <c r="A410" s="61" t="s">
        <v>544</v>
      </c>
      <c r="B410" s="61" t="s">
        <v>545</v>
      </c>
      <c r="C410" s="35">
        <v>4301011871</v>
      </c>
      <c r="D410" s="455">
        <v>4680115884908</v>
      </c>
      <c r="E410" s="455"/>
      <c r="F410" s="60">
        <v>0.4</v>
      </c>
      <c r="G410" s="36">
        <v>10</v>
      </c>
      <c r="H410" s="60">
        <v>4</v>
      </c>
      <c r="I410" s="60">
        <v>4.21</v>
      </c>
      <c r="J410" s="36">
        <v>120</v>
      </c>
      <c r="K410" s="36" t="s">
        <v>90</v>
      </c>
      <c r="L410" s="36"/>
      <c r="M410" s="37" t="s">
        <v>84</v>
      </c>
      <c r="N410" s="37"/>
      <c r="O410" s="36">
        <v>60</v>
      </c>
      <c r="P410" s="67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457"/>
      <c r="R410" s="457"/>
      <c r="S410" s="457"/>
      <c r="T410" s="458"/>
      <c r="U410" s="38" t="s">
        <v>48</v>
      </c>
      <c r="V410" s="38" t="s">
        <v>48</v>
      </c>
      <c r="W410" s="39" t="s">
        <v>0</v>
      </c>
      <c r="X410" s="57">
        <v>0</v>
      </c>
      <c r="Y410" s="54">
        <f>IFERROR(IF(X410="",0,CEILING((X410/$H410),1)*$H410),"")</f>
        <v>0</v>
      </c>
      <c r="Z410" s="40" t="str">
        <f>IFERROR(IF(Y410=0,"",ROUNDUP(Y410/H410,0)*0.00937),"")</f>
        <v/>
      </c>
      <c r="AA410" s="66" t="s">
        <v>48</v>
      </c>
      <c r="AB410" s="67" t="s">
        <v>48</v>
      </c>
      <c r="AC410" s="77"/>
      <c r="AG410" s="76"/>
      <c r="AJ410" s="79"/>
      <c r="AK410" s="79"/>
      <c r="BB410" s="292" t="s">
        <v>69</v>
      </c>
      <c r="BM410" s="76">
        <f>IFERROR(X410*I410/H410,"0")</f>
        <v>0</v>
      </c>
      <c r="BN410" s="76">
        <f>IFERROR(Y410*I410/H410,"0")</f>
        <v>0</v>
      </c>
      <c r="BO410" s="76">
        <f>IFERROR(1/J410*(X410/H410),"0")</f>
        <v>0</v>
      </c>
      <c r="BP410" s="76">
        <f>IFERROR(1/J410*(Y410/H410),"0")</f>
        <v>0</v>
      </c>
    </row>
    <row r="411" spans="1:68" x14ac:dyDescent="0.2">
      <c r="A411" s="462"/>
      <c r="B411" s="462"/>
      <c r="C411" s="462"/>
      <c r="D411" s="462"/>
      <c r="E411" s="462"/>
      <c r="F411" s="462"/>
      <c r="G411" s="462"/>
      <c r="H411" s="462"/>
      <c r="I411" s="462"/>
      <c r="J411" s="462"/>
      <c r="K411" s="462"/>
      <c r="L411" s="462"/>
      <c r="M411" s="462"/>
      <c r="N411" s="462"/>
      <c r="O411" s="463"/>
      <c r="P411" s="459" t="s">
        <v>43</v>
      </c>
      <c r="Q411" s="460"/>
      <c r="R411" s="460"/>
      <c r="S411" s="460"/>
      <c r="T411" s="460"/>
      <c r="U411" s="460"/>
      <c r="V411" s="461"/>
      <c r="W411" s="41" t="s">
        <v>42</v>
      </c>
      <c r="X411" s="42">
        <f>IFERROR(X407/H407,"0")+IFERROR(X408/H408,"0")+IFERROR(X409/H409,"0")+IFERROR(X410/H410,"0")</f>
        <v>5.5555555555555554</v>
      </c>
      <c r="Y411" s="42">
        <f>IFERROR(Y407/H407,"0")+IFERROR(Y408/H408,"0")+IFERROR(Y409/H409,"0")+IFERROR(Y410/H410,"0")</f>
        <v>6.0000000000000009</v>
      </c>
      <c r="Z411" s="42">
        <f>IFERROR(IF(Z407="",0,Z407),"0")+IFERROR(IF(Z408="",0,Z408),"0")+IFERROR(IF(Z409="",0,Z409),"0")+IFERROR(IF(Z410="",0,Z410),"0")</f>
        <v>0.1305</v>
      </c>
      <c r="AA411" s="65"/>
      <c r="AB411" s="65"/>
      <c r="AC411" s="65"/>
    </row>
    <row r="412" spans="1:68" x14ac:dyDescent="0.2">
      <c r="A412" s="462"/>
      <c r="B412" s="462"/>
      <c r="C412" s="462"/>
      <c r="D412" s="462"/>
      <c r="E412" s="462"/>
      <c r="F412" s="462"/>
      <c r="G412" s="462"/>
      <c r="H412" s="462"/>
      <c r="I412" s="462"/>
      <c r="J412" s="462"/>
      <c r="K412" s="462"/>
      <c r="L412" s="462"/>
      <c r="M412" s="462"/>
      <c r="N412" s="462"/>
      <c r="O412" s="463"/>
      <c r="P412" s="459" t="s">
        <v>43</v>
      </c>
      <c r="Q412" s="460"/>
      <c r="R412" s="460"/>
      <c r="S412" s="460"/>
      <c r="T412" s="460"/>
      <c r="U412" s="460"/>
      <c r="V412" s="461"/>
      <c r="W412" s="41" t="s">
        <v>0</v>
      </c>
      <c r="X412" s="42">
        <f>IFERROR(SUM(X407:X410),"0")</f>
        <v>60</v>
      </c>
      <c r="Y412" s="42">
        <f>IFERROR(SUM(Y407:Y410),"0")</f>
        <v>64.800000000000011</v>
      </c>
      <c r="Z412" s="41"/>
      <c r="AA412" s="65"/>
      <c r="AB412" s="65"/>
      <c r="AC412" s="65"/>
    </row>
    <row r="413" spans="1:68" ht="14.25" customHeight="1" x14ac:dyDescent="0.25">
      <c r="A413" s="454" t="s">
        <v>81</v>
      </c>
      <c r="B413" s="454"/>
      <c r="C413" s="454"/>
      <c r="D413" s="454"/>
      <c r="E413" s="454"/>
      <c r="F413" s="454"/>
      <c r="G413" s="454"/>
      <c r="H413" s="454"/>
      <c r="I413" s="454"/>
      <c r="J413" s="454"/>
      <c r="K413" s="454"/>
      <c r="L413" s="454"/>
      <c r="M413" s="454"/>
      <c r="N413" s="454"/>
      <c r="O413" s="454"/>
      <c r="P413" s="454"/>
      <c r="Q413" s="454"/>
      <c r="R413" s="454"/>
      <c r="S413" s="454"/>
      <c r="T413" s="454"/>
      <c r="U413" s="454"/>
      <c r="V413" s="454"/>
      <c r="W413" s="454"/>
      <c r="X413" s="454"/>
      <c r="Y413" s="454"/>
      <c r="Z413" s="454"/>
      <c r="AA413" s="64"/>
      <c r="AB413" s="64"/>
      <c r="AC413" s="64"/>
    </row>
    <row r="414" spans="1:68" ht="27" customHeight="1" x14ac:dyDescent="0.25">
      <c r="A414" s="61" t="s">
        <v>546</v>
      </c>
      <c r="B414" s="61" t="s">
        <v>547</v>
      </c>
      <c r="C414" s="35">
        <v>4301031303</v>
      </c>
      <c r="D414" s="455">
        <v>4607091384802</v>
      </c>
      <c r="E414" s="455"/>
      <c r="F414" s="60">
        <v>0.73</v>
      </c>
      <c r="G414" s="36">
        <v>6</v>
      </c>
      <c r="H414" s="60">
        <v>4.38</v>
      </c>
      <c r="I414" s="60">
        <v>4.6399999999999997</v>
      </c>
      <c r="J414" s="36">
        <v>156</v>
      </c>
      <c r="K414" s="36" t="s">
        <v>90</v>
      </c>
      <c r="L414" s="36"/>
      <c r="M414" s="37" t="s">
        <v>84</v>
      </c>
      <c r="N414" s="37"/>
      <c r="O414" s="36">
        <v>35</v>
      </c>
      <c r="P414" s="6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457"/>
      <c r="R414" s="457"/>
      <c r="S414" s="457"/>
      <c r="T414" s="458"/>
      <c r="U414" s="38" t="s">
        <v>48</v>
      </c>
      <c r="V414" s="38" t="s">
        <v>48</v>
      </c>
      <c r="W414" s="39" t="s">
        <v>0</v>
      </c>
      <c r="X414" s="57">
        <v>370</v>
      </c>
      <c r="Y414" s="54">
        <f>IFERROR(IF(X414="",0,CEILING((X414/$H414),1)*$H414),"")</f>
        <v>372.3</v>
      </c>
      <c r="Z414" s="40">
        <f>IFERROR(IF(Y414=0,"",ROUNDUP(Y414/H414,0)*0.00753),"")</f>
        <v>0.64005000000000001</v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391.96347031963472</v>
      </c>
      <c r="BN414" s="76">
        <f>IFERROR(Y414*I414/H414,"0")</f>
        <v>394.4</v>
      </c>
      <c r="BO414" s="76">
        <f>IFERROR(1/J414*(X414/H414),"0")</f>
        <v>0.54150567849197984</v>
      </c>
      <c r="BP414" s="76">
        <f>IFERROR(1/J414*(Y414/H414),"0")</f>
        <v>0.54487179487179482</v>
      </c>
    </row>
    <row r="415" spans="1:68" ht="27" customHeight="1" x14ac:dyDescent="0.25">
      <c r="A415" s="61" t="s">
        <v>548</v>
      </c>
      <c r="B415" s="61" t="s">
        <v>549</v>
      </c>
      <c r="C415" s="35">
        <v>4301031304</v>
      </c>
      <c r="D415" s="455">
        <v>4607091384826</v>
      </c>
      <c r="E415" s="455"/>
      <c r="F415" s="60">
        <v>0.35</v>
      </c>
      <c r="G415" s="36">
        <v>8</v>
      </c>
      <c r="H415" s="60">
        <v>2.8</v>
      </c>
      <c r="I415" s="60">
        <v>2.98</v>
      </c>
      <c r="J415" s="36">
        <v>234</v>
      </c>
      <c r="K415" s="36" t="s">
        <v>85</v>
      </c>
      <c r="L415" s="36"/>
      <c r="M415" s="37" t="s">
        <v>84</v>
      </c>
      <c r="N415" s="37"/>
      <c r="O415" s="36">
        <v>35</v>
      </c>
      <c r="P415" s="67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457"/>
      <c r="R415" s="457"/>
      <c r="S415" s="457"/>
      <c r="T415" s="458"/>
      <c r="U415" s="38" t="s">
        <v>48</v>
      </c>
      <c r="V415" s="38" t="s">
        <v>48</v>
      </c>
      <c r="W415" s="39" t="s">
        <v>0</v>
      </c>
      <c r="X415" s="57">
        <v>0</v>
      </c>
      <c r="Y415" s="54">
        <f>IFERROR(IF(X415="",0,CEILING((X415/$H415),1)*$H415),"")</f>
        <v>0</v>
      </c>
      <c r="Z415" s="40" t="str">
        <f>IFERROR(IF(Y415=0,"",ROUNDUP(Y415/H415,0)*0.00502),"")</f>
        <v/>
      </c>
      <c r="AA415" s="66" t="s">
        <v>48</v>
      </c>
      <c r="AB415" s="67" t="s">
        <v>48</v>
      </c>
      <c r="AC415" s="77"/>
      <c r="AG415" s="76"/>
      <c r="AJ415" s="79"/>
      <c r="AK415" s="79"/>
      <c r="BB415" s="294" t="s">
        <v>69</v>
      </c>
      <c r="BM415" s="76">
        <f>IFERROR(X415*I415/H415,"0")</f>
        <v>0</v>
      </c>
      <c r="BN415" s="76">
        <f>IFERROR(Y415*I415/H415,"0")</f>
        <v>0</v>
      </c>
      <c r="BO415" s="76">
        <f>IFERROR(1/J415*(X415/H415),"0")</f>
        <v>0</v>
      </c>
      <c r="BP415" s="76">
        <f>IFERROR(1/J415*(Y415/H415),"0")</f>
        <v>0</v>
      </c>
    </row>
    <row r="416" spans="1:68" x14ac:dyDescent="0.2">
      <c r="A416" s="462"/>
      <c r="B416" s="462"/>
      <c r="C416" s="462"/>
      <c r="D416" s="462"/>
      <c r="E416" s="462"/>
      <c r="F416" s="462"/>
      <c r="G416" s="462"/>
      <c r="H416" s="462"/>
      <c r="I416" s="462"/>
      <c r="J416" s="462"/>
      <c r="K416" s="462"/>
      <c r="L416" s="462"/>
      <c r="M416" s="462"/>
      <c r="N416" s="462"/>
      <c r="O416" s="463"/>
      <c r="P416" s="459" t="s">
        <v>43</v>
      </c>
      <c r="Q416" s="460"/>
      <c r="R416" s="460"/>
      <c r="S416" s="460"/>
      <c r="T416" s="460"/>
      <c r="U416" s="460"/>
      <c r="V416" s="461"/>
      <c r="W416" s="41" t="s">
        <v>42</v>
      </c>
      <c r="X416" s="42">
        <f>IFERROR(X414/H414,"0")+IFERROR(X415/H415,"0")</f>
        <v>84.474885844748854</v>
      </c>
      <c r="Y416" s="42">
        <f>IFERROR(Y414/H414,"0")+IFERROR(Y415/H415,"0")</f>
        <v>85</v>
      </c>
      <c r="Z416" s="42">
        <f>IFERROR(IF(Z414="",0,Z414),"0")+IFERROR(IF(Z415="",0,Z415),"0")</f>
        <v>0.64005000000000001</v>
      </c>
      <c r="AA416" s="65"/>
      <c r="AB416" s="65"/>
      <c r="AC416" s="65"/>
    </row>
    <row r="417" spans="1:68" x14ac:dyDescent="0.2">
      <c r="A417" s="462"/>
      <c r="B417" s="462"/>
      <c r="C417" s="462"/>
      <c r="D417" s="462"/>
      <c r="E417" s="462"/>
      <c r="F417" s="462"/>
      <c r="G417" s="462"/>
      <c r="H417" s="462"/>
      <c r="I417" s="462"/>
      <c r="J417" s="462"/>
      <c r="K417" s="462"/>
      <c r="L417" s="462"/>
      <c r="M417" s="462"/>
      <c r="N417" s="462"/>
      <c r="O417" s="463"/>
      <c r="P417" s="459" t="s">
        <v>43</v>
      </c>
      <c r="Q417" s="460"/>
      <c r="R417" s="460"/>
      <c r="S417" s="460"/>
      <c r="T417" s="460"/>
      <c r="U417" s="460"/>
      <c r="V417" s="461"/>
      <c r="W417" s="41" t="s">
        <v>0</v>
      </c>
      <c r="X417" s="42">
        <f>IFERROR(SUM(X414:X415),"0")</f>
        <v>370</v>
      </c>
      <c r="Y417" s="42">
        <f>IFERROR(SUM(Y414:Y415),"0")</f>
        <v>372.3</v>
      </c>
      <c r="Z417" s="41"/>
      <c r="AA417" s="65"/>
      <c r="AB417" s="65"/>
      <c r="AC417" s="65"/>
    </row>
    <row r="418" spans="1:68" ht="14.25" customHeight="1" x14ac:dyDescent="0.25">
      <c r="A418" s="454" t="s">
        <v>86</v>
      </c>
      <c r="B418" s="454"/>
      <c r="C418" s="454"/>
      <c r="D418" s="454"/>
      <c r="E418" s="454"/>
      <c r="F418" s="454"/>
      <c r="G418" s="454"/>
      <c r="H418" s="454"/>
      <c r="I418" s="454"/>
      <c r="J418" s="454"/>
      <c r="K418" s="454"/>
      <c r="L418" s="454"/>
      <c r="M418" s="454"/>
      <c r="N418" s="454"/>
      <c r="O418" s="454"/>
      <c r="P418" s="454"/>
      <c r="Q418" s="454"/>
      <c r="R418" s="454"/>
      <c r="S418" s="454"/>
      <c r="T418" s="454"/>
      <c r="U418" s="454"/>
      <c r="V418" s="454"/>
      <c r="W418" s="454"/>
      <c r="X418" s="454"/>
      <c r="Y418" s="454"/>
      <c r="Z418" s="454"/>
      <c r="AA418" s="64"/>
      <c r="AB418" s="64"/>
      <c r="AC418" s="64"/>
    </row>
    <row r="419" spans="1:68" ht="27" customHeight="1" x14ac:dyDescent="0.25">
      <c r="A419" s="61" t="s">
        <v>550</v>
      </c>
      <c r="B419" s="61" t="s">
        <v>551</v>
      </c>
      <c r="C419" s="35">
        <v>4301051635</v>
      </c>
      <c r="D419" s="455">
        <v>4607091384246</v>
      </c>
      <c r="E419" s="455"/>
      <c r="F419" s="60">
        <v>1.3</v>
      </c>
      <c r="G419" s="36">
        <v>6</v>
      </c>
      <c r="H419" s="60">
        <v>7.8</v>
      </c>
      <c r="I419" s="60">
        <v>8.3640000000000008</v>
      </c>
      <c r="J419" s="36">
        <v>56</v>
      </c>
      <c r="K419" s="36" t="s">
        <v>128</v>
      </c>
      <c r="L419" s="36"/>
      <c r="M419" s="37" t="s">
        <v>84</v>
      </c>
      <c r="N419" s="37"/>
      <c r="O419" s="36">
        <v>40</v>
      </c>
      <c r="P419" s="67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457"/>
      <c r="R419" s="457"/>
      <c r="S419" s="457"/>
      <c r="T419" s="458"/>
      <c r="U419" s="38" t="s">
        <v>48</v>
      </c>
      <c r="V419" s="38" t="s">
        <v>48</v>
      </c>
      <c r="W419" s="39" t="s">
        <v>0</v>
      </c>
      <c r="X419" s="57">
        <v>540</v>
      </c>
      <c r="Y419" s="54">
        <f>IFERROR(IF(X419="",0,CEILING((X419/$H419),1)*$H419),"")</f>
        <v>546</v>
      </c>
      <c r="Z419" s="40">
        <f>IFERROR(IF(Y419=0,"",ROUNDUP(Y419/H419,0)*0.02175),"")</f>
        <v>1.5225</v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579.04615384615386</v>
      </c>
      <c r="BN419" s="76">
        <f>IFERROR(Y419*I419/H419,"0")</f>
        <v>585.48000000000013</v>
      </c>
      <c r="BO419" s="76">
        <f>IFERROR(1/J419*(X419/H419),"0")</f>
        <v>1.2362637362637361</v>
      </c>
      <c r="BP419" s="76">
        <f>IFERROR(1/J419*(Y419/H419),"0")</f>
        <v>1.25</v>
      </c>
    </row>
    <row r="420" spans="1:68" ht="27" customHeight="1" x14ac:dyDescent="0.25">
      <c r="A420" s="61" t="s">
        <v>552</v>
      </c>
      <c r="B420" s="61" t="s">
        <v>553</v>
      </c>
      <c r="C420" s="35">
        <v>4301051445</v>
      </c>
      <c r="D420" s="455">
        <v>4680115881976</v>
      </c>
      <c r="E420" s="455"/>
      <c r="F420" s="60">
        <v>1.3</v>
      </c>
      <c r="G420" s="36">
        <v>6</v>
      </c>
      <c r="H420" s="60">
        <v>7.8</v>
      </c>
      <c r="I420" s="60">
        <v>8.2799999999999994</v>
      </c>
      <c r="J420" s="36">
        <v>56</v>
      </c>
      <c r="K420" s="36" t="s">
        <v>128</v>
      </c>
      <c r="L420" s="36"/>
      <c r="M420" s="37" t="s">
        <v>84</v>
      </c>
      <c r="N420" s="37"/>
      <c r="O420" s="36">
        <v>40</v>
      </c>
      <c r="P420" s="67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457"/>
      <c r="R420" s="457"/>
      <c r="S420" s="457"/>
      <c r="T420" s="458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IFERROR(IF(Y420=0,"",ROUNDUP(Y420/H420,0)*0.02175),"")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customHeight="1" x14ac:dyDescent="0.25">
      <c r="A421" s="61" t="s">
        <v>554</v>
      </c>
      <c r="B421" s="61" t="s">
        <v>555</v>
      </c>
      <c r="C421" s="35">
        <v>4301051297</v>
      </c>
      <c r="D421" s="455">
        <v>4607091384253</v>
      </c>
      <c r="E421" s="455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6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457"/>
      <c r="R421" s="457"/>
      <c r="S421" s="457"/>
      <c r="T421" s="458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customHeight="1" x14ac:dyDescent="0.25">
      <c r="A422" s="61" t="s">
        <v>554</v>
      </c>
      <c r="B422" s="61" t="s">
        <v>556</v>
      </c>
      <c r="C422" s="35">
        <v>4301051634</v>
      </c>
      <c r="D422" s="455">
        <v>4607091384253</v>
      </c>
      <c r="E422" s="455"/>
      <c r="F422" s="60">
        <v>0.4</v>
      </c>
      <c r="G422" s="36">
        <v>6</v>
      </c>
      <c r="H422" s="60">
        <v>2.4</v>
      </c>
      <c r="I422" s="60">
        <v>2.6840000000000002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6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457"/>
      <c r="R422" s="457"/>
      <c r="S422" s="457"/>
      <c r="T422" s="458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t="27" customHeight="1" x14ac:dyDescent="0.25">
      <c r="A423" s="61" t="s">
        <v>557</v>
      </c>
      <c r="B423" s="61" t="s">
        <v>558</v>
      </c>
      <c r="C423" s="35">
        <v>4301051444</v>
      </c>
      <c r="D423" s="455">
        <v>4680115881969</v>
      </c>
      <c r="E423" s="455"/>
      <c r="F423" s="60">
        <v>0.4</v>
      </c>
      <c r="G423" s="36">
        <v>6</v>
      </c>
      <c r="H423" s="60">
        <v>2.4</v>
      </c>
      <c r="I423" s="60">
        <v>2.6</v>
      </c>
      <c r="J423" s="36">
        <v>156</v>
      </c>
      <c r="K423" s="36" t="s">
        <v>90</v>
      </c>
      <c r="L423" s="36"/>
      <c r="M423" s="37" t="s">
        <v>84</v>
      </c>
      <c r="N423" s="37"/>
      <c r="O423" s="36">
        <v>40</v>
      </c>
      <c r="P423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457"/>
      <c r="R423" s="457"/>
      <c r="S423" s="457"/>
      <c r="T423" s="458"/>
      <c r="U423" s="38" t="s">
        <v>48</v>
      </c>
      <c r="V423" s="38" t="s">
        <v>48</v>
      </c>
      <c r="W423" s="39" t="s">
        <v>0</v>
      </c>
      <c r="X423" s="57">
        <v>0</v>
      </c>
      <c r="Y423" s="54">
        <f>IFERROR(IF(X423="",0,CEILING((X423/$H423),1)*$H423),"")</f>
        <v>0</v>
      </c>
      <c r="Z423" s="40" t="str">
        <f>IFERROR(IF(Y423=0,"",ROUNDUP(Y423/H423,0)*0.00753),"")</f>
        <v/>
      </c>
      <c r="AA423" s="66" t="s">
        <v>48</v>
      </c>
      <c r="AB423" s="67" t="s">
        <v>48</v>
      </c>
      <c r="AC423" s="77"/>
      <c r="AG423" s="76"/>
      <c r="AJ423" s="79"/>
      <c r="AK423" s="79"/>
      <c r="BB423" s="299" t="s">
        <v>69</v>
      </c>
      <c r="BM423" s="76">
        <f>IFERROR(X423*I423/H423,"0")</f>
        <v>0</v>
      </c>
      <c r="BN423" s="76">
        <f>IFERROR(Y423*I423/H423,"0")</f>
        <v>0</v>
      </c>
      <c r="BO423" s="76">
        <f>IFERROR(1/J423*(X423/H423),"0")</f>
        <v>0</v>
      </c>
      <c r="BP423" s="76">
        <f>IFERROR(1/J423*(Y423/H423),"0")</f>
        <v>0</v>
      </c>
    </row>
    <row r="424" spans="1:68" x14ac:dyDescent="0.2">
      <c r="A424" s="462"/>
      <c r="B424" s="462"/>
      <c r="C424" s="462"/>
      <c r="D424" s="462"/>
      <c r="E424" s="462"/>
      <c r="F424" s="462"/>
      <c r="G424" s="462"/>
      <c r="H424" s="462"/>
      <c r="I424" s="462"/>
      <c r="J424" s="462"/>
      <c r="K424" s="462"/>
      <c r="L424" s="462"/>
      <c r="M424" s="462"/>
      <c r="N424" s="462"/>
      <c r="O424" s="463"/>
      <c r="P424" s="459" t="s">
        <v>43</v>
      </c>
      <c r="Q424" s="460"/>
      <c r="R424" s="460"/>
      <c r="S424" s="460"/>
      <c r="T424" s="460"/>
      <c r="U424" s="460"/>
      <c r="V424" s="461"/>
      <c r="W424" s="41" t="s">
        <v>42</v>
      </c>
      <c r="X424" s="42">
        <f>IFERROR(X419/H419,"0")+IFERROR(X420/H420,"0")+IFERROR(X421/H421,"0")+IFERROR(X422/H422,"0")+IFERROR(X423/H423,"0")</f>
        <v>69.230769230769226</v>
      </c>
      <c r="Y424" s="42">
        <f>IFERROR(Y419/H419,"0")+IFERROR(Y420/H420,"0")+IFERROR(Y421/H421,"0")+IFERROR(Y422/H422,"0")+IFERROR(Y423/H423,"0")</f>
        <v>70</v>
      </c>
      <c r="Z424" s="42">
        <f>IFERROR(IF(Z419="",0,Z419),"0")+IFERROR(IF(Z420="",0,Z420),"0")+IFERROR(IF(Z421="",0,Z421),"0")+IFERROR(IF(Z422="",0,Z422),"0")+IFERROR(IF(Z423="",0,Z423),"0")</f>
        <v>1.5225</v>
      </c>
      <c r="AA424" s="65"/>
      <c r="AB424" s="65"/>
      <c r="AC424" s="65"/>
    </row>
    <row r="425" spans="1:68" x14ac:dyDescent="0.2">
      <c r="A425" s="462"/>
      <c r="B425" s="462"/>
      <c r="C425" s="462"/>
      <c r="D425" s="462"/>
      <c r="E425" s="462"/>
      <c r="F425" s="462"/>
      <c r="G425" s="462"/>
      <c r="H425" s="462"/>
      <c r="I425" s="462"/>
      <c r="J425" s="462"/>
      <c r="K425" s="462"/>
      <c r="L425" s="462"/>
      <c r="M425" s="462"/>
      <c r="N425" s="462"/>
      <c r="O425" s="463"/>
      <c r="P425" s="459" t="s">
        <v>43</v>
      </c>
      <c r="Q425" s="460"/>
      <c r="R425" s="460"/>
      <c r="S425" s="460"/>
      <c r="T425" s="460"/>
      <c r="U425" s="460"/>
      <c r="V425" s="461"/>
      <c r="W425" s="41" t="s">
        <v>0</v>
      </c>
      <c r="X425" s="42">
        <f>IFERROR(SUM(X419:X423),"0")</f>
        <v>540</v>
      </c>
      <c r="Y425" s="42">
        <f>IFERROR(SUM(Y419:Y423),"0")</f>
        <v>546</v>
      </c>
      <c r="Z425" s="41"/>
      <c r="AA425" s="65"/>
      <c r="AB425" s="65"/>
      <c r="AC425" s="65"/>
    </row>
    <row r="426" spans="1:68" ht="14.25" customHeight="1" x14ac:dyDescent="0.25">
      <c r="A426" s="454" t="s">
        <v>195</v>
      </c>
      <c r="B426" s="454"/>
      <c r="C426" s="454"/>
      <c r="D426" s="454"/>
      <c r="E426" s="454"/>
      <c r="F426" s="454"/>
      <c r="G426" s="454"/>
      <c r="H426" s="454"/>
      <c r="I426" s="454"/>
      <c r="J426" s="454"/>
      <c r="K426" s="454"/>
      <c r="L426" s="454"/>
      <c r="M426" s="454"/>
      <c r="N426" s="454"/>
      <c r="O426" s="454"/>
      <c r="P426" s="454"/>
      <c r="Q426" s="454"/>
      <c r="R426" s="454"/>
      <c r="S426" s="454"/>
      <c r="T426" s="454"/>
      <c r="U426" s="454"/>
      <c r="V426" s="454"/>
      <c r="W426" s="454"/>
      <c r="X426" s="454"/>
      <c r="Y426" s="454"/>
      <c r="Z426" s="454"/>
      <c r="AA426" s="64"/>
      <c r="AB426" s="64"/>
      <c r="AC426" s="64"/>
    </row>
    <row r="427" spans="1:68" ht="27" customHeight="1" x14ac:dyDescent="0.25">
      <c r="A427" s="61" t="s">
        <v>559</v>
      </c>
      <c r="B427" s="61" t="s">
        <v>560</v>
      </c>
      <c r="C427" s="35">
        <v>4301060377</v>
      </c>
      <c r="D427" s="455">
        <v>4607091389357</v>
      </c>
      <c r="E427" s="455"/>
      <c r="F427" s="60">
        <v>1.3</v>
      </c>
      <c r="G427" s="36">
        <v>6</v>
      </c>
      <c r="H427" s="60">
        <v>7.8</v>
      </c>
      <c r="I427" s="60">
        <v>8.2799999999999994</v>
      </c>
      <c r="J427" s="36">
        <v>56</v>
      </c>
      <c r="K427" s="36" t="s">
        <v>128</v>
      </c>
      <c r="L427" s="36"/>
      <c r="M427" s="37" t="s">
        <v>84</v>
      </c>
      <c r="N427" s="37"/>
      <c r="O427" s="36">
        <v>40</v>
      </c>
      <c r="P427" s="68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457"/>
      <c r="R427" s="457"/>
      <c r="S427" s="457"/>
      <c r="T427" s="458"/>
      <c r="U427" s="38" t="s">
        <v>48</v>
      </c>
      <c r="V427" s="38" t="s">
        <v>48</v>
      </c>
      <c r="W427" s="39" t="s">
        <v>0</v>
      </c>
      <c r="X427" s="57">
        <v>70</v>
      </c>
      <c r="Y427" s="54">
        <f>IFERROR(IF(X427="",0,CEILING((X427/$H427),1)*$H427),"")</f>
        <v>70.2</v>
      </c>
      <c r="Z427" s="40">
        <f>IFERROR(IF(Y427=0,"",ROUNDUP(Y427/H427,0)*0.02175),"")</f>
        <v>0.19574999999999998</v>
      </c>
      <c r="AA427" s="66" t="s">
        <v>48</v>
      </c>
      <c r="AB427" s="67" t="s">
        <v>48</v>
      </c>
      <c r="AC427" s="77"/>
      <c r="AG427" s="76"/>
      <c r="AJ427" s="79"/>
      <c r="AK427" s="79"/>
      <c r="BB427" s="300" t="s">
        <v>69</v>
      </c>
      <c r="BM427" s="76">
        <f>IFERROR(X427*I427/H427,"0")</f>
        <v>74.307692307692292</v>
      </c>
      <c r="BN427" s="76">
        <f>IFERROR(Y427*I427/H427,"0")</f>
        <v>74.52</v>
      </c>
      <c r="BO427" s="76">
        <f>IFERROR(1/J427*(X427/H427),"0")</f>
        <v>0.16025641025641024</v>
      </c>
      <c r="BP427" s="76">
        <f>IFERROR(1/J427*(Y427/H427),"0")</f>
        <v>0.1607142857142857</v>
      </c>
    </row>
    <row r="428" spans="1:68" x14ac:dyDescent="0.2">
      <c r="A428" s="462"/>
      <c r="B428" s="462"/>
      <c r="C428" s="462"/>
      <c r="D428" s="462"/>
      <c r="E428" s="462"/>
      <c r="F428" s="462"/>
      <c r="G428" s="462"/>
      <c r="H428" s="462"/>
      <c r="I428" s="462"/>
      <c r="J428" s="462"/>
      <c r="K428" s="462"/>
      <c r="L428" s="462"/>
      <c r="M428" s="462"/>
      <c r="N428" s="462"/>
      <c r="O428" s="463"/>
      <c r="P428" s="459" t="s">
        <v>43</v>
      </c>
      <c r="Q428" s="460"/>
      <c r="R428" s="460"/>
      <c r="S428" s="460"/>
      <c r="T428" s="460"/>
      <c r="U428" s="460"/>
      <c r="V428" s="461"/>
      <c r="W428" s="41" t="s">
        <v>42</v>
      </c>
      <c r="X428" s="42">
        <f>IFERROR(X427/H427,"0")</f>
        <v>8.9743589743589745</v>
      </c>
      <c r="Y428" s="42">
        <f>IFERROR(Y427/H427,"0")</f>
        <v>9</v>
      </c>
      <c r="Z428" s="42">
        <f>IFERROR(IF(Z427="",0,Z427),"0")</f>
        <v>0.19574999999999998</v>
      </c>
      <c r="AA428" s="65"/>
      <c r="AB428" s="65"/>
      <c r="AC428" s="65"/>
    </row>
    <row r="429" spans="1:68" x14ac:dyDescent="0.2">
      <c r="A429" s="462"/>
      <c r="B429" s="462"/>
      <c r="C429" s="462"/>
      <c r="D429" s="462"/>
      <c r="E429" s="462"/>
      <c r="F429" s="462"/>
      <c r="G429" s="462"/>
      <c r="H429" s="462"/>
      <c r="I429" s="462"/>
      <c r="J429" s="462"/>
      <c r="K429" s="462"/>
      <c r="L429" s="462"/>
      <c r="M429" s="462"/>
      <c r="N429" s="462"/>
      <c r="O429" s="463"/>
      <c r="P429" s="459" t="s">
        <v>43</v>
      </c>
      <c r="Q429" s="460"/>
      <c r="R429" s="460"/>
      <c r="S429" s="460"/>
      <c r="T429" s="460"/>
      <c r="U429" s="460"/>
      <c r="V429" s="461"/>
      <c r="W429" s="41" t="s">
        <v>0</v>
      </c>
      <c r="X429" s="42">
        <f>IFERROR(SUM(X427:X427),"0")</f>
        <v>70</v>
      </c>
      <c r="Y429" s="42">
        <f>IFERROR(SUM(Y427:Y427),"0")</f>
        <v>70.2</v>
      </c>
      <c r="Z429" s="41"/>
      <c r="AA429" s="65"/>
      <c r="AB429" s="65"/>
      <c r="AC429" s="65"/>
    </row>
    <row r="430" spans="1:68" ht="27.75" customHeight="1" x14ac:dyDescent="0.2">
      <c r="A430" s="452" t="s">
        <v>561</v>
      </c>
      <c r="B430" s="452"/>
      <c r="C430" s="452"/>
      <c r="D430" s="452"/>
      <c r="E430" s="452"/>
      <c r="F430" s="452"/>
      <c r="G430" s="452"/>
      <c r="H430" s="452"/>
      <c r="I430" s="452"/>
      <c r="J430" s="452"/>
      <c r="K430" s="452"/>
      <c r="L430" s="452"/>
      <c r="M430" s="452"/>
      <c r="N430" s="452"/>
      <c r="O430" s="452"/>
      <c r="P430" s="452"/>
      <c r="Q430" s="452"/>
      <c r="R430" s="452"/>
      <c r="S430" s="452"/>
      <c r="T430" s="452"/>
      <c r="U430" s="452"/>
      <c r="V430" s="452"/>
      <c r="W430" s="452"/>
      <c r="X430" s="452"/>
      <c r="Y430" s="452"/>
      <c r="Z430" s="452"/>
      <c r="AA430" s="53"/>
      <c r="AB430" s="53"/>
      <c r="AC430" s="53"/>
    </row>
    <row r="431" spans="1:68" ht="16.5" customHeight="1" x14ac:dyDescent="0.25">
      <c r="A431" s="453" t="s">
        <v>562</v>
      </c>
      <c r="B431" s="453"/>
      <c r="C431" s="453"/>
      <c r="D431" s="453"/>
      <c r="E431" s="453"/>
      <c r="F431" s="453"/>
      <c r="G431" s="453"/>
      <c r="H431" s="453"/>
      <c r="I431" s="453"/>
      <c r="J431" s="453"/>
      <c r="K431" s="453"/>
      <c r="L431" s="453"/>
      <c r="M431" s="453"/>
      <c r="N431" s="453"/>
      <c r="O431" s="453"/>
      <c r="P431" s="453"/>
      <c r="Q431" s="453"/>
      <c r="R431" s="453"/>
      <c r="S431" s="453"/>
      <c r="T431" s="453"/>
      <c r="U431" s="453"/>
      <c r="V431" s="453"/>
      <c r="W431" s="453"/>
      <c r="X431" s="453"/>
      <c r="Y431" s="453"/>
      <c r="Z431" s="453"/>
      <c r="AA431" s="63"/>
      <c r="AB431" s="63"/>
      <c r="AC431" s="63"/>
    </row>
    <row r="432" spans="1:68" ht="14.25" customHeight="1" x14ac:dyDescent="0.25">
      <c r="A432" s="454" t="s">
        <v>124</v>
      </c>
      <c r="B432" s="454"/>
      <c r="C432" s="454"/>
      <c r="D432" s="454"/>
      <c r="E432" s="454"/>
      <c r="F432" s="454"/>
      <c r="G432" s="454"/>
      <c r="H432" s="454"/>
      <c r="I432" s="454"/>
      <c r="J432" s="454"/>
      <c r="K432" s="454"/>
      <c r="L432" s="454"/>
      <c r="M432" s="454"/>
      <c r="N432" s="454"/>
      <c r="O432" s="454"/>
      <c r="P432" s="454"/>
      <c r="Q432" s="454"/>
      <c r="R432" s="454"/>
      <c r="S432" s="454"/>
      <c r="T432" s="454"/>
      <c r="U432" s="454"/>
      <c r="V432" s="454"/>
      <c r="W432" s="454"/>
      <c r="X432" s="454"/>
      <c r="Y432" s="454"/>
      <c r="Z432" s="454"/>
      <c r="AA432" s="64"/>
      <c r="AB432" s="64"/>
      <c r="AC432" s="64"/>
    </row>
    <row r="433" spans="1:68" ht="27" customHeight="1" x14ac:dyDescent="0.25">
      <c r="A433" s="61" t="s">
        <v>563</v>
      </c>
      <c r="B433" s="61" t="s">
        <v>564</v>
      </c>
      <c r="C433" s="35">
        <v>4301011428</v>
      </c>
      <c r="D433" s="455">
        <v>4607091389708</v>
      </c>
      <c r="E433" s="455"/>
      <c r="F433" s="60">
        <v>0.45</v>
      </c>
      <c r="G433" s="36">
        <v>6</v>
      </c>
      <c r="H433" s="60">
        <v>2.7</v>
      </c>
      <c r="I433" s="60">
        <v>2.9</v>
      </c>
      <c r="J433" s="36">
        <v>156</v>
      </c>
      <c r="K433" s="36" t="s">
        <v>90</v>
      </c>
      <c r="L433" s="36"/>
      <c r="M433" s="37" t="s">
        <v>127</v>
      </c>
      <c r="N433" s="37"/>
      <c r="O433" s="36">
        <v>50</v>
      </c>
      <c r="P433" s="6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457"/>
      <c r="R433" s="457"/>
      <c r="S433" s="457"/>
      <c r="T433" s="458"/>
      <c r="U433" s="38" t="s">
        <v>48</v>
      </c>
      <c r="V433" s="38" t="s">
        <v>48</v>
      </c>
      <c r="W433" s="39" t="s">
        <v>0</v>
      </c>
      <c r="X433" s="57">
        <v>0</v>
      </c>
      <c r="Y433" s="54">
        <f>IFERROR(IF(X433="",0,CEILING((X433/$H433),1)*$H433),"")</f>
        <v>0</v>
      </c>
      <c r="Z433" s="40" t="str">
        <f>IFERROR(IF(Y433=0,"",ROUNDUP(Y433/H433,0)*0.00753),"")</f>
        <v/>
      </c>
      <c r="AA433" s="66" t="s">
        <v>48</v>
      </c>
      <c r="AB433" s="67" t="s">
        <v>48</v>
      </c>
      <c r="AC433" s="77"/>
      <c r="AG433" s="76"/>
      <c r="AJ433" s="79"/>
      <c r="AK433" s="79"/>
      <c r="BB433" s="301" t="s">
        <v>69</v>
      </c>
      <c r="BM433" s="76">
        <f>IFERROR(X433*I433/H433,"0")</f>
        <v>0</v>
      </c>
      <c r="BN433" s="76">
        <f>IFERROR(Y433*I433/H433,"0")</f>
        <v>0</v>
      </c>
      <c r="BO433" s="76">
        <f>IFERROR(1/J433*(X433/H433),"0")</f>
        <v>0</v>
      </c>
      <c r="BP433" s="76">
        <f>IFERROR(1/J433*(Y433/H433),"0")</f>
        <v>0</v>
      </c>
    </row>
    <row r="434" spans="1:68" x14ac:dyDescent="0.2">
      <c r="A434" s="462"/>
      <c r="B434" s="462"/>
      <c r="C434" s="462"/>
      <c r="D434" s="462"/>
      <c r="E434" s="462"/>
      <c r="F434" s="462"/>
      <c r="G434" s="462"/>
      <c r="H434" s="462"/>
      <c r="I434" s="462"/>
      <c r="J434" s="462"/>
      <c r="K434" s="462"/>
      <c r="L434" s="462"/>
      <c r="M434" s="462"/>
      <c r="N434" s="462"/>
      <c r="O434" s="463"/>
      <c r="P434" s="459" t="s">
        <v>43</v>
      </c>
      <c r="Q434" s="460"/>
      <c r="R434" s="460"/>
      <c r="S434" s="460"/>
      <c r="T434" s="460"/>
      <c r="U434" s="460"/>
      <c r="V434" s="461"/>
      <c r="W434" s="41" t="s">
        <v>42</v>
      </c>
      <c r="X434" s="42">
        <f>IFERROR(X433/H433,"0")</f>
        <v>0</v>
      </c>
      <c r="Y434" s="42">
        <f>IFERROR(Y433/H433,"0")</f>
        <v>0</v>
      </c>
      <c r="Z434" s="42">
        <f>IFERROR(IF(Z433="",0,Z433),"0")</f>
        <v>0</v>
      </c>
      <c r="AA434" s="65"/>
      <c r="AB434" s="65"/>
      <c r="AC434" s="65"/>
    </row>
    <row r="435" spans="1:68" x14ac:dyDescent="0.2">
      <c r="A435" s="462"/>
      <c r="B435" s="462"/>
      <c r="C435" s="462"/>
      <c r="D435" s="462"/>
      <c r="E435" s="462"/>
      <c r="F435" s="462"/>
      <c r="G435" s="462"/>
      <c r="H435" s="462"/>
      <c r="I435" s="462"/>
      <c r="J435" s="462"/>
      <c r="K435" s="462"/>
      <c r="L435" s="462"/>
      <c r="M435" s="462"/>
      <c r="N435" s="462"/>
      <c r="O435" s="463"/>
      <c r="P435" s="459" t="s">
        <v>43</v>
      </c>
      <c r="Q435" s="460"/>
      <c r="R435" s="460"/>
      <c r="S435" s="460"/>
      <c r="T435" s="460"/>
      <c r="U435" s="460"/>
      <c r="V435" s="461"/>
      <c r="W435" s="41" t="s">
        <v>0</v>
      </c>
      <c r="X435" s="42">
        <f>IFERROR(SUM(X433:X433),"0")</f>
        <v>0</v>
      </c>
      <c r="Y435" s="42">
        <f>IFERROR(SUM(Y433:Y433),"0")</f>
        <v>0</v>
      </c>
      <c r="Z435" s="41"/>
      <c r="AA435" s="65"/>
      <c r="AB435" s="65"/>
      <c r="AC435" s="65"/>
    </row>
    <row r="436" spans="1:68" ht="14.25" customHeight="1" x14ac:dyDescent="0.25">
      <c r="A436" s="454" t="s">
        <v>81</v>
      </c>
      <c r="B436" s="454"/>
      <c r="C436" s="454"/>
      <c r="D436" s="454"/>
      <c r="E436" s="454"/>
      <c r="F436" s="454"/>
      <c r="G436" s="454"/>
      <c r="H436" s="454"/>
      <c r="I436" s="454"/>
      <c r="J436" s="454"/>
      <c r="K436" s="454"/>
      <c r="L436" s="454"/>
      <c r="M436" s="454"/>
      <c r="N436" s="454"/>
      <c r="O436" s="454"/>
      <c r="P436" s="454"/>
      <c r="Q436" s="454"/>
      <c r="R436" s="454"/>
      <c r="S436" s="454"/>
      <c r="T436" s="454"/>
      <c r="U436" s="454"/>
      <c r="V436" s="454"/>
      <c r="W436" s="454"/>
      <c r="X436" s="454"/>
      <c r="Y436" s="454"/>
      <c r="Z436" s="454"/>
      <c r="AA436" s="64"/>
      <c r="AB436" s="64"/>
      <c r="AC436" s="64"/>
    </row>
    <row r="437" spans="1:68" ht="27" customHeight="1" x14ac:dyDescent="0.25">
      <c r="A437" s="61" t="s">
        <v>565</v>
      </c>
      <c r="B437" s="61" t="s">
        <v>566</v>
      </c>
      <c r="C437" s="35">
        <v>4301031322</v>
      </c>
      <c r="D437" s="455">
        <v>4607091389753</v>
      </c>
      <c r="E437" s="455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6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457"/>
      <c r="R437" s="457"/>
      <c r="S437" s="457"/>
      <c r="T437" s="458"/>
      <c r="U437" s="38" t="s">
        <v>48</v>
      </c>
      <c r="V437" s="38" t="s">
        <v>48</v>
      </c>
      <c r="W437" s="39" t="s">
        <v>0</v>
      </c>
      <c r="X437" s="57">
        <v>60</v>
      </c>
      <c r="Y437" s="54">
        <f t="shared" ref="Y437:Y457" si="72">IFERROR(IF(X437="",0,CEILING((X437/$H437),1)*$H437),"")</f>
        <v>63</v>
      </c>
      <c r="Z437" s="40">
        <f>IFERROR(IF(Y437=0,"",ROUNDUP(Y437/H437,0)*0.00753),"")</f>
        <v>0.11295000000000001</v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ref="BM437:BM457" si="73">IFERROR(X437*I437/H437,"0")</f>
        <v>63.28571428571427</v>
      </c>
      <c r="BN437" s="76">
        <f t="shared" ref="BN437:BN457" si="74">IFERROR(Y437*I437/H437,"0")</f>
        <v>66.449999999999989</v>
      </c>
      <c r="BO437" s="76">
        <f t="shared" ref="BO437:BO457" si="75">IFERROR(1/J437*(X437/H437),"0")</f>
        <v>9.1575091575091569E-2</v>
      </c>
      <c r="BP437" s="76">
        <f t="shared" ref="BP437:BP457" si="76">IFERROR(1/J437*(Y437/H437),"0")</f>
        <v>9.6153846153846145E-2</v>
      </c>
    </row>
    <row r="438" spans="1:68" ht="27" customHeight="1" x14ac:dyDescent="0.25">
      <c r="A438" s="61" t="s">
        <v>565</v>
      </c>
      <c r="B438" s="61" t="s">
        <v>567</v>
      </c>
      <c r="C438" s="35">
        <v>4301031355</v>
      </c>
      <c r="D438" s="455">
        <v>4607091389753</v>
      </c>
      <c r="E438" s="455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6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457"/>
      <c r="R438" s="457"/>
      <c r="S438" s="457"/>
      <c r="T438" s="458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customHeight="1" x14ac:dyDescent="0.25">
      <c r="A439" s="61" t="s">
        <v>568</v>
      </c>
      <c r="B439" s="61" t="s">
        <v>569</v>
      </c>
      <c r="C439" s="35">
        <v>4301031323</v>
      </c>
      <c r="D439" s="455">
        <v>4607091389760</v>
      </c>
      <c r="E439" s="455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6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457"/>
      <c r="R439" s="457"/>
      <c r="S439" s="457"/>
      <c r="T439" s="458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customHeight="1" x14ac:dyDescent="0.25">
      <c r="A440" s="61" t="s">
        <v>570</v>
      </c>
      <c r="B440" s="61" t="s">
        <v>571</v>
      </c>
      <c r="C440" s="35">
        <v>4301031325</v>
      </c>
      <c r="D440" s="455">
        <v>4607091389746</v>
      </c>
      <c r="E440" s="455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6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57"/>
      <c r="R440" s="457"/>
      <c r="S440" s="457"/>
      <c r="T440" s="458"/>
      <c r="U440" s="38" t="s">
        <v>48</v>
      </c>
      <c r="V440" s="38" t="s">
        <v>48</v>
      </c>
      <c r="W440" s="39" t="s">
        <v>0</v>
      </c>
      <c r="X440" s="57">
        <v>85</v>
      </c>
      <c r="Y440" s="54">
        <f t="shared" si="72"/>
        <v>88.2</v>
      </c>
      <c r="Z440" s="40">
        <f>IFERROR(IF(Y440=0,"",ROUNDUP(Y440/H440,0)*0.00753),"")</f>
        <v>0.15812999999999999</v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89.654761904761884</v>
      </c>
      <c r="BN440" s="76">
        <f t="shared" si="74"/>
        <v>93.03</v>
      </c>
      <c r="BO440" s="76">
        <f t="shared" si="75"/>
        <v>0.12973137973137971</v>
      </c>
      <c r="BP440" s="76">
        <f t="shared" si="76"/>
        <v>0.13461538461538461</v>
      </c>
    </row>
    <row r="441" spans="1:68" ht="27" customHeight="1" x14ac:dyDescent="0.25">
      <c r="A441" s="61" t="s">
        <v>570</v>
      </c>
      <c r="B441" s="61" t="s">
        <v>572</v>
      </c>
      <c r="C441" s="35">
        <v>4301031356</v>
      </c>
      <c r="D441" s="455">
        <v>4607091389746</v>
      </c>
      <c r="E441" s="455"/>
      <c r="F441" s="60">
        <v>0.7</v>
      </c>
      <c r="G441" s="36">
        <v>6</v>
      </c>
      <c r="H441" s="60">
        <v>4.2</v>
      </c>
      <c r="I441" s="60">
        <v>4.43</v>
      </c>
      <c r="J441" s="36">
        <v>156</v>
      </c>
      <c r="K441" s="36" t="s">
        <v>90</v>
      </c>
      <c r="L441" s="36"/>
      <c r="M441" s="37" t="s">
        <v>84</v>
      </c>
      <c r="N441" s="37"/>
      <c r="O441" s="36">
        <v>50</v>
      </c>
      <c r="P441" s="6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457"/>
      <c r="R441" s="457"/>
      <c r="S441" s="457"/>
      <c r="T441" s="458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>IFERROR(IF(Y441=0,"",ROUNDUP(Y441/H441,0)*0.00753),"")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customHeight="1" x14ac:dyDescent="0.25">
      <c r="A442" s="61" t="s">
        <v>573</v>
      </c>
      <c r="B442" s="61" t="s">
        <v>574</v>
      </c>
      <c r="C442" s="35">
        <v>4301031335</v>
      </c>
      <c r="D442" s="455">
        <v>4680115883147</v>
      </c>
      <c r="E442" s="455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50</v>
      </c>
      <c r="P442" s="6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57"/>
      <c r="R442" s="457"/>
      <c r="S442" s="457"/>
      <c r="T442" s="458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ref="Z442:Z456" si="77">IFERROR(IF(Y442=0,"",ROUNDUP(Y442/H442,0)*0.00502),"")</f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customHeight="1" x14ac:dyDescent="0.25">
      <c r="A443" s="61" t="s">
        <v>573</v>
      </c>
      <c r="B443" s="61" t="s">
        <v>575</v>
      </c>
      <c r="C443" s="35">
        <v>4301031257</v>
      </c>
      <c r="D443" s="455">
        <v>4680115883147</v>
      </c>
      <c r="E443" s="455"/>
      <c r="F443" s="60">
        <v>0.28000000000000003</v>
      </c>
      <c r="G443" s="36">
        <v>6</v>
      </c>
      <c r="H443" s="60">
        <v>1.68</v>
      </c>
      <c r="I443" s="60">
        <v>1.81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457"/>
      <c r="R443" s="457"/>
      <c r="S443" s="457"/>
      <c r="T443" s="458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customHeight="1" x14ac:dyDescent="0.25">
      <c r="A444" s="61" t="s">
        <v>576</v>
      </c>
      <c r="B444" s="61" t="s">
        <v>577</v>
      </c>
      <c r="C444" s="35">
        <v>4301031330</v>
      </c>
      <c r="D444" s="455">
        <v>4607091384338</v>
      </c>
      <c r="E444" s="455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6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57"/>
      <c r="R444" s="457"/>
      <c r="S444" s="457"/>
      <c r="T444" s="458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27" customHeight="1" x14ac:dyDescent="0.25">
      <c r="A445" s="61" t="s">
        <v>576</v>
      </c>
      <c r="B445" s="61" t="s">
        <v>578</v>
      </c>
      <c r="C445" s="35">
        <v>4301031178</v>
      </c>
      <c r="D445" s="455">
        <v>4607091384338</v>
      </c>
      <c r="E445" s="455"/>
      <c r="F445" s="60">
        <v>0.35</v>
      </c>
      <c r="G445" s="36">
        <v>6</v>
      </c>
      <c r="H445" s="60">
        <v>2.1</v>
      </c>
      <c r="I445" s="60">
        <v>2.23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45</v>
      </c>
      <c r="P445" s="69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457"/>
      <c r="R445" s="457"/>
      <c r="S445" s="457"/>
      <c r="T445" s="458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customHeight="1" x14ac:dyDescent="0.25">
      <c r="A446" s="61" t="s">
        <v>579</v>
      </c>
      <c r="B446" s="61" t="s">
        <v>580</v>
      </c>
      <c r="C446" s="35">
        <v>4301031336</v>
      </c>
      <c r="D446" s="455">
        <v>4680115883154</v>
      </c>
      <c r="E446" s="455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50</v>
      </c>
      <c r="P446" s="6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57"/>
      <c r="R446" s="457"/>
      <c r="S446" s="457"/>
      <c r="T446" s="458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customHeight="1" x14ac:dyDescent="0.25">
      <c r="A447" s="61" t="s">
        <v>579</v>
      </c>
      <c r="B447" s="61" t="s">
        <v>581</v>
      </c>
      <c r="C447" s="35">
        <v>4301031254</v>
      </c>
      <c r="D447" s="455">
        <v>4680115883154</v>
      </c>
      <c r="E447" s="455"/>
      <c r="F447" s="60">
        <v>0.28000000000000003</v>
      </c>
      <c r="G447" s="36">
        <v>6</v>
      </c>
      <c r="H447" s="60">
        <v>1.68</v>
      </c>
      <c r="I447" s="60">
        <v>1.81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45</v>
      </c>
      <c r="P447" s="69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457"/>
      <c r="R447" s="457"/>
      <c r="S447" s="457"/>
      <c r="T447" s="458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customHeight="1" x14ac:dyDescent="0.25">
      <c r="A448" s="61" t="s">
        <v>582</v>
      </c>
      <c r="B448" s="61" t="s">
        <v>583</v>
      </c>
      <c r="C448" s="35">
        <v>4301031331</v>
      </c>
      <c r="D448" s="455">
        <v>4607091389524</v>
      </c>
      <c r="E448" s="455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69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457"/>
      <c r="R448" s="457"/>
      <c r="S448" s="457"/>
      <c r="T448" s="458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37.5" customHeight="1" x14ac:dyDescent="0.25">
      <c r="A449" s="61" t="s">
        <v>582</v>
      </c>
      <c r="B449" s="61" t="s">
        <v>584</v>
      </c>
      <c r="C449" s="35">
        <v>4301031361</v>
      </c>
      <c r="D449" s="455">
        <v>4607091389524</v>
      </c>
      <c r="E449" s="455"/>
      <c r="F449" s="60">
        <v>0.35</v>
      </c>
      <c r="G449" s="36">
        <v>6</v>
      </c>
      <c r="H449" s="60">
        <v>2.1</v>
      </c>
      <c r="I449" s="60">
        <v>2.23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697" t="s">
        <v>585</v>
      </c>
      <c r="Q449" s="457"/>
      <c r="R449" s="457"/>
      <c r="S449" s="457"/>
      <c r="T449" s="458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customHeight="1" x14ac:dyDescent="0.25">
      <c r="A450" s="61" t="s">
        <v>586</v>
      </c>
      <c r="B450" s="61" t="s">
        <v>587</v>
      </c>
      <c r="C450" s="35">
        <v>4301031337</v>
      </c>
      <c r="D450" s="455">
        <v>4680115883161</v>
      </c>
      <c r="E450" s="455"/>
      <c r="F450" s="60">
        <v>0.28000000000000003</v>
      </c>
      <c r="G450" s="36">
        <v>6</v>
      </c>
      <c r="H450" s="60">
        <v>1.68</v>
      </c>
      <c r="I450" s="60">
        <v>1.81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6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457"/>
      <c r="R450" s="457"/>
      <c r="S450" s="457"/>
      <c r="T450" s="458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customHeight="1" x14ac:dyDescent="0.25">
      <c r="A451" s="61" t="s">
        <v>586</v>
      </c>
      <c r="B451" s="61" t="s">
        <v>588</v>
      </c>
      <c r="C451" s="35">
        <v>4301031258</v>
      </c>
      <c r="D451" s="455">
        <v>4680115883161</v>
      </c>
      <c r="E451" s="455"/>
      <c r="F451" s="60">
        <v>0.28000000000000003</v>
      </c>
      <c r="G451" s="36">
        <v>6</v>
      </c>
      <c r="H451" s="60">
        <v>1.68</v>
      </c>
      <c r="I451" s="60">
        <v>1.81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45</v>
      </c>
      <c r="P451" s="6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457"/>
      <c r="R451" s="457"/>
      <c r="S451" s="457"/>
      <c r="T451" s="458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27" customHeight="1" x14ac:dyDescent="0.25">
      <c r="A452" s="61" t="s">
        <v>589</v>
      </c>
      <c r="B452" s="61" t="s">
        <v>590</v>
      </c>
      <c r="C452" s="35">
        <v>4301031333</v>
      </c>
      <c r="D452" s="455">
        <v>4607091389531</v>
      </c>
      <c r="E452" s="455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70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457"/>
      <c r="R452" s="457"/>
      <c r="S452" s="457"/>
      <c r="T452" s="458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customHeight="1" x14ac:dyDescent="0.25">
      <c r="A453" s="61" t="s">
        <v>589</v>
      </c>
      <c r="B453" s="61" t="s">
        <v>591</v>
      </c>
      <c r="C453" s="35">
        <v>4301031358</v>
      </c>
      <c r="D453" s="455">
        <v>4607091389531</v>
      </c>
      <c r="E453" s="455"/>
      <c r="F453" s="60">
        <v>0.35</v>
      </c>
      <c r="G453" s="36">
        <v>6</v>
      </c>
      <c r="H453" s="60">
        <v>2.1</v>
      </c>
      <c r="I453" s="60">
        <v>2.23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7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457"/>
      <c r="R453" s="457"/>
      <c r="S453" s="457"/>
      <c r="T453" s="458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37.5" customHeight="1" x14ac:dyDescent="0.25">
      <c r="A454" s="61" t="s">
        <v>592</v>
      </c>
      <c r="B454" s="61" t="s">
        <v>593</v>
      </c>
      <c r="C454" s="35">
        <v>4301031360</v>
      </c>
      <c r="D454" s="455">
        <v>4607091384345</v>
      </c>
      <c r="E454" s="455"/>
      <c r="F454" s="60">
        <v>0.35</v>
      </c>
      <c r="G454" s="36">
        <v>6</v>
      </c>
      <c r="H454" s="60">
        <v>2.1</v>
      </c>
      <c r="I454" s="60">
        <v>2.23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50</v>
      </c>
      <c r="P454" s="70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457"/>
      <c r="R454" s="457"/>
      <c r="S454" s="457"/>
      <c r="T454" s="458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27" customHeight="1" x14ac:dyDescent="0.25">
      <c r="A455" s="61" t="s">
        <v>594</v>
      </c>
      <c r="B455" s="61" t="s">
        <v>595</v>
      </c>
      <c r="C455" s="35">
        <v>4301031338</v>
      </c>
      <c r="D455" s="455">
        <v>4680115883185</v>
      </c>
      <c r="E455" s="455"/>
      <c r="F455" s="60">
        <v>0.28000000000000003</v>
      </c>
      <c r="G455" s="36">
        <v>6</v>
      </c>
      <c r="H455" s="60">
        <v>1.68</v>
      </c>
      <c r="I455" s="60">
        <v>1.81</v>
      </c>
      <c r="J455" s="36">
        <v>234</v>
      </c>
      <c r="K455" s="36" t="s">
        <v>85</v>
      </c>
      <c r="L455" s="36"/>
      <c r="M455" s="37" t="s">
        <v>84</v>
      </c>
      <c r="N455" s="37"/>
      <c r="O455" s="36">
        <v>50</v>
      </c>
      <c r="P455" s="7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457"/>
      <c r="R455" s="457"/>
      <c r="S455" s="457"/>
      <c r="T455" s="458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 t="shared" si="77"/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t="27" customHeight="1" x14ac:dyDescent="0.25">
      <c r="A456" s="61" t="s">
        <v>594</v>
      </c>
      <c r="B456" s="61" t="s">
        <v>596</v>
      </c>
      <c r="C456" s="35">
        <v>4301031255</v>
      </c>
      <c r="D456" s="455">
        <v>4680115883185</v>
      </c>
      <c r="E456" s="455"/>
      <c r="F456" s="60">
        <v>0.28000000000000003</v>
      </c>
      <c r="G456" s="36">
        <v>6</v>
      </c>
      <c r="H456" s="60">
        <v>1.68</v>
      </c>
      <c r="I456" s="60">
        <v>1.81</v>
      </c>
      <c r="J456" s="36">
        <v>234</v>
      </c>
      <c r="K456" s="36" t="s">
        <v>85</v>
      </c>
      <c r="L456" s="36"/>
      <c r="M456" s="37" t="s">
        <v>84</v>
      </c>
      <c r="N456" s="37"/>
      <c r="O456" s="36">
        <v>45</v>
      </c>
      <c r="P456" s="7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457"/>
      <c r="R456" s="457"/>
      <c r="S456" s="457"/>
      <c r="T456" s="458"/>
      <c r="U456" s="38" t="s">
        <v>48</v>
      </c>
      <c r="V456" s="38" t="s">
        <v>48</v>
      </c>
      <c r="W456" s="39" t="s">
        <v>0</v>
      </c>
      <c r="X456" s="57">
        <v>0</v>
      </c>
      <c r="Y456" s="54">
        <f t="shared" si="72"/>
        <v>0</v>
      </c>
      <c r="Z456" s="40" t="str">
        <f t="shared" si="77"/>
        <v/>
      </c>
      <c r="AA456" s="66" t="s">
        <v>48</v>
      </c>
      <c r="AB456" s="67" t="s">
        <v>48</v>
      </c>
      <c r="AC456" s="77"/>
      <c r="AG456" s="76"/>
      <c r="AJ456" s="79"/>
      <c r="AK456" s="79"/>
      <c r="BB456" s="321" t="s">
        <v>69</v>
      </c>
      <c r="BM456" s="76">
        <f t="shared" si="73"/>
        <v>0</v>
      </c>
      <c r="BN456" s="76">
        <f t="shared" si="74"/>
        <v>0</v>
      </c>
      <c r="BO456" s="76">
        <f t="shared" si="75"/>
        <v>0</v>
      </c>
      <c r="BP456" s="76">
        <f t="shared" si="76"/>
        <v>0</v>
      </c>
    </row>
    <row r="457" spans="1:68" ht="37.5" customHeight="1" x14ac:dyDescent="0.25">
      <c r="A457" s="61" t="s">
        <v>597</v>
      </c>
      <c r="B457" s="61" t="s">
        <v>598</v>
      </c>
      <c r="C457" s="35">
        <v>4301031236</v>
      </c>
      <c r="D457" s="455">
        <v>4680115882928</v>
      </c>
      <c r="E457" s="455"/>
      <c r="F457" s="60">
        <v>0.28000000000000003</v>
      </c>
      <c r="G457" s="36">
        <v>6</v>
      </c>
      <c r="H457" s="60">
        <v>1.68</v>
      </c>
      <c r="I457" s="60">
        <v>2.6</v>
      </c>
      <c r="J457" s="36">
        <v>156</v>
      </c>
      <c r="K457" s="36" t="s">
        <v>90</v>
      </c>
      <c r="L457" s="36"/>
      <c r="M457" s="37" t="s">
        <v>84</v>
      </c>
      <c r="N457" s="37"/>
      <c r="O457" s="36">
        <v>35</v>
      </c>
      <c r="P457" s="7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457"/>
      <c r="R457" s="457"/>
      <c r="S457" s="457"/>
      <c r="T457" s="458"/>
      <c r="U457" s="38" t="s">
        <v>48</v>
      </c>
      <c r="V457" s="38" t="s">
        <v>48</v>
      </c>
      <c r="W457" s="39" t="s">
        <v>0</v>
      </c>
      <c r="X457" s="57">
        <v>0</v>
      </c>
      <c r="Y457" s="54">
        <f t="shared" si="72"/>
        <v>0</v>
      </c>
      <c r="Z457" s="40" t="str">
        <f>IFERROR(IF(Y457=0,"",ROUNDUP(Y457/H457,0)*0.00753),"")</f>
        <v/>
      </c>
      <c r="AA457" s="66" t="s">
        <v>48</v>
      </c>
      <c r="AB457" s="67" t="s">
        <v>48</v>
      </c>
      <c r="AC457" s="77"/>
      <c r="AG457" s="76"/>
      <c r="AJ457" s="79"/>
      <c r="AK457" s="79"/>
      <c r="BB457" s="322" t="s">
        <v>69</v>
      </c>
      <c r="BM457" s="76">
        <f t="shared" si="73"/>
        <v>0</v>
      </c>
      <c r="BN457" s="76">
        <f t="shared" si="74"/>
        <v>0</v>
      </c>
      <c r="BO457" s="76">
        <f t="shared" si="75"/>
        <v>0</v>
      </c>
      <c r="BP457" s="76">
        <f t="shared" si="76"/>
        <v>0</v>
      </c>
    </row>
    <row r="458" spans="1:68" x14ac:dyDescent="0.2">
      <c r="A458" s="462"/>
      <c r="B458" s="462"/>
      <c r="C458" s="462"/>
      <c r="D458" s="462"/>
      <c r="E458" s="462"/>
      <c r="F458" s="462"/>
      <c r="G458" s="462"/>
      <c r="H458" s="462"/>
      <c r="I458" s="462"/>
      <c r="J458" s="462"/>
      <c r="K458" s="462"/>
      <c r="L458" s="462"/>
      <c r="M458" s="462"/>
      <c r="N458" s="462"/>
      <c r="O458" s="463"/>
      <c r="P458" s="459" t="s">
        <v>43</v>
      </c>
      <c r="Q458" s="460"/>
      <c r="R458" s="460"/>
      <c r="S458" s="460"/>
      <c r="T458" s="460"/>
      <c r="U458" s="460"/>
      <c r="V458" s="461"/>
      <c r="W458" s="41" t="s">
        <v>42</v>
      </c>
      <c r="X458" s="42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34.523809523809518</v>
      </c>
      <c r="Y458" s="42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36</v>
      </c>
      <c r="Z458" s="42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0.27107999999999999</v>
      </c>
      <c r="AA458" s="65"/>
      <c r="AB458" s="65"/>
      <c r="AC458" s="65"/>
    </row>
    <row r="459" spans="1:68" x14ac:dyDescent="0.2">
      <c r="A459" s="462"/>
      <c r="B459" s="462"/>
      <c r="C459" s="462"/>
      <c r="D459" s="462"/>
      <c r="E459" s="462"/>
      <c r="F459" s="462"/>
      <c r="G459" s="462"/>
      <c r="H459" s="462"/>
      <c r="I459" s="462"/>
      <c r="J459" s="462"/>
      <c r="K459" s="462"/>
      <c r="L459" s="462"/>
      <c r="M459" s="462"/>
      <c r="N459" s="462"/>
      <c r="O459" s="463"/>
      <c r="P459" s="459" t="s">
        <v>43</v>
      </c>
      <c r="Q459" s="460"/>
      <c r="R459" s="460"/>
      <c r="S459" s="460"/>
      <c r="T459" s="460"/>
      <c r="U459" s="460"/>
      <c r="V459" s="461"/>
      <c r="W459" s="41" t="s">
        <v>0</v>
      </c>
      <c r="X459" s="42">
        <f>IFERROR(SUM(X437:X457),"0")</f>
        <v>145</v>
      </c>
      <c r="Y459" s="42">
        <f>IFERROR(SUM(Y437:Y457),"0")</f>
        <v>151.19999999999999</v>
      </c>
      <c r="Z459" s="41"/>
      <c r="AA459" s="65"/>
      <c r="AB459" s="65"/>
      <c r="AC459" s="65"/>
    </row>
    <row r="460" spans="1:68" ht="14.25" customHeight="1" x14ac:dyDescent="0.25">
      <c r="A460" s="454" t="s">
        <v>86</v>
      </c>
      <c r="B460" s="454"/>
      <c r="C460" s="454"/>
      <c r="D460" s="454"/>
      <c r="E460" s="454"/>
      <c r="F460" s="454"/>
      <c r="G460" s="454"/>
      <c r="H460" s="454"/>
      <c r="I460" s="454"/>
      <c r="J460" s="454"/>
      <c r="K460" s="454"/>
      <c r="L460" s="454"/>
      <c r="M460" s="454"/>
      <c r="N460" s="454"/>
      <c r="O460" s="454"/>
      <c r="P460" s="454"/>
      <c r="Q460" s="454"/>
      <c r="R460" s="454"/>
      <c r="S460" s="454"/>
      <c r="T460" s="454"/>
      <c r="U460" s="454"/>
      <c r="V460" s="454"/>
      <c r="W460" s="454"/>
      <c r="X460" s="454"/>
      <c r="Y460" s="454"/>
      <c r="Z460" s="454"/>
      <c r="AA460" s="64"/>
      <c r="AB460" s="64"/>
      <c r="AC460" s="64"/>
    </row>
    <row r="461" spans="1:68" ht="27" customHeight="1" x14ac:dyDescent="0.25">
      <c r="A461" s="61" t="s">
        <v>599</v>
      </c>
      <c r="B461" s="61" t="s">
        <v>600</v>
      </c>
      <c r="C461" s="35">
        <v>4301051284</v>
      </c>
      <c r="D461" s="455">
        <v>4607091384352</v>
      </c>
      <c r="E461" s="455"/>
      <c r="F461" s="60">
        <v>0.6</v>
      </c>
      <c r="G461" s="36">
        <v>4</v>
      </c>
      <c r="H461" s="60">
        <v>2.4</v>
      </c>
      <c r="I461" s="60">
        <v>2.6459999999999999</v>
      </c>
      <c r="J461" s="36">
        <v>120</v>
      </c>
      <c r="K461" s="36" t="s">
        <v>90</v>
      </c>
      <c r="L461" s="36"/>
      <c r="M461" s="37" t="s">
        <v>130</v>
      </c>
      <c r="N461" s="37"/>
      <c r="O461" s="36">
        <v>45</v>
      </c>
      <c r="P461" s="7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457"/>
      <c r="R461" s="457"/>
      <c r="S461" s="457"/>
      <c r="T461" s="458"/>
      <c r="U461" s="38" t="s">
        <v>48</v>
      </c>
      <c r="V461" s="38" t="s">
        <v>48</v>
      </c>
      <c r="W461" s="39" t="s">
        <v>0</v>
      </c>
      <c r="X461" s="57">
        <v>0</v>
      </c>
      <c r="Y461" s="54">
        <f>IFERROR(IF(X461="",0,CEILING((X461/$H461),1)*$H461),"")</f>
        <v>0</v>
      </c>
      <c r="Z461" s="40" t="str">
        <f>IFERROR(IF(Y461=0,"",ROUNDUP(Y461/H461,0)*0.00937),"")</f>
        <v/>
      </c>
      <c r="AA461" s="66" t="s">
        <v>48</v>
      </c>
      <c r="AB461" s="67" t="s">
        <v>48</v>
      </c>
      <c r="AC461" s="77"/>
      <c r="AG461" s="76"/>
      <c r="AJ461" s="79"/>
      <c r="AK461" s="79"/>
      <c r="BB461" s="323" t="s">
        <v>69</v>
      </c>
      <c r="BM461" s="76">
        <f>IFERROR(X461*I461/H461,"0")</f>
        <v>0</v>
      </c>
      <c r="BN461" s="76">
        <f>IFERROR(Y461*I461/H461,"0")</f>
        <v>0</v>
      </c>
      <c r="BO461" s="76">
        <f>IFERROR(1/J461*(X461/H461),"0")</f>
        <v>0</v>
      </c>
      <c r="BP461" s="76">
        <f>IFERROR(1/J461*(Y461/H461),"0")</f>
        <v>0</v>
      </c>
    </row>
    <row r="462" spans="1:68" ht="27" customHeight="1" x14ac:dyDescent="0.25">
      <c r="A462" s="61" t="s">
        <v>601</v>
      </c>
      <c r="B462" s="61" t="s">
        <v>602</v>
      </c>
      <c r="C462" s="35">
        <v>4301051431</v>
      </c>
      <c r="D462" s="455">
        <v>4607091389654</v>
      </c>
      <c r="E462" s="455"/>
      <c r="F462" s="60">
        <v>0.33</v>
      </c>
      <c r="G462" s="36">
        <v>6</v>
      </c>
      <c r="H462" s="60">
        <v>1.98</v>
      </c>
      <c r="I462" s="60">
        <v>2.258</v>
      </c>
      <c r="J462" s="36">
        <v>156</v>
      </c>
      <c r="K462" s="36" t="s">
        <v>90</v>
      </c>
      <c r="L462" s="36"/>
      <c r="M462" s="37" t="s">
        <v>130</v>
      </c>
      <c r="N462" s="37"/>
      <c r="O462" s="36">
        <v>45</v>
      </c>
      <c r="P462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457"/>
      <c r="R462" s="457"/>
      <c r="S462" s="457"/>
      <c r="T462" s="458"/>
      <c r="U462" s="38" t="s">
        <v>48</v>
      </c>
      <c r="V462" s="38" t="s">
        <v>48</v>
      </c>
      <c r="W462" s="39" t="s">
        <v>0</v>
      </c>
      <c r="X462" s="57">
        <v>0</v>
      </c>
      <c r="Y462" s="54">
        <f>IFERROR(IF(X462="",0,CEILING((X462/$H462),1)*$H462),"")</f>
        <v>0</v>
      </c>
      <c r="Z462" s="40" t="str">
        <f>IFERROR(IF(Y462=0,"",ROUNDUP(Y462/H462,0)*0.00753),"")</f>
        <v/>
      </c>
      <c r="AA462" s="66" t="s">
        <v>48</v>
      </c>
      <c r="AB462" s="67" t="s">
        <v>48</v>
      </c>
      <c r="AC462" s="77"/>
      <c r="AG462" s="76"/>
      <c r="AJ462" s="79"/>
      <c r="AK462" s="79"/>
      <c r="BB462" s="324" t="s">
        <v>69</v>
      </c>
      <c r="BM462" s="76">
        <f>IFERROR(X462*I462/H462,"0")</f>
        <v>0</v>
      </c>
      <c r="BN462" s="76">
        <f>IFERROR(Y462*I462/H462,"0")</f>
        <v>0</v>
      </c>
      <c r="BO462" s="76">
        <f>IFERROR(1/J462*(X462/H462),"0")</f>
        <v>0</v>
      </c>
      <c r="BP462" s="76">
        <f>IFERROR(1/J462*(Y462/H462),"0")</f>
        <v>0</v>
      </c>
    </row>
    <row r="463" spans="1:68" x14ac:dyDescent="0.2">
      <c r="A463" s="462"/>
      <c r="B463" s="462"/>
      <c r="C463" s="462"/>
      <c r="D463" s="462"/>
      <c r="E463" s="462"/>
      <c r="F463" s="462"/>
      <c r="G463" s="462"/>
      <c r="H463" s="462"/>
      <c r="I463" s="462"/>
      <c r="J463" s="462"/>
      <c r="K463" s="462"/>
      <c r="L463" s="462"/>
      <c r="M463" s="462"/>
      <c r="N463" s="462"/>
      <c r="O463" s="463"/>
      <c r="P463" s="459" t="s">
        <v>43</v>
      </c>
      <c r="Q463" s="460"/>
      <c r="R463" s="460"/>
      <c r="S463" s="460"/>
      <c r="T463" s="460"/>
      <c r="U463" s="460"/>
      <c r="V463" s="461"/>
      <c r="W463" s="41" t="s">
        <v>42</v>
      </c>
      <c r="X463" s="42">
        <f>IFERROR(X461/H461,"0")+IFERROR(X462/H462,"0")</f>
        <v>0</v>
      </c>
      <c r="Y463" s="42">
        <f>IFERROR(Y461/H461,"0")+IFERROR(Y462/H462,"0")</f>
        <v>0</v>
      </c>
      <c r="Z463" s="42">
        <f>IFERROR(IF(Z461="",0,Z461),"0")+IFERROR(IF(Z462="",0,Z462),"0")</f>
        <v>0</v>
      </c>
      <c r="AA463" s="65"/>
      <c r="AB463" s="65"/>
      <c r="AC463" s="65"/>
    </row>
    <row r="464" spans="1:68" x14ac:dyDescent="0.2">
      <c r="A464" s="462"/>
      <c r="B464" s="462"/>
      <c r="C464" s="462"/>
      <c r="D464" s="462"/>
      <c r="E464" s="462"/>
      <c r="F464" s="462"/>
      <c r="G464" s="462"/>
      <c r="H464" s="462"/>
      <c r="I464" s="462"/>
      <c r="J464" s="462"/>
      <c r="K464" s="462"/>
      <c r="L464" s="462"/>
      <c r="M464" s="462"/>
      <c r="N464" s="462"/>
      <c r="O464" s="463"/>
      <c r="P464" s="459" t="s">
        <v>43</v>
      </c>
      <c r="Q464" s="460"/>
      <c r="R464" s="460"/>
      <c r="S464" s="460"/>
      <c r="T464" s="460"/>
      <c r="U464" s="460"/>
      <c r="V464" s="461"/>
      <c r="W464" s="41" t="s">
        <v>0</v>
      </c>
      <c r="X464" s="42">
        <f>IFERROR(SUM(X461:X462),"0")</f>
        <v>0</v>
      </c>
      <c r="Y464" s="42">
        <f>IFERROR(SUM(Y461:Y462),"0")</f>
        <v>0</v>
      </c>
      <c r="Z464" s="41"/>
      <c r="AA464" s="65"/>
      <c r="AB464" s="65"/>
      <c r="AC464" s="65"/>
    </row>
    <row r="465" spans="1:68" ht="14.25" customHeight="1" x14ac:dyDescent="0.25">
      <c r="A465" s="454" t="s">
        <v>110</v>
      </c>
      <c r="B465" s="454"/>
      <c r="C465" s="454"/>
      <c r="D465" s="454"/>
      <c r="E465" s="454"/>
      <c r="F465" s="454"/>
      <c r="G465" s="454"/>
      <c r="H465" s="454"/>
      <c r="I465" s="454"/>
      <c r="J465" s="454"/>
      <c r="K465" s="454"/>
      <c r="L465" s="454"/>
      <c r="M465" s="454"/>
      <c r="N465" s="454"/>
      <c r="O465" s="454"/>
      <c r="P465" s="454"/>
      <c r="Q465" s="454"/>
      <c r="R465" s="454"/>
      <c r="S465" s="454"/>
      <c r="T465" s="454"/>
      <c r="U465" s="454"/>
      <c r="V465" s="454"/>
      <c r="W465" s="454"/>
      <c r="X465" s="454"/>
      <c r="Y465" s="454"/>
      <c r="Z465" s="454"/>
      <c r="AA465" s="64"/>
      <c r="AB465" s="64"/>
      <c r="AC465" s="64"/>
    </row>
    <row r="466" spans="1:68" ht="27" customHeight="1" x14ac:dyDescent="0.25">
      <c r="A466" s="61" t="s">
        <v>603</v>
      </c>
      <c r="B466" s="61" t="s">
        <v>604</v>
      </c>
      <c r="C466" s="35">
        <v>4301032047</v>
      </c>
      <c r="D466" s="455">
        <v>4680115884342</v>
      </c>
      <c r="E466" s="455"/>
      <c r="F466" s="60">
        <v>0.06</v>
      </c>
      <c r="G466" s="36">
        <v>20</v>
      </c>
      <c r="H466" s="60">
        <v>1.2</v>
      </c>
      <c r="I466" s="60">
        <v>1.8</v>
      </c>
      <c r="J466" s="36">
        <v>200</v>
      </c>
      <c r="K466" s="36" t="s">
        <v>606</v>
      </c>
      <c r="L466" s="36"/>
      <c r="M466" s="37" t="s">
        <v>605</v>
      </c>
      <c r="N466" s="37"/>
      <c r="O466" s="36">
        <v>60</v>
      </c>
      <c r="P466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457"/>
      <c r="R466" s="457"/>
      <c r="S466" s="457"/>
      <c r="T466" s="458"/>
      <c r="U466" s="38" t="s">
        <v>48</v>
      </c>
      <c r="V466" s="38" t="s">
        <v>48</v>
      </c>
      <c r="W466" s="39" t="s">
        <v>0</v>
      </c>
      <c r="X466" s="57">
        <v>0</v>
      </c>
      <c r="Y466" s="54">
        <f>IFERROR(IF(X466="",0,CEILING((X466/$H466),1)*$H466),"")</f>
        <v>0</v>
      </c>
      <c r="Z466" s="40" t="str">
        <f>IFERROR(IF(Y466=0,"",ROUNDUP(Y466/H466,0)*0.00627),"")</f>
        <v/>
      </c>
      <c r="AA466" s="66" t="s">
        <v>48</v>
      </c>
      <c r="AB466" s="67" t="s">
        <v>48</v>
      </c>
      <c r="AC466" s="77"/>
      <c r="AG466" s="76"/>
      <c r="AJ466" s="79"/>
      <c r="AK466" s="79"/>
      <c r="BB466" s="325" t="s">
        <v>69</v>
      </c>
      <c r="BM466" s="76">
        <f>IFERROR(X466*I466/H466,"0")</f>
        <v>0</v>
      </c>
      <c r="BN466" s="76">
        <f>IFERROR(Y466*I466/H466,"0")</f>
        <v>0</v>
      </c>
      <c r="BO466" s="76">
        <f>IFERROR(1/J466*(X466/H466),"0")</f>
        <v>0</v>
      </c>
      <c r="BP466" s="76">
        <f>IFERROR(1/J466*(Y466/H466),"0")</f>
        <v>0</v>
      </c>
    </row>
    <row r="467" spans="1:68" x14ac:dyDescent="0.2">
      <c r="A467" s="462"/>
      <c r="B467" s="462"/>
      <c r="C467" s="462"/>
      <c r="D467" s="462"/>
      <c r="E467" s="462"/>
      <c r="F467" s="462"/>
      <c r="G467" s="462"/>
      <c r="H467" s="462"/>
      <c r="I467" s="462"/>
      <c r="J467" s="462"/>
      <c r="K467" s="462"/>
      <c r="L467" s="462"/>
      <c r="M467" s="462"/>
      <c r="N467" s="462"/>
      <c r="O467" s="463"/>
      <c r="P467" s="459" t="s">
        <v>43</v>
      </c>
      <c r="Q467" s="460"/>
      <c r="R467" s="460"/>
      <c r="S467" s="460"/>
      <c r="T467" s="460"/>
      <c r="U467" s="460"/>
      <c r="V467" s="461"/>
      <c r="W467" s="41" t="s">
        <v>42</v>
      </c>
      <c r="X467" s="42">
        <f>IFERROR(X466/H466,"0")</f>
        <v>0</v>
      </c>
      <c r="Y467" s="42">
        <f>IFERROR(Y466/H466,"0")</f>
        <v>0</v>
      </c>
      <c r="Z467" s="42">
        <f>IFERROR(IF(Z466="",0,Z466),"0")</f>
        <v>0</v>
      </c>
      <c r="AA467" s="65"/>
      <c r="AB467" s="65"/>
      <c r="AC467" s="65"/>
    </row>
    <row r="468" spans="1:68" x14ac:dyDescent="0.2">
      <c r="A468" s="462"/>
      <c r="B468" s="462"/>
      <c r="C468" s="462"/>
      <c r="D468" s="462"/>
      <c r="E468" s="462"/>
      <c r="F468" s="462"/>
      <c r="G468" s="462"/>
      <c r="H468" s="462"/>
      <c r="I468" s="462"/>
      <c r="J468" s="462"/>
      <c r="K468" s="462"/>
      <c r="L468" s="462"/>
      <c r="M468" s="462"/>
      <c r="N468" s="462"/>
      <c r="O468" s="463"/>
      <c r="P468" s="459" t="s">
        <v>43</v>
      </c>
      <c r="Q468" s="460"/>
      <c r="R468" s="460"/>
      <c r="S468" s="460"/>
      <c r="T468" s="460"/>
      <c r="U468" s="460"/>
      <c r="V468" s="461"/>
      <c r="W468" s="41" t="s">
        <v>0</v>
      </c>
      <c r="X468" s="42">
        <f>IFERROR(SUM(X466:X466),"0")</f>
        <v>0</v>
      </c>
      <c r="Y468" s="42">
        <f>IFERROR(SUM(Y466:Y466),"0")</f>
        <v>0</v>
      </c>
      <c r="Z468" s="41"/>
      <c r="AA468" s="65"/>
      <c r="AB468" s="65"/>
      <c r="AC468" s="65"/>
    </row>
    <row r="469" spans="1:68" ht="16.5" customHeight="1" x14ac:dyDescent="0.25">
      <c r="A469" s="453" t="s">
        <v>607</v>
      </c>
      <c r="B469" s="453"/>
      <c r="C469" s="453"/>
      <c r="D469" s="453"/>
      <c r="E469" s="453"/>
      <c r="F469" s="453"/>
      <c r="G469" s="453"/>
      <c r="H469" s="453"/>
      <c r="I469" s="453"/>
      <c r="J469" s="453"/>
      <c r="K469" s="453"/>
      <c r="L469" s="453"/>
      <c r="M469" s="453"/>
      <c r="N469" s="453"/>
      <c r="O469" s="453"/>
      <c r="P469" s="453"/>
      <c r="Q469" s="453"/>
      <c r="R469" s="453"/>
      <c r="S469" s="453"/>
      <c r="T469" s="453"/>
      <c r="U469" s="453"/>
      <c r="V469" s="453"/>
      <c r="W469" s="453"/>
      <c r="X469" s="453"/>
      <c r="Y469" s="453"/>
      <c r="Z469" s="453"/>
      <c r="AA469" s="63"/>
      <c r="AB469" s="63"/>
      <c r="AC469" s="63"/>
    </row>
    <row r="470" spans="1:68" ht="14.25" customHeight="1" x14ac:dyDescent="0.25">
      <c r="A470" s="454" t="s">
        <v>160</v>
      </c>
      <c r="B470" s="454"/>
      <c r="C470" s="454"/>
      <c r="D470" s="454"/>
      <c r="E470" s="454"/>
      <c r="F470" s="454"/>
      <c r="G470" s="454"/>
      <c r="H470" s="454"/>
      <c r="I470" s="454"/>
      <c r="J470" s="454"/>
      <c r="K470" s="454"/>
      <c r="L470" s="454"/>
      <c r="M470" s="454"/>
      <c r="N470" s="454"/>
      <c r="O470" s="454"/>
      <c r="P470" s="454"/>
      <c r="Q470" s="454"/>
      <c r="R470" s="454"/>
      <c r="S470" s="454"/>
      <c r="T470" s="454"/>
      <c r="U470" s="454"/>
      <c r="V470" s="454"/>
      <c r="W470" s="454"/>
      <c r="X470" s="454"/>
      <c r="Y470" s="454"/>
      <c r="Z470" s="454"/>
      <c r="AA470" s="64"/>
      <c r="AB470" s="64"/>
      <c r="AC470" s="64"/>
    </row>
    <row r="471" spans="1:68" ht="27" customHeight="1" x14ac:dyDescent="0.25">
      <c r="A471" s="61" t="s">
        <v>608</v>
      </c>
      <c r="B471" s="61" t="s">
        <v>609</v>
      </c>
      <c r="C471" s="35">
        <v>4301020315</v>
      </c>
      <c r="D471" s="455">
        <v>4607091389364</v>
      </c>
      <c r="E471" s="455"/>
      <c r="F471" s="60">
        <v>0.42</v>
      </c>
      <c r="G471" s="36">
        <v>6</v>
      </c>
      <c r="H471" s="60">
        <v>2.52</v>
      </c>
      <c r="I471" s="60">
        <v>2.75</v>
      </c>
      <c r="J471" s="36">
        <v>156</v>
      </c>
      <c r="K471" s="36" t="s">
        <v>90</v>
      </c>
      <c r="L471" s="36"/>
      <c r="M471" s="37" t="s">
        <v>84</v>
      </c>
      <c r="N471" s="37"/>
      <c r="O471" s="36">
        <v>40</v>
      </c>
      <c r="P471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457"/>
      <c r="R471" s="457"/>
      <c r="S471" s="457"/>
      <c r="T471" s="458"/>
      <c r="U471" s="38" t="s">
        <v>48</v>
      </c>
      <c r="V471" s="38" t="s">
        <v>48</v>
      </c>
      <c r="W471" s="39" t="s">
        <v>0</v>
      </c>
      <c r="X471" s="57">
        <v>0</v>
      </c>
      <c r="Y471" s="54">
        <f>IFERROR(IF(X471="",0,CEILING((X471/$H471),1)*$H471),"")</f>
        <v>0</v>
      </c>
      <c r="Z471" s="40" t="str">
        <f>IFERROR(IF(Y471=0,"",ROUNDUP(Y471/H471,0)*0.00753),"")</f>
        <v/>
      </c>
      <c r="AA471" s="66" t="s">
        <v>48</v>
      </c>
      <c r="AB471" s="67" t="s">
        <v>48</v>
      </c>
      <c r="AC471" s="77"/>
      <c r="AG471" s="76"/>
      <c r="AJ471" s="79"/>
      <c r="AK471" s="79"/>
      <c r="BB471" s="326" t="s">
        <v>69</v>
      </c>
      <c r="BM471" s="76">
        <f>IFERROR(X471*I471/H471,"0")</f>
        <v>0</v>
      </c>
      <c r="BN471" s="76">
        <f>IFERROR(Y471*I471/H471,"0")</f>
        <v>0</v>
      </c>
      <c r="BO471" s="76">
        <f>IFERROR(1/J471*(X471/H471),"0")</f>
        <v>0</v>
      </c>
      <c r="BP471" s="76">
        <f>IFERROR(1/J471*(Y471/H471),"0")</f>
        <v>0</v>
      </c>
    </row>
    <row r="472" spans="1:68" x14ac:dyDescent="0.2">
      <c r="A472" s="462"/>
      <c r="B472" s="462"/>
      <c r="C472" s="462"/>
      <c r="D472" s="462"/>
      <c r="E472" s="462"/>
      <c r="F472" s="462"/>
      <c r="G472" s="462"/>
      <c r="H472" s="462"/>
      <c r="I472" s="462"/>
      <c r="J472" s="462"/>
      <c r="K472" s="462"/>
      <c r="L472" s="462"/>
      <c r="M472" s="462"/>
      <c r="N472" s="462"/>
      <c r="O472" s="463"/>
      <c r="P472" s="459" t="s">
        <v>43</v>
      </c>
      <c r="Q472" s="460"/>
      <c r="R472" s="460"/>
      <c r="S472" s="460"/>
      <c r="T472" s="460"/>
      <c r="U472" s="460"/>
      <c r="V472" s="461"/>
      <c r="W472" s="41" t="s">
        <v>42</v>
      </c>
      <c r="X472" s="42">
        <f>IFERROR(X471/H471,"0")</f>
        <v>0</v>
      </c>
      <c r="Y472" s="42">
        <f>IFERROR(Y471/H471,"0")</f>
        <v>0</v>
      </c>
      <c r="Z472" s="42">
        <f>IFERROR(IF(Z471="",0,Z471),"0")</f>
        <v>0</v>
      </c>
      <c r="AA472" s="65"/>
      <c r="AB472" s="65"/>
      <c r="AC472" s="65"/>
    </row>
    <row r="473" spans="1:68" x14ac:dyDescent="0.2">
      <c r="A473" s="462"/>
      <c r="B473" s="462"/>
      <c r="C473" s="462"/>
      <c r="D473" s="462"/>
      <c r="E473" s="462"/>
      <c r="F473" s="462"/>
      <c r="G473" s="462"/>
      <c r="H473" s="462"/>
      <c r="I473" s="462"/>
      <c r="J473" s="462"/>
      <c r="K473" s="462"/>
      <c r="L473" s="462"/>
      <c r="M473" s="462"/>
      <c r="N473" s="462"/>
      <c r="O473" s="463"/>
      <c r="P473" s="459" t="s">
        <v>43</v>
      </c>
      <c r="Q473" s="460"/>
      <c r="R473" s="460"/>
      <c r="S473" s="460"/>
      <c r="T473" s="460"/>
      <c r="U473" s="460"/>
      <c r="V473" s="461"/>
      <c r="W473" s="41" t="s">
        <v>0</v>
      </c>
      <c r="X473" s="42">
        <f>IFERROR(SUM(X471:X471),"0")</f>
        <v>0</v>
      </c>
      <c r="Y473" s="42">
        <f>IFERROR(SUM(Y471:Y471),"0")</f>
        <v>0</v>
      </c>
      <c r="Z473" s="41"/>
      <c r="AA473" s="65"/>
      <c r="AB473" s="65"/>
      <c r="AC473" s="65"/>
    </row>
    <row r="474" spans="1:68" ht="14.25" customHeight="1" x14ac:dyDescent="0.25">
      <c r="A474" s="454" t="s">
        <v>81</v>
      </c>
      <c r="B474" s="454"/>
      <c r="C474" s="454"/>
      <c r="D474" s="454"/>
      <c r="E474" s="454"/>
      <c r="F474" s="454"/>
      <c r="G474" s="454"/>
      <c r="H474" s="454"/>
      <c r="I474" s="454"/>
      <c r="J474" s="454"/>
      <c r="K474" s="454"/>
      <c r="L474" s="454"/>
      <c r="M474" s="454"/>
      <c r="N474" s="454"/>
      <c r="O474" s="454"/>
      <c r="P474" s="454"/>
      <c r="Q474" s="454"/>
      <c r="R474" s="454"/>
      <c r="S474" s="454"/>
      <c r="T474" s="454"/>
      <c r="U474" s="454"/>
      <c r="V474" s="454"/>
      <c r="W474" s="454"/>
      <c r="X474" s="454"/>
      <c r="Y474" s="454"/>
      <c r="Z474" s="454"/>
      <c r="AA474" s="64"/>
      <c r="AB474" s="64"/>
      <c r="AC474" s="64"/>
    </row>
    <row r="475" spans="1:68" ht="27" customHeight="1" x14ac:dyDescent="0.25">
      <c r="A475" s="61" t="s">
        <v>610</v>
      </c>
      <c r="B475" s="61" t="s">
        <v>611</v>
      </c>
      <c r="C475" s="35">
        <v>4301031324</v>
      </c>
      <c r="D475" s="455">
        <v>4607091389739</v>
      </c>
      <c r="E475" s="455"/>
      <c r="F475" s="60">
        <v>0.7</v>
      </c>
      <c r="G475" s="36">
        <v>6</v>
      </c>
      <c r="H475" s="60">
        <v>4.2</v>
      </c>
      <c r="I475" s="60">
        <v>4.43</v>
      </c>
      <c r="J475" s="36">
        <v>156</v>
      </c>
      <c r="K475" s="36" t="s">
        <v>90</v>
      </c>
      <c r="L475" s="36"/>
      <c r="M475" s="37" t="s">
        <v>84</v>
      </c>
      <c r="N475" s="37"/>
      <c r="O475" s="36">
        <v>50</v>
      </c>
      <c r="P475" s="7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457"/>
      <c r="R475" s="457"/>
      <c r="S475" s="457"/>
      <c r="T475" s="458"/>
      <c r="U475" s="38" t="s">
        <v>48</v>
      </c>
      <c r="V475" s="38" t="s">
        <v>48</v>
      </c>
      <c r="W475" s="39" t="s">
        <v>0</v>
      </c>
      <c r="X475" s="57">
        <v>100</v>
      </c>
      <c r="Y475" s="54">
        <f t="shared" ref="Y475:Y480" si="78">IFERROR(IF(X475="",0,CEILING((X475/$H475),1)*$H475),"")</f>
        <v>100.80000000000001</v>
      </c>
      <c r="Z475" s="40">
        <f>IFERROR(IF(Y475=0,"",ROUNDUP(Y475/H475,0)*0.00753),"")</f>
        <v>0.18071999999999999</v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 t="shared" ref="BM475:BM480" si="79">IFERROR(X475*I475/H475,"0")</f>
        <v>105.47619047619047</v>
      </c>
      <c r="BN475" s="76">
        <f t="shared" ref="BN475:BN480" si="80">IFERROR(Y475*I475/H475,"0")</f>
        <v>106.32000000000001</v>
      </c>
      <c r="BO475" s="76">
        <f t="shared" ref="BO475:BO480" si="81">IFERROR(1/J475*(X475/H475),"0")</f>
        <v>0.15262515262515264</v>
      </c>
      <c r="BP475" s="76">
        <f t="shared" ref="BP475:BP480" si="82">IFERROR(1/J475*(Y475/H475),"0")</f>
        <v>0.15384615384615385</v>
      </c>
    </row>
    <row r="476" spans="1:68" ht="27" customHeight="1" x14ac:dyDescent="0.25">
      <c r="A476" s="61" t="s">
        <v>610</v>
      </c>
      <c r="B476" s="61" t="s">
        <v>612</v>
      </c>
      <c r="C476" s="35">
        <v>4301031212</v>
      </c>
      <c r="D476" s="455">
        <v>4607091389739</v>
      </c>
      <c r="E476" s="455"/>
      <c r="F476" s="60">
        <v>0.7</v>
      </c>
      <c r="G476" s="36">
        <v>6</v>
      </c>
      <c r="H476" s="60">
        <v>4.2</v>
      </c>
      <c r="I476" s="60">
        <v>4.43</v>
      </c>
      <c r="J476" s="36">
        <v>156</v>
      </c>
      <c r="K476" s="36" t="s">
        <v>90</v>
      </c>
      <c r="L476" s="36"/>
      <c r="M476" s="37" t="s">
        <v>127</v>
      </c>
      <c r="N476" s="37"/>
      <c r="O476" s="36">
        <v>45</v>
      </c>
      <c r="P476" s="71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457"/>
      <c r="R476" s="457"/>
      <c r="S476" s="457"/>
      <c r="T476" s="458"/>
      <c r="U476" s="38" t="s">
        <v>48</v>
      </c>
      <c r="V476" s="38" t="s">
        <v>48</v>
      </c>
      <c r="W476" s="39" t="s">
        <v>0</v>
      </c>
      <c r="X476" s="57">
        <v>0</v>
      </c>
      <c r="Y476" s="54">
        <f t="shared" si="78"/>
        <v>0</v>
      </c>
      <c r="Z476" s="40" t="str">
        <f>IFERROR(IF(Y476=0,"",ROUNDUP(Y476/H476,0)*0.00753),"")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 t="shared" si="79"/>
        <v>0</v>
      </c>
      <c r="BN476" s="76">
        <f t="shared" si="80"/>
        <v>0</v>
      </c>
      <c r="BO476" s="76">
        <f t="shared" si="81"/>
        <v>0</v>
      </c>
      <c r="BP476" s="76">
        <f t="shared" si="82"/>
        <v>0</v>
      </c>
    </row>
    <row r="477" spans="1:68" ht="27" customHeight="1" x14ac:dyDescent="0.25">
      <c r="A477" s="61" t="s">
        <v>613</v>
      </c>
      <c r="B477" s="61" t="s">
        <v>614</v>
      </c>
      <c r="C477" s="35">
        <v>4301031363</v>
      </c>
      <c r="D477" s="455">
        <v>4607091389425</v>
      </c>
      <c r="E477" s="455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7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457"/>
      <c r="R477" s="457"/>
      <c r="S477" s="457"/>
      <c r="T477" s="458"/>
      <c r="U477" s="38" t="s">
        <v>48</v>
      </c>
      <c r="V477" s="38" t="s">
        <v>48</v>
      </c>
      <c r="W477" s="39" t="s">
        <v>0</v>
      </c>
      <c r="X477" s="57">
        <v>0</v>
      </c>
      <c r="Y477" s="54">
        <f t="shared" si="78"/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 t="shared" si="79"/>
        <v>0</v>
      </c>
      <c r="BN477" s="76">
        <f t="shared" si="80"/>
        <v>0</v>
      </c>
      <c r="BO477" s="76">
        <f t="shared" si="81"/>
        <v>0</v>
      </c>
      <c r="BP477" s="76">
        <f t="shared" si="82"/>
        <v>0</v>
      </c>
    </row>
    <row r="478" spans="1:68" ht="27" customHeight="1" x14ac:dyDescent="0.25">
      <c r="A478" s="61" t="s">
        <v>615</v>
      </c>
      <c r="B478" s="61" t="s">
        <v>616</v>
      </c>
      <c r="C478" s="35">
        <v>4301031334</v>
      </c>
      <c r="D478" s="455">
        <v>4680115880771</v>
      </c>
      <c r="E478" s="455"/>
      <c r="F478" s="60">
        <v>0.28000000000000003</v>
      </c>
      <c r="G478" s="36">
        <v>6</v>
      </c>
      <c r="H478" s="60">
        <v>1.68</v>
      </c>
      <c r="I478" s="60">
        <v>1.81</v>
      </c>
      <c r="J478" s="36">
        <v>234</v>
      </c>
      <c r="K478" s="36" t="s">
        <v>85</v>
      </c>
      <c r="L478" s="36"/>
      <c r="M478" s="37" t="s">
        <v>84</v>
      </c>
      <c r="N478" s="37"/>
      <c r="O478" s="36">
        <v>50</v>
      </c>
      <c r="P478" s="71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457"/>
      <c r="R478" s="457"/>
      <c r="S478" s="457"/>
      <c r="T478" s="458"/>
      <c r="U478" s="38" t="s">
        <v>48</v>
      </c>
      <c r="V478" s="38" t="s">
        <v>48</v>
      </c>
      <c r="W478" s="39" t="s">
        <v>0</v>
      </c>
      <c r="X478" s="57">
        <v>0</v>
      </c>
      <c r="Y478" s="54">
        <f t="shared" si="78"/>
        <v>0</v>
      </c>
      <c r="Z478" s="40" t="str">
        <f>IFERROR(IF(Y478=0,"",ROUNDUP(Y478/H478,0)*0.00502),"")</f>
        <v/>
      </c>
      <c r="AA478" s="66" t="s">
        <v>48</v>
      </c>
      <c r="AB478" s="67" t="s">
        <v>48</v>
      </c>
      <c r="AC478" s="77"/>
      <c r="AG478" s="76"/>
      <c r="AJ478" s="79"/>
      <c r="AK478" s="79"/>
      <c r="BB478" s="330" t="s">
        <v>69</v>
      </c>
      <c r="BM478" s="76">
        <f t="shared" si="79"/>
        <v>0</v>
      </c>
      <c r="BN478" s="76">
        <f t="shared" si="80"/>
        <v>0</v>
      </c>
      <c r="BO478" s="76">
        <f t="shared" si="81"/>
        <v>0</v>
      </c>
      <c r="BP478" s="76">
        <f t="shared" si="82"/>
        <v>0</v>
      </c>
    </row>
    <row r="479" spans="1:68" ht="27" customHeight="1" x14ac:dyDescent="0.25">
      <c r="A479" s="61" t="s">
        <v>617</v>
      </c>
      <c r="B479" s="61" t="s">
        <v>618</v>
      </c>
      <c r="C479" s="35">
        <v>4301031327</v>
      </c>
      <c r="D479" s="455">
        <v>4607091389500</v>
      </c>
      <c r="E479" s="455"/>
      <c r="F479" s="60">
        <v>0.35</v>
      </c>
      <c r="G479" s="36">
        <v>6</v>
      </c>
      <c r="H479" s="60">
        <v>2.1</v>
      </c>
      <c r="I479" s="60">
        <v>2.23</v>
      </c>
      <c r="J479" s="36">
        <v>234</v>
      </c>
      <c r="K479" s="36" t="s">
        <v>85</v>
      </c>
      <c r="L479" s="36"/>
      <c r="M479" s="37" t="s">
        <v>84</v>
      </c>
      <c r="N479" s="37"/>
      <c r="O479" s="36">
        <v>50</v>
      </c>
      <c r="P479" s="71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457"/>
      <c r="R479" s="457"/>
      <c r="S479" s="457"/>
      <c r="T479" s="458"/>
      <c r="U479" s="38" t="s">
        <v>48</v>
      </c>
      <c r="V479" s="38" t="s">
        <v>48</v>
      </c>
      <c r="W479" s="39" t="s">
        <v>0</v>
      </c>
      <c r="X479" s="57">
        <v>0</v>
      </c>
      <c r="Y479" s="54">
        <f t="shared" si="78"/>
        <v>0</v>
      </c>
      <c r="Z479" s="40" t="str">
        <f>IFERROR(IF(Y479=0,"",ROUNDUP(Y479/H479,0)*0.00502),"")</f>
        <v/>
      </c>
      <c r="AA479" s="66" t="s">
        <v>48</v>
      </c>
      <c r="AB479" s="67" t="s">
        <v>48</v>
      </c>
      <c r="AC479" s="77"/>
      <c r="AG479" s="76"/>
      <c r="AJ479" s="79"/>
      <c r="AK479" s="79"/>
      <c r="BB479" s="331" t="s">
        <v>69</v>
      </c>
      <c r="BM479" s="76">
        <f t="shared" si="79"/>
        <v>0</v>
      </c>
      <c r="BN479" s="76">
        <f t="shared" si="80"/>
        <v>0</v>
      </c>
      <c r="BO479" s="76">
        <f t="shared" si="81"/>
        <v>0</v>
      </c>
      <c r="BP479" s="76">
        <f t="shared" si="82"/>
        <v>0</v>
      </c>
    </row>
    <row r="480" spans="1:68" ht="27" customHeight="1" x14ac:dyDescent="0.25">
      <c r="A480" s="61" t="s">
        <v>617</v>
      </c>
      <c r="B480" s="61" t="s">
        <v>619</v>
      </c>
      <c r="C480" s="35">
        <v>4301031173</v>
      </c>
      <c r="D480" s="455">
        <v>4607091389500</v>
      </c>
      <c r="E480" s="455"/>
      <c r="F480" s="60">
        <v>0.35</v>
      </c>
      <c r="G480" s="36">
        <v>6</v>
      </c>
      <c r="H480" s="60">
        <v>2.1</v>
      </c>
      <c r="I480" s="60">
        <v>2.23</v>
      </c>
      <c r="J480" s="36">
        <v>234</v>
      </c>
      <c r="K480" s="36" t="s">
        <v>85</v>
      </c>
      <c r="L480" s="36"/>
      <c r="M480" s="37" t="s">
        <v>84</v>
      </c>
      <c r="N480" s="37"/>
      <c r="O480" s="36">
        <v>45</v>
      </c>
      <c r="P480" s="71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457"/>
      <c r="R480" s="457"/>
      <c r="S480" s="457"/>
      <c r="T480" s="458"/>
      <c r="U480" s="38" t="s">
        <v>48</v>
      </c>
      <c r="V480" s="38" t="s">
        <v>48</v>
      </c>
      <c r="W480" s="39" t="s">
        <v>0</v>
      </c>
      <c r="X480" s="57">
        <v>0</v>
      </c>
      <c r="Y480" s="54">
        <f t="shared" si="78"/>
        <v>0</v>
      </c>
      <c r="Z480" s="40" t="str">
        <f>IFERROR(IF(Y480=0,"",ROUNDUP(Y480/H480,0)*0.00502),"")</f>
        <v/>
      </c>
      <c r="AA480" s="66" t="s">
        <v>48</v>
      </c>
      <c r="AB480" s="67" t="s">
        <v>48</v>
      </c>
      <c r="AC480" s="77"/>
      <c r="AG480" s="76"/>
      <c r="AJ480" s="79"/>
      <c r="AK480" s="79"/>
      <c r="BB480" s="332" t="s">
        <v>69</v>
      </c>
      <c r="BM480" s="76">
        <f t="shared" si="79"/>
        <v>0</v>
      </c>
      <c r="BN480" s="76">
        <f t="shared" si="80"/>
        <v>0</v>
      </c>
      <c r="BO480" s="76">
        <f t="shared" si="81"/>
        <v>0</v>
      </c>
      <c r="BP480" s="76">
        <f t="shared" si="82"/>
        <v>0</v>
      </c>
    </row>
    <row r="481" spans="1:68" x14ac:dyDescent="0.2">
      <c r="A481" s="462"/>
      <c r="B481" s="462"/>
      <c r="C481" s="462"/>
      <c r="D481" s="462"/>
      <c r="E481" s="462"/>
      <c r="F481" s="462"/>
      <c r="G481" s="462"/>
      <c r="H481" s="462"/>
      <c r="I481" s="462"/>
      <c r="J481" s="462"/>
      <c r="K481" s="462"/>
      <c r="L481" s="462"/>
      <c r="M481" s="462"/>
      <c r="N481" s="462"/>
      <c r="O481" s="463"/>
      <c r="P481" s="459" t="s">
        <v>43</v>
      </c>
      <c r="Q481" s="460"/>
      <c r="R481" s="460"/>
      <c r="S481" s="460"/>
      <c r="T481" s="460"/>
      <c r="U481" s="460"/>
      <c r="V481" s="461"/>
      <c r="W481" s="41" t="s">
        <v>42</v>
      </c>
      <c r="X481" s="42">
        <f>IFERROR(X475/H475,"0")+IFERROR(X476/H476,"0")+IFERROR(X477/H477,"0")+IFERROR(X478/H478,"0")+IFERROR(X479/H479,"0")+IFERROR(X480/H480,"0")</f>
        <v>23.80952380952381</v>
      </c>
      <c r="Y481" s="42">
        <f>IFERROR(Y475/H475,"0")+IFERROR(Y476/H476,"0")+IFERROR(Y477/H477,"0")+IFERROR(Y478/H478,"0")+IFERROR(Y479/H479,"0")+IFERROR(Y480/H480,"0")</f>
        <v>24</v>
      </c>
      <c r="Z481" s="42">
        <f>IFERROR(IF(Z475="",0,Z475),"0")+IFERROR(IF(Z476="",0,Z476),"0")+IFERROR(IF(Z477="",0,Z477),"0")+IFERROR(IF(Z478="",0,Z478),"0")+IFERROR(IF(Z479="",0,Z479),"0")+IFERROR(IF(Z480="",0,Z480),"0")</f>
        <v>0.18071999999999999</v>
      </c>
      <c r="AA481" s="65"/>
      <c r="AB481" s="65"/>
      <c r="AC481" s="65"/>
    </row>
    <row r="482" spans="1:68" x14ac:dyDescent="0.2">
      <c r="A482" s="462"/>
      <c r="B482" s="462"/>
      <c r="C482" s="462"/>
      <c r="D482" s="462"/>
      <c r="E482" s="462"/>
      <c r="F482" s="462"/>
      <c r="G482" s="462"/>
      <c r="H482" s="462"/>
      <c r="I482" s="462"/>
      <c r="J482" s="462"/>
      <c r="K482" s="462"/>
      <c r="L482" s="462"/>
      <c r="M482" s="462"/>
      <c r="N482" s="462"/>
      <c r="O482" s="463"/>
      <c r="P482" s="459" t="s">
        <v>43</v>
      </c>
      <c r="Q482" s="460"/>
      <c r="R482" s="460"/>
      <c r="S482" s="460"/>
      <c r="T482" s="460"/>
      <c r="U482" s="460"/>
      <c r="V482" s="461"/>
      <c r="W482" s="41" t="s">
        <v>0</v>
      </c>
      <c r="X482" s="42">
        <f>IFERROR(SUM(X475:X480),"0")</f>
        <v>100</v>
      </c>
      <c r="Y482" s="42">
        <f>IFERROR(SUM(Y475:Y480),"0")</f>
        <v>100.80000000000001</v>
      </c>
      <c r="Z482" s="41"/>
      <c r="AA482" s="65"/>
      <c r="AB482" s="65"/>
      <c r="AC482" s="65"/>
    </row>
    <row r="483" spans="1:68" ht="14.25" customHeight="1" x14ac:dyDescent="0.25">
      <c r="A483" s="454" t="s">
        <v>119</v>
      </c>
      <c r="B483" s="454"/>
      <c r="C483" s="454"/>
      <c r="D483" s="454"/>
      <c r="E483" s="454"/>
      <c r="F483" s="454"/>
      <c r="G483" s="454"/>
      <c r="H483" s="454"/>
      <c r="I483" s="454"/>
      <c r="J483" s="454"/>
      <c r="K483" s="454"/>
      <c r="L483" s="454"/>
      <c r="M483" s="454"/>
      <c r="N483" s="454"/>
      <c r="O483" s="454"/>
      <c r="P483" s="454"/>
      <c r="Q483" s="454"/>
      <c r="R483" s="454"/>
      <c r="S483" s="454"/>
      <c r="T483" s="454"/>
      <c r="U483" s="454"/>
      <c r="V483" s="454"/>
      <c r="W483" s="454"/>
      <c r="X483" s="454"/>
      <c r="Y483" s="454"/>
      <c r="Z483" s="454"/>
      <c r="AA483" s="64"/>
      <c r="AB483" s="64"/>
      <c r="AC483" s="64"/>
    </row>
    <row r="484" spans="1:68" ht="27" customHeight="1" x14ac:dyDescent="0.25">
      <c r="A484" s="61" t="s">
        <v>620</v>
      </c>
      <c r="B484" s="61" t="s">
        <v>621</v>
      </c>
      <c r="C484" s="35">
        <v>4301170010</v>
      </c>
      <c r="D484" s="455">
        <v>4680115884090</v>
      </c>
      <c r="E484" s="455"/>
      <c r="F484" s="60">
        <v>0.11</v>
      </c>
      <c r="G484" s="36">
        <v>12</v>
      </c>
      <c r="H484" s="60">
        <v>1.32</v>
      </c>
      <c r="I484" s="60">
        <v>1.88</v>
      </c>
      <c r="J484" s="36">
        <v>200</v>
      </c>
      <c r="K484" s="36" t="s">
        <v>606</v>
      </c>
      <c r="L484" s="36"/>
      <c r="M484" s="37" t="s">
        <v>605</v>
      </c>
      <c r="N484" s="37"/>
      <c r="O484" s="36">
        <v>150</v>
      </c>
      <c r="P484" s="7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457"/>
      <c r="R484" s="457"/>
      <c r="S484" s="457"/>
      <c r="T484" s="458"/>
      <c r="U484" s="38" t="s">
        <v>48</v>
      </c>
      <c r="V484" s="38" t="s">
        <v>48</v>
      </c>
      <c r="W484" s="39" t="s">
        <v>0</v>
      </c>
      <c r="X484" s="57">
        <v>0</v>
      </c>
      <c r="Y484" s="54">
        <f>IFERROR(IF(X484="",0,CEILING((X484/$H484),1)*$H484),"")</f>
        <v>0</v>
      </c>
      <c r="Z484" s="40" t="str">
        <f>IFERROR(IF(Y484=0,"",ROUNDUP(Y484/H484,0)*0.00627),"")</f>
        <v/>
      </c>
      <c r="AA484" s="66" t="s">
        <v>48</v>
      </c>
      <c r="AB484" s="67" t="s">
        <v>48</v>
      </c>
      <c r="AC484" s="77"/>
      <c r="AG484" s="76"/>
      <c r="AJ484" s="79"/>
      <c r="AK484" s="79"/>
      <c r="BB484" s="333" t="s">
        <v>69</v>
      </c>
      <c r="BM484" s="76">
        <f>IFERROR(X484*I484/H484,"0")</f>
        <v>0</v>
      </c>
      <c r="BN484" s="76">
        <f>IFERROR(Y484*I484/H484,"0")</f>
        <v>0</v>
      </c>
      <c r="BO484" s="76">
        <f>IFERROR(1/J484*(X484/H484),"0")</f>
        <v>0</v>
      </c>
      <c r="BP484" s="76">
        <f>IFERROR(1/J484*(Y484/H484),"0")</f>
        <v>0</v>
      </c>
    </row>
    <row r="485" spans="1:68" x14ac:dyDescent="0.2">
      <c r="A485" s="462"/>
      <c r="B485" s="462"/>
      <c r="C485" s="462"/>
      <c r="D485" s="462"/>
      <c r="E485" s="462"/>
      <c r="F485" s="462"/>
      <c r="G485" s="462"/>
      <c r="H485" s="462"/>
      <c r="I485" s="462"/>
      <c r="J485" s="462"/>
      <c r="K485" s="462"/>
      <c r="L485" s="462"/>
      <c r="M485" s="462"/>
      <c r="N485" s="462"/>
      <c r="O485" s="463"/>
      <c r="P485" s="459" t="s">
        <v>43</v>
      </c>
      <c r="Q485" s="460"/>
      <c r="R485" s="460"/>
      <c r="S485" s="460"/>
      <c r="T485" s="460"/>
      <c r="U485" s="460"/>
      <c r="V485" s="461"/>
      <c r="W485" s="41" t="s">
        <v>42</v>
      </c>
      <c r="X485" s="42">
        <f>IFERROR(X484/H484,"0")</f>
        <v>0</v>
      </c>
      <c r="Y485" s="42">
        <f>IFERROR(Y484/H484,"0")</f>
        <v>0</v>
      </c>
      <c r="Z485" s="42">
        <f>IFERROR(IF(Z484="",0,Z484),"0")</f>
        <v>0</v>
      </c>
      <c r="AA485" s="65"/>
      <c r="AB485" s="65"/>
      <c r="AC485" s="65"/>
    </row>
    <row r="486" spans="1:68" x14ac:dyDescent="0.2">
      <c r="A486" s="462"/>
      <c r="B486" s="462"/>
      <c r="C486" s="462"/>
      <c r="D486" s="462"/>
      <c r="E486" s="462"/>
      <c r="F486" s="462"/>
      <c r="G486" s="462"/>
      <c r="H486" s="462"/>
      <c r="I486" s="462"/>
      <c r="J486" s="462"/>
      <c r="K486" s="462"/>
      <c r="L486" s="462"/>
      <c r="M486" s="462"/>
      <c r="N486" s="462"/>
      <c r="O486" s="463"/>
      <c r="P486" s="459" t="s">
        <v>43</v>
      </c>
      <c r="Q486" s="460"/>
      <c r="R486" s="460"/>
      <c r="S486" s="460"/>
      <c r="T486" s="460"/>
      <c r="U486" s="460"/>
      <c r="V486" s="461"/>
      <c r="W486" s="41" t="s">
        <v>0</v>
      </c>
      <c r="X486" s="42">
        <f>IFERROR(SUM(X484:X484),"0")</f>
        <v>0</v>
      </c>
      <c r="Y486" s="42">
        <f>IFERROR(SUM(Y484:Y484),"0")</f>
        <v>0</v>
      </c>
      <c r="Z486" s="41"/>
      <c r="AA486" s="65"/>
      <c r="AB486" s="65"/>
      <c r="AC486" s="65"/>
    </row>
    <row r="487" spans="1:68" ht="16.5" customHeight="1" x14ac:dyDescent="0.25">
      <c r="A487" s="453" t="s">
        <v>622</v>
      </c>
      <c r="B487" s="453"/>
      <c r="C487" s="453"/>
      <c r="D487" s="453"/>
      <c r="E487" s="453"/>
      <c r="F487" s="453"/>
      <c r="G487" s="453"/>
      <c r="H487" s="453"/>
      <c r="I487" s="453"/>
      <c r="J487" s="453"/>
      <c r="K487" s="453"/>
      <c r="L487" s="453"/>
      <c r="M487" s="453"/>
      <c r="N487" s="453"/>
      <c r="O487" s="453"/>
      <c r="P487" s="453"/>
      <c r="Q487" s="453"/>
      <c r="R487" s="453"/>
      <c r="S487" s="453"/>
      <c r="T487" s="453"/>
      <c r="U487" s="453"/>
      <c r="V487" s="453"/>
      <c r="W487" s="453"/>
      <c r="X487" s="453"/>
      <c r="Y487" s="453"/>
      <c r="Z487" s="453"/>
      <c r="AA487" s="63"/>
      <c r="AB487" s="63"/>
      <c r="AC487" s="63"/>
    </row>
    <row r="488" spans="1:68" ht="14.25" customHeight="1" x14ac:dyDescent="0.25">
      <c r="A488" s="454" t="s">
        <v>81</v>
      </c>
      <c r="B488" s="454"/>
      <c r="C488" s="454"/>
      <c r="D488" s="454"/>
      <c r="E488" s="454"/>
      <c r="F488" s="454"/>
      <c r="G488" s="454"/>
      <c r="H488" s="454"/>
      <c r="I488" s="454"/>
      <c r="J488" s="454"/>
      <c r="K488" s="454"/>
      <c r="L488" s="454"/>
      <c r="M488" s="454"/>
      <c r="N488" s="454"/>
      <c r="O488" s="454"/>
      <c r="P488" s="454"/>
      <c r="Q488" s="454"/>
      <c r="R488" s="454"/>
      <c r="S488" s="454"/>
      <c r="T488" s="454"/>
      <c r="U488" s="454"/>
      <c r="V488" s="454"/>
      <c r="W488" s="454"/>
      <c r="X488" s="454"/>
      <c r="Y488" s="454"/>
      <c r="Z488" s="454"/>
      <c r="AA488" s="64"/>
      <c r="AB488" s="64"/>
      <c r="AC488" s="64"/>
    </row>
    <row r="489" spans="1:68" ht="27" customHeight="1" x14ac:dyDescent="0.25">
      <c r="A489" s="61" t="s">
        <v>623</v>
      </c>
      <c r="B489" s="61" t="s">
        <v>624</v>
      </c>
      <c r="C489" s="35">
        <v>4301031294</v>
      </c>
      <c r="D489" s="455">
        <v>4680115885189</v>
      </c>
      <c r="E489" s="455"/>
      <c r="F489" s="60">
        <v>0.2</v>
      </c>
      <c r="G489" s="36">
        <v>6</v>
      </c>
      <c r="H489" s="60">
        <v>1.2</v>
      </c>
      <c r="I489" s="60">
        <v>1.3720000000000001</v>
      </c>
      <c r="J489" s="36">
        <v>234</v>
      </c>
      <c r="K489" s="36" t="s">
        <v>85</v>
      </c>
      <c r="L489" s="36"/>
      <c r="M489" s="37" t="s">
        <v>84</v>
      </c>
      <c r="N489" s="37"/>
      <c r="O489" s="36">
        <v>40</v>
      </c>
      <c r="P489" s="71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457"/>
      <c r="R489" s="457"/>
      <c r="S489" s="457"/>
      <c r="T489" s="458"/>
      <c r="U489" s="38" t="s">
        <v>48</v>
      </c>
      <c r="V489" s="38" t="s">
        <v>48</v>
      </c>
      <c r="W489" s="39" t="s">
        <v>0</v>
      </c>
      <c r="X489" s="57">
        <v>0</v>
      </c>
      <c r="Y489" s="54">
        <f>IFERROR(IF(X489="",0,CEILING((X489/$H489),1)*$H489),"")</f>
        <v>0</v>
      </c>
      <c r="Z489" s="40" t="str">
        <f>IFERROR(IF(Y489=0,"",ROUNDUP(Y489/H489,0)*0.00502),"")</f>
        <v/>
      </c>
      <c r="AA489" s="66" t="s">
        <v>48</v>
      </c>
      <c r="AB489" s="67" t="s">
        <v>48</v>
      </c>
      <c r="AC489" s="77"/>
      <c r="AG489" s="76"/>
      <c r="AJ489" s="79"/>
      <c r="AK489" s="79"/>
      <c r="BB489" s="334" t="s">
        <v>69</v>
      </c>
      <c r="BM489" s="76">
        <f>IFERROR(X489*I489/H489,"0")</f>
        <v>0</v>
      </c>
      <c r="BN489" s="76">
        <f>IFERROR(Y489*I489/H489,"0")</f>
        <v>0</v>
      </c>
      <c r="BO489" s="76">
        <f>IFERROR(1/J489*(X489/H489),"0")</f>
        <v>0</v>
      </c>
      <c r="BP489" s="76">
        <f>IFERROR(1/J489*(Y489/H489),"0")</f>
        <v>0</v>
      </c>
    </row>
    <row r="490" spans="1:68" ht="27" customHeight="1" x14ac:dyDescent="0.25">
      <c r="A490" s="61" t="s">
        <v>625</v>
      </c>
      <c r="B490" s="61" t="s">
        <v>626</v>
      </c>
      <c r="C490" s="35">
        <v>4301031293</v>
      </c>
      <c r="D490" s="455">
        <v>4680115885172</v>
      </c>
      <c r="E490" s="455"/>
      <c r="F490" s="60">
        <v>0.2</v>
      </c>
      <c r="G490" s="36">
        <v>6</v>
      </c>
      <c r="H490" s="60">
        <v>1.2</v>
      </c>
      <c r="I490" s="60">
        <v>1.3</v>
      </c>
      <c r="J490" s="36">
        <v>234</v>
      </c>
      <c r="K490" s="36" t="s">
        <v>85</v>
      </c>
      <c r="L490" s="36"/>
      <c r="M490" s="37" t="s">
        <v>84</v>
      </c>
      <c r="N490" s="37"/>
      <c r="O490" s="36">
        <v>40</v>
      </c>
      <c r="P490" s="71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457"/>
      <c r="R490" s="457"/>
      <c r="S490" s="457"/>
      <c r="T490" s="458"/>
      <c r="U490" s="38" t="s">
        <v>48</v>
      </c>
      <c r="V490" s="38" t="s">
        <v>48</v>
      </c>
      <c r="W490" s="39" t="s">
        <v>0</v>
      </c>
      <c r="X490" s="57">
        <v>0</v>
      </c>
      <c r="Y490" s="54">
        <f>IFERROR(IF(X490="",0,CEILING((X490/$H490),1)*$H490),"")</f>
        <v>0</v>
      </c>
      <c r="Z490" s="40" t="str">
        <f>IFERROR(IF(Y490=0,"",ROUNDUP(Y490/H490,0)*0.00502),"")</f>
        <v/>
      </c>
      <c r="AA490" s="66" t="s">
        <v>48</v>
      </c>
      <c r="AB490" s="67" t="s">
        <v>48</v>
      </c>
      <c r="AC490" s="77"/>
      <c r="AG490" s="76"/>
      <c r="AJ490" s="79"/>
      <c r="AK490" s="79"/>
      <c r="BB490" s="335" t="s">
        <v>69</v>
      </c>
      <c r="BM490" s="76">
        <f>IFERROR(X490*I490/H490,"0")</f>
        <v>0</v>
      </c>
      <c r="BN490" s="76">
        <f>IFERROR(Y490*I490/H490,"0")</f>
        <v>0</v>
      </c>
      <c r="BO490" s="76">
        <f>IFERROR(1/J490*(X490/H490),"0")</f>
        <v>0</v>
      </c>
      <c r="BP490" s="76">
        <f>IFERROR(1/J490*(Y490/H490),"0")</f>
        <v>0</v>
      </c>
    </row>
    <row r="491" spans="1:68" ht="27" customHeight="1" x14ac:dyDescent="0.25">
      <c r="A491" s="61" t="s">
        <v>627</v>
      </c>
      <c r="B491" s="61" t="s">
        <v>628</v>
      </c>
      <c r="C491" s="35">
        <v>4301031291</v>
      </c>
      <c r="D491" s="455">
        <v>4680115885110</v>
      </c>
      <c r="E491" s="455"/>
      <c r="F491" s="60">
        <v>0.2</v>
      </c>
      <c r="G491" s="36">
        <v>6</v>
      </c>
      <c r="H491" s="60">
        <v>1.2</v>
      </c>
      <c r="I491" s="60">
        <v>2.02</v>
      </c>
      <c r="J491" s="36">
        <v>234</v>
      </c>
      <c r="K491" s="36" t="s">
        <v>85</v>
      </c>
      <c r="L491" s="36"/>
      <c r="M491" s="37" t="s">
        <v>84</v>
      </c>
      <c r="N491" s="37"/>
      <c r="O491" s="36">
        <v>35</v>
      </c>
      <c r="P491" s="7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457"/>
      <c r="R491" s="457"/>
      <c r="S491" s="457"/>
      <c r="T491" s="458"/>
      <c r="U491" s="38" t="s">
        <v>48</v>
      </c>
      <c r="V491" s="38" t="s">
        <v>48</v>
      </c>
      <c r="W491" s="39" t="s">
        <v>0</v>
      </c>
      <c r="X491" s="57">
        <v>0</v>
      </c>
      <c r="Y491" s="54">
        <f>IFERROR(IF(X491="",0,CEILING((X491/$H491),1)*$H491),"")</f>
        <v>0</v>
      </c>
      <c r="Z491" s="40" t="str">
        <f>IFERROR(IF(Y491=0,"",ROUNDUP(Y491/H491,0)*0.00502),"")</f>
        <v/>
      </c>
      <c r="AA491" s="66" t="s">
        <v>48</v>
      </c>
      <c r="AB491" s="67" t="s">
        <v>48</v>
      </c>
      <c r="AC491" s="77"/>
      <c r="AG491" s="76"/>
      <c r="AJ491" s="79"/>
      <c r="AK491" s="79"/>
      <c r="BB491" s="336" t="s">
        <v>69</v>
      </c>
      <c r="BM491" s="76">
        <f>IFERROR(X491*I491/H491,"0")</f>
        <v>0</v>
      </c>
      <c r="BN491" s="76">
        <f>IFERROR(Y491*I491/H491,"0")</f>
        <v>0</v>
      </c>
      <c r="BO491" s="76">
        <f>IFERROR(1/J491*(X491/H491),"0")</f>
        <v>0</v>
      </c>
      <c r="BP491" s="76">
        <f>IFERROR(1/J491*(Y491/H491),"0")</f>
        <v>0</v>
      </c>
    </row>
    <row r="492" spans="1:68" x14ac:dyDescent="0.2">
      <c r="A492" s="462"/>
      <c r="B492" s="462"/>
      <c r="C492" s="462"/>
      <c r="D492" s="462"/>
      <c r="E492" s="462"/>
      <c r="F492" s="462"/>
      <c r="G492" s="462"/>
      <c r="H492" s="462"/>
      <c r="I492" s="462"/>
      <c r="J492" s="462"/>
      <c r="K492" s="462"/>
      <c r="L492" s="462"/>
      <c r="M492" s="462"/>
      <c r="N492" s="462"/>
      <c r="O492" s="463"/>
      <c r="P492" s="459" t="s">
        <v>43</v>
      </c>
      <c r="Q492" s="460"/>
      <c r="R492" s="460"/>
      <c r="S492" s="460"/>
      <c r="T492" s="460"/>
      <c r="U492" s="460"/>
      <c r="V492" s="461"/>
      <c r="W492" s="41" t="s">
        <v>42</v>
      </c>
      <c r="X492" s="42">
        <f>IFERROR(X489/H489,"0")+IFERROR(X490/H490,"0")+IFERROR(X491/H491,"0")</f>
        <v>0</v>
      </c>
      <c r="Y492" s="42">
        <f>IFERROR(Y489/H489,"0")+IFERROR(Y490/H490,"0")+IFERROR(Y491/H491,"0")</f>
        <v>0</v>
      </c>
      <c r="Z492" s="42">
        <f>IFERROR(IF(Z489="",0,Z489),"0")+IFERROR(IF(Z490="",0,Z490),"0")+IFERROR(IF(Z491="",0,Z491),"0")</f>
        <v>0</v>
      </c>
      <c r="AA492" s="65"/>
      <c r="AB492" s="65"/>
      <c r="AC492" s="65"/>
    </row>
    <row r="493" spans="1:68" x14ac:dyDescent="0.2">
      <c r="A493" s="462"/>
      <c r="B493" s="462"/>
      <c r="C493" s="462"/>
      <c r="D493" s="462"/>
      <c r="E493" s="462"/>
      <c r="F493" s="462"/>
      <c r="G493" s="462"/>
      <c r="H493" s="462"/>
      <c r="I493" s="462"/>
      <c r="J493" s="462"/>
      <c r="K493" s="462"/>
      <c r="L493" s="462"/>
      <c r="M493" s="462"/>
      <c r="N493" s="462"/>
      <c r="O493" s="463"/>
      <c r="P493" s="459" t="s">
        <v>43</v>
      </c>
      <c r="Q493" s="460"/>
      <c r="R493" s="460"/>
      <c r="S493" s="460"/>
      <c r="T493" s="460"/>
      <c r="U493" s="460"/>
      <c r="V493" s="461"/>
      <c r="W493" s="41" t="s">
        <v>0</v>
      </c>
      <c r="X493" s="42">
        <f>IFERROR(SUM(X489:X491),"0")</f>
        <v>0</v>
      </c>
      <c r="Y493" s="42">
        <f>IFERROR(SUM(Y489:Y491),"0")</f>
        <v>0</v>
      </c>
      <c r="Z493" s="41"/>
      <c r="AA493" s="65"/>
      <c r="AB493" s="65"/>
      <c r="AC493" s="65"/>
    </row>
    <row r="494" spans="1:68" ht="16.5" customHeight="1" x14ac:dyDescent="0.25">
      <c r="A494" s="453" t="s">
        <v>629</v>
      </c>
      <c r="B494" s="453"/>
      <c r="C494" s="453"/>
      <c r="D494" s="453"/>
      <c r="E494" s="453"/>
      <c r="F494" s="453"/>
      <c r="G494" s="453"/>
      <c r="H494" s="453"/>
      <c r="I494" s="453"/>
      <c r="J494" s="453"/>
      <c r="K494" s="453"/>
      <c r="L494" s="453"/>
      <c r="M494" s="453"/>
      <c r="N494" s="453"/>
      <c r="O494" s="453"/>
      <c r="P494" s="453"/>
      <c r="Q494" s="453"/>
      <c r="R494" s="453"/>
      <c r="S494" s="453"/>
      <c r="T494" s="453"/>
      <c r="U494" s="453"/>
      <c r="V494" s="453"/>
      <c r="W494" s="453"/>
      <c r="X494" s="453"/>
      <c r="Y494" s="453"/>
      <c r="Z494" s="453"/>
      <c r="AA494" s="63"/>
      <c r="AB494" s="63"/>
      <c r="AC494" s="63"/>
    </row>
    <row r="495" spans="1:68" ht="14.25" customHeight="1" x14ac:dyDescent="0.25">
      <c r="A495" s="454" t="s">
        <v>81</v>
      </c>
      <c r="B495" s="454"/>
      <c r="C495" s="454"/>
      <c r="D495" s="454"/>
      <c r="E495" s="454"/>
      <c r="F495" s="454"/>
      <c r="G495" s="454"/>
      <c r="H495" s="454"/>
      <c r="I495" s="454"/>
      <c r="J495" s="454"/>
      <c r="K495" s="454"/>
      <c r="L495" s="454"/>
      <c r="M495" s="454"/>
      <c r="N495" s="454"/>
      <c r="O495" s="454"/>
      <c r="P495" s="454"/>
      <c r="Q495" s="454"/>
      <c r="R495" s="454"/>
      <c r="S495" s="454"/>
      <c r="T495" s="454"/>
      <c r="U495" s="454"/>
      <c r="V495" s="454"/>
      <c r="W495" s="454"/>
      <c r="X495" s="454"/>
      <c r="Y495" s="454"/>
      <c r="Z495" s="454"/>
      <c r="AA495" s="64"/>
      <c r="AB495" s="64"/>
      <c r="AC495" s="64"/>
    </row>
    <row r="496" spans="1:68" ht="27" customHeight="1" x14ac:dyDescent="0.25">
      <c r="A496" s="61" t="s">
        <v>630</v>
      </c>
      <c r="B496" s="61" t="s">
        <v>631</v>
      </c>
      <c r="C496" s="35">
        <v>4301031261</v>
      </c>
      <c r="D496" s="455">
        <v>4680115885103</v>
      </c>
      <c r="E496" s="455"/>
      <c r="F496" s="60">
        <v>0.27</v>
      </c>
      <c r="G496" s="36">
        <v>6</v>
      </c>
      <c r="H496" s="60">
        <v>1.62</v>
      </c>
      <c r="I496" s="60">
        <v>1.82</v>
      </c>
      <c r="J496" s="36">
        <v>156</v>
      </c>
      <c r="K496" s="36" t="s">
        <v>90</v>
      </c>
      <c r="L496" s="36"/>
      <c r="M496" s="37" t="s">
        <v>84</v>
      </c>
      <c r="N496" s="37"/>
      <c r="O496" s="36">
        <v>40</v>
      </c>
      <c r="P496" s="72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457"/>
      <c r="R496" s="457"/>
      <c r="S496" s="457"/>
      <c r="T496" s="458"/>
      <c r="U496" s="38" t="s">
        <v>48</v>
      </c>
      <c r="V496" s="38" t="s">
        <v>48</v>
      </c>
      <c r="W496" s="39" t="s">
        <v>0</v>
      </c>
      <c r="X496" s="57">
        <v>0</v>
      </c>
      <c r="Y496" s="54">
        <f>IFERROR(IF(X496="",0,CEILING((X496/$H496),1)*$H496),"")</f>
        <v>0</v>
      </c>
      <c r="Z496" s="40" t="str">
        <f>IFERROR(IF(Y496=0,"",ROUNDUP(Y496/H496,0)*0.00753),"")</f>
        <v/>
      </c>
      <c r="AA496" s="66" t="s">
        <v>48</v>
      </c>
      <c r="AB496" s="67" t="s">
        <v>48</v>
      </c>
      <c r="AC496" s="77"/>
      <c r="AG496" s="76"/>
      <c r="AJ496" s="79"/>
      <c r="AK496" s="79"/>
      <c r="BB496" s="337" t="s">
        <v>69</v>
      </c>
      <c r="BM496" s="76">
        <f>IFERROR(X496*I496/H496,"0")</f>
        <v>0</v>
      </c>
      <c r="BN496" s="76">
        <f>IFERROR(Y496*I496/H496,"0")</f>
        <v>0</v>
      </c>
      <c r="BO496" s="76">
        <f>IFERROR(1/J496*(X496/H496),"0")</f>
        <v>0</v>
      </c>
      <c r="BP496" s="76">
        <f>IFERROR(1/J496*(Y496/H496),"0")</f>
        <v>0</v>
      </c>
    </row>
    <row r="497" spans="1:68" x14ac:dyDescent="0.2">
      <c r="A497" s="462"/>
      <c r="B497" s="462"/>
      <c r="C497" s="462"/>
      <c r="D497" s="462"/>
      <c r="E497" s="462"/>
      <c r="F497" s="462"/>
      <c r="G497" s="462"/>
      <c r="H497" s="462"/>
      <c r="I497" s="462"/>
      <c r="J497" s="462"/>
      <c r="K497" s="462"/>
      <c r="L497" s="462"/>
      <c r="M497" s="462"/>
      <c r="N497" s="462"/>
      <c r="O497" s="463"/>
      <c r="P497" s="459" t="s">
        <v>43</v>
      </c>
      <c r="Q497" s="460"/>
      <c r="R497" s="460"/>
      <c r="S497" s="460"/>
      <c r="T497" s="460"/>
      <c r="U497" s="460"/>
      <c r="V497" s="461"/>
      <c r="W497" s="41" t="s">
        <v>42</v>
      </c>
      <c r="X497" s="42">
        <f>IFERROR(X496/H496,"0")</f>
        <v>0</v>
      </c>
      <c r="Y497" s="42">
        <f>IFERROR(Y496/H496,"0")</f>
        <v>0</v>
      </c>
      <c r="Z497" s="42">
        <f>IFERROR(IF(Z496="",0,Z496),"0")</f>
        <v>0</v>
      </c>
      <c r="AA497" s="65"/>
      <c r="AB497" s="65"/>
      <c r="AC497" s="65"/>
    </row>
    <row r="498" spans="1:68" x14ac:dyDescent="0.2">
      <c r="A498" s="462"/>
      <c r="B498" s="462"/>
      <c r="C498" s="462"/>
      <c r="D498" s="462"/>
      <c r="E498" s="462"/>
      <c r="F498" s="462"/>
      <c r="G498" s="462"/>
      <c r="H498" s="462"/>
      <c r="I498" s="462"/>
      <c r="J498" s="462"/>
      <c r="K498" s="462"/>
      <c r="L498" s="462"/>
      <c r="M498" s="462"/>
      <c r="N498" s="462"/>
      <c r="O498" s="463"/>
      <c r="P498" s="459" t="s">
        <v>43</v>
      </c>
      <c r="Q498" s="460"/>
      <c r="R498" s="460"/>
      <c r="S498" s="460"/>
      <c r="T498" s="460"/>
      <c r="U498" s="460"/>
      <c r="V498" s="461"/>
      <c r="W498" s="41" t="s">
        <v>0</v>
      </c>
      <c r="X498" s="42">
        <f>IFERROR(SUM(X496:X496),"0")</f>
        <v>0</v>
      </c>
      <c r="Y498" s="42">
        <f>IFERROR(SUM(Y496:Y496),"0")</f>
        <v>0</v>
      </c>
      <c r="Z498" s="41"/>
      <c r="AA498" s="65"/>
      <c r="AB498" s="65"/>
      <c r="AC498" s="65"/>
    </row>
    <row r="499" spans="1:68" ht="27.75" customHeight="1" x14ac:dyDescent="0.2">
      <c r="A499" s="452" t="s">
        <v>632</v>
      </c>
      <c r="B499" s="452"/>
      <c r="C499" s="452"/>
      <c r="D499" s="452"/>
      <c r="E499" s="452"/>
      <c r="F499" s="452"/>
      <c r="G499" s="452"/>
      <c r="H499" s="452"/>
      <c r="I499" s="452"/>
      <c r="J499" s="452"/>
      <c r="K499" s="452"/>
      <c r="L499" s="452"/>
      <c r="M499" s="452"/>
      <c r="N499" s="452"/>
      <c r="O499" s="452"/>
      <c r="P499" s="452"/>
      <c r="Q499" s="452"/>
      <c r="R499" s="452"/>
      <c r="S499" s="452"/>
      <c r="T499" s="452"/>
      <c r="U499" s="452"/>
      <c r="V499" s="452"/>
      <c r="W499" s="452"/>
      <c r="X499" s="452"/>
      <c r="Y499" s="452"/>
      <c r="Z499" s="452"/>
      <c r="AA499" s="53"/>
      <c r="AB499" s="53"/>
      <c r="AC499" s="53"/>
    </row>
    <row r="500" spans="1:68" ht="16.5" customHeight="1" x14ac:dyDescent="0.25">
      <c r="A500" s="453" t="s">
        <v>632</v>
      </c>
      <c r="B500" s="453"/>
      <c r="C500" s="453"/>
      <c r="D500" s="453"/>
      <c r="E500" s="453"/>
      <c r="F500" s="453"/>
      <c r="G500" s="453"/>
      <c r="H500" s="453"/>
      <c r="I500" s="453"/>
      <c r="J500" s="453"/>
      <c r="K500" s="453"/>
      <c r="L500" s="453"/>
      <c r="M500" s="453"/>
      <c r="N500" s="453"/>
      <c r="O500" s="453"/>
      <c r="P500" s="453"/>
      <c r="Q500" s="453"/>
      <c r="R500" s="453"/>
      <c r="S500" s="453"/>
      <c r="T500" s="453"/>
      <c r="U500" s="453"/>
      <c r="V500" s="453"/>
      <c r="W500" s="453"/>
      <c r="X500" s="453"/>
      <c r="Y500" s="453"/>
      <c r="Z500" s="453"/>
      <c r="AA500" s="63"/>
      <c r="AB500" s="63"/>
      <c r="AC500" s="63"/>
    </row>
    <row r="501" spans="1:68" ht="14.25" customHeight="1" x14ac:dyDescent="0.25">
      <c r="A501" s="454" t="s">
        <v>124</v>
      </c>
      <c r="B501" s="454"/>
      <c r="C501" s="454"/>
      <c r="D501" s="454"/>
      <c r="E501" s="454"/>
      <c r="F501" s="454"/>
      <c r="G501" s="454"/>
      <c r="H501" s="454"/>
      <c r="I501" s="454"/>
      <c r="J501" s="454"/>
      <c r="K501" s="454"/>
      <c r="L501" s="454"/>
      <c r="M501" s="454"/>
      <c r="N501" s="454"/>
      <c r="O501" s="454"/>
      <c r="P501" s="454"/>
      <c r="Q501" s="454"/>
      <c r="R501" s="454"/>
      <c r="S501" s="454"/>
      <c r="T501" s="454"/>
      <c r="U501" s="454"/>
      <c r="V501" s="454"/>
      <c r="W501" s="454"/>
      <c r="X501" s="454"/>
      <c r="Y501" s="454"/>
      <c r="Z501" s="454"/>
      <c r="AA501" s="64"/>
      <c r="AB501" s="64"/>
      <c r="AC501" s="64"/>
    </row>
    <row r="502" spans="1:68" ht="27" customHeight="1" x14ac:dyDescent="0.25">
      <c r="A502" s="61" t="s">
        <v>633</v>
      </c>
      <c r="B502" s="61" t="s">
        <v>634</v>
      </c>
      <c r="C502" s="35">
        <v>4301011795</v>
      </c>
      <c r="D502" s="455">
        <v>4607091389067</v>
      </c>
      <c r="E502" s="455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128</v>
      </c>
      <c r="L502" s="36"/>
      <c r="M502" s="37" t="s">
        <v>127</v>
      </c>
      <c r="N502" s="37"/>
      <c r="O502" s="36">
        <v>60</v>
      </c>
      <c r="P502" s="7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457"/>
      <c r="R502" s="457"/>
      <c r="S502" s="457"/>
      <c r="T502" s="458"/>
      <c r="U502" s="38" t="s">
        <v>48</v>
      </c>
      <c r="V502" s="38" t="s">
        <v>48</v>
      </c>
      <c r="W502" s="39" t="s">
        <v>0</v>
      </c>
      <c r="X502" s="57">
        <v>15</v>
      </c>
      <c r="Y502" s="54">
        <f t="shared" ref="Y502:Y509" si="83">IFERROR(IF(X502="",0,CEILING((X502/$H502),1)*$H502),"")</f>
        <v>15.84</v>
      </c>
      <c r="Z502" s="40">
        <f t="shared" ref="Z502:Z507" si="84">IFERROR(IF(Y502=0,"",ROUNDUP(Y502/H502,0)*0.01196),"")</f>
        <v>3.5880000000000002E-2</v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ref="BM502:BM509" si="85">IFERROR(X502*I502/H502,"0")</f>
        <v>16.02272727272727</v>
      </c>
      <c r="BN502" s="76">
        <f t="shared" ref="BN502:BN509" si="86">IFERROR(Y502*I502/H502,"0")</f>
        <v>16.919999999999998</v>
      </c>
      <c r="BO502" s="76">
        <f t="shared" ref="BO502:BO509" si="87">IFERROR(1/J502*(X502/H502),"0")</f>
        <v>2.7316433566433568E-2</v>
      </c>
      <c r="BP502" s="76">
        <f t="shared" ref="BP502:BP509" si="88">IFERROR(1/J502*(Y502/H502),"0")</f>
        <v>2.8846153846153848E-2</v>
      </c>
    </row>
    <row r="503" spans="1:68" ht="27" customHeight="1" x14ac:dyDescent="0.25">
      <c r="A503" s="61" t="s">
        <v>635</v>
      </c>
      <c r="B503" s="61" t="s">
        <v>636</v>
      </c>
      <c r="C503" s="35">
        <v>4301011961</v>
      </c>
      <c r="D503" s="455">
        <v>4680115885271</v>
      </c>
      <c r="E503" s="455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128</v>
      </c>
      <c r="L503" s="36"/>
      <c r="M503" s="37" t="s">
        <v>127</v>
      </c>
      <c r="N503" s="37"/>
      <c r="O503" s="36">
        <v>60</v>
      </c>
      <c r="P503" s="7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457"/>
      <c r="R503" s="457"/>
      <c r="S503" s="457"/>
      <c r="T503" s="458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83"/>
        <v>0</v>
      </c>
      <c r="Z503" s="40" t="str">
        <f t="shared" si="84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5"/>
        <v>0</v>
      </c>
      <c r="BN503" s="76">
        <f t="shared" si="86"/>
        <v>0</v>
      </c>
      <c r="BO503" s="76">
        <f t="shared" si="87"/>
        <v>0</v>
      </c>
      <c r="BP503" s="76">
        <f t="shared" si="88"/>
        <v>0</v>
      </c>
    </row>
    <row r="504" spans="1:68" ht="16.5" customHeight="1" x14ac:dyDescent="0.25">
      <c r="A504" s="61" t="s">
        <v>637</v>
      </c>
      <c r="B504" s="61" t="s">
        <v>638</v>
      </c>
      <c r="C504" s="35">
        <v>4301011774</v>
      </c>
      <c r="D504" s="455">
        <v>4680115884502</v>
      </c>
      <c r="E504" s="455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128</v>
      </c>
      <c r="L504" s="36"/>
      <c r="M504" s="37" t="s">
        <v>127</v>
      </c>
      <c r="N504" s="37"/>
      <c r="O504" s="36">
        <v>60</v>
      </c>
      <c r="P504" s="72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457"/>
      <c r="R504" s="457"/>
      <c r="S504" s="457"/>
      <c r="T504" s="458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83"/>
        <v>0</v>
      </c>
      <c r="Z504" s="40" t="str">
        <f t="shared" si="84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5"/>
        <v>0</v>
      </c>
      <c r="BN504" s="76">
        <f t="shared" si="86"/>
        <v>0</v>
      </c>
      <c r="BO504" s="76">
        <f t="shared" si="87"/>
        <v>0</v>
      </c>
      <c r="BP504" s="76">
        <f t="shared" si="88"/>
        <v>0</v>
      </c>
    </row>
    <row r="505" spans="1:68" ht="27" customHeight="1" x14ac:dyDescent="0.25">
      <c r="A505" s="61" t="s">
        <v>639</v>
      </c>
      <c r="B505" s="61" t="s">
        <v>640</v>
      </c>
      <c r="C505" s="35">
        <v>4301011771</v>
      </c>
      <c r="D505" s="455">
        <v>4607091389104</v>
      </c>
      <c r="E505" s="455"/>
      <c r="F505" s="60">
        <v>0.88</v>
      </c>
      <c r="G505" s="36">
        <v>6</v>
      </c>
      <c r="H505" s="60">
        <v>5.28</v>
      </c>
      <c r="I505" s="60">
        <v>5.64</v>
      </c>
      <c r="J505" s="36">
        <v>104</v>
      </c>
      <c r="K505" s="36" t="s">
        <v>128</v>
      </c>
      <c r="L505" s="36"/>
      <c r="M505" s="37" t="s">
        <v>127</v>
      </c>
      <c r="N505" s="37"/>
      <c r="O505" s="36">
        <v>60</v>
      </c>
      <c r="P505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457"/>
      <c r="R505" s="457"/>
      <c r="S505" s="457"/>
      <c r="T505" s="458"/>
      <c r="U505" s="38" t="s">
        <v>48</v>
      </c>
      <c r="V505" s="38" t="s">
        <v>48</v>
      </c>
      <c r="W505" s="39" t="s">
        <v>0</v>
      </c>
      <c r="X505" s="57">
        <v>190</v>
      </c>
      <c r="Y505" s="54">
        <f t="shared" si="83"/>
        <v>190.08</v>
      </c>
      <c r="Z505" s="40">
        <f t="shared" si="84"/>
        <v>0.43056</v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5"/>
        <v>202.95454545454544</v>
      </c>
      <c r="BN505" s="76">
        <f t="shared" si="86"/>
        <v>203.04000000000002</v>
      </c>
      <c r="BO505" s="76">
        <f t="shared" si="87"/>
        <v>0.34600815850815853</v>
      </c>
      <c r="BP505" s="76">
        <f t="shared" si="88"/>
        <v>0.34615384615384615</v>
      </c>
    </row>
    <row r="506" spans="1:68" ht="16.5" customHeight="1" x14ac:dyDescent="0.25">
      <c r="A506" s="61" t="s">
        <v>641</v>
      </c>
      <c r="B506" s="61" t="s">
        <v>642</v>
      </c>
      <c r="C506" s="35">
        <v>4301011799</v>
      </c>
      <c r="D506" s="455">
        <v>4680115884519</v>
      </c>
      <c r="E506" s="455"/>
      <c r="F506" s="60">
        <v>0.88</v>
      </c>
      <c r="G506" s="36">
        <v>6</v>
      </c>
      <c r="H506" s="60">
        <v>5.28</v>
      </c>
      <c r="I506" s="60">
        <v>5.64</v>
      </c>
      <c r="J506" s="36">
        <v>104</v>
      </c>
      <c r="K506" s="36" t="s">
        <v>128</v>
      </c>
      <c r="L506" s="36"/>
      <c r="M506" s="37" t="s">
        <v>130</v>
      </c>
      <c r="N506" s="37"/>
      <c r="O506" s="36">
        <v>60</v>
      </c>
      <c r="P506" s="7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457"/>
      <c r="R506" s="457"/>
      <c r="S506" s="457"/>
      <c r="T506" s="458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83"/>
        <v>0</v>
      </c>
      <c r="Z506" s="40" t="str">
        <f t="shared" si="84"/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5"/>
        <v>0</v>
      </c>
      <c r="BN506" s="76">
        <f t="shared" si="86"/>
        <v>0</v>
      </c>
      <c r="BO506" s="76">
        <f t="shared" si="87"/>
        <v>0</v>
      </c>
      <c r="BP506" s="76">
        <f t="shared" si="88"/>
        <v>0</v>
      </c>
    </row>
    <row r="507" spans="1:68" ht="27" customHeight="1" x14ac:dyDescent="0.25">
      <c r="A507" s="61" t="s">
        <v>643</v>
      </c>
      <c r="B507" s="61" t="s">
        <v>644</v>
      </c>
      <c r="C507" s="35">
        <v>4301011376</v>
      </c>
      <c r="D507" s="455">
        <v>4680115885226</v>
      </c>
      <c r="E507" s="455"/>
      <c r="F507" s="60">
        <v>0.88</v>
      </c>
      <c r="G507" s="36">
        <v>6</v>
      </c>
      <c r="H507" s="60">
        <v>5.28</v>
      </c>
      <c r="I507" s="60">
        <v>5.64</v>
      </c>
      <c r="J507" s="36">
        <v>104</v>
      </c>
      <c r="K507" s="36" t="s">
        <v>128</v>
      </c>
      <c r="L507" s="36"/>
      <c r="M507" s="37" t="s">
        <v>130</v>
      </c>
      <c r="N507" s="37"/>
      <c r="O507" s="36">
        <v>60</v>
      </c>
      <c r="P507" s="7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457"/>
      <c r="R507" s="457"/>
      <c r="S507" s="457"/>
      <c r="T507" s="458"/>
      <c r="U507" s="38" t="s">
        <v>48</v>
      </c>
      <c r="V507" s="38" t="s">
        <v>48</v>
      </c>
      <c r="W507" s="39" t="s">
        <v>0</v>
      </c>
      <c r="X507" s="57">
        <v>60</v>
      </c>
      <c r="Y507" s="54">
        <f t="shared" si="83"/>
        <v>63.36</v>
      </c>
      <c r="Z507" s="40">
        <f t="shared" si="84"/>
        <v>0.14352000000000001</v>
      </c>
      <c r="AA507" s="66" t="s">
        <v>48</v>
      </c>
      <c r="AB507" s="67" t="s">
        <v>48</v>
      </c>
      <c r="AC507" s="77"/>
      <c r="AG507" s="76"/>
      <c r="AJ507" s="79"/>
      <c r="AK507" s="79"/>
      <c r="BB507" s="343" t="s">
        <v>69</v>
      </c>
      <c r="BM507" s="76">
        <f t="shared" si="85"/>
        <v>64.090909090909079</v>
      </c>
      <c r="BN507" s="76">
        <f t="shared" si="86"/>
        <v>67.679999999999993</v>
      </c>
      <c r="BO507" s="76">
        <f t="shared" si="87"/>
        <v>0.10926573426573427</v>
      </c>
      <c r="BP507" s="76">
        <f t="shared" si="88"/>
        <v>0.11538461538461539</v>
      </c>
    </row>
    <row r="508" spans="1:68" ht="27" customHeight="1" x14ac:dyDescent="0.25">
      <c r="A508" s="61" t="s">
        <v>645</v>
      </c>
      <c r="B508" s="61" t="s">
        <v>646</v>
      </c>
      <c r="C508" s="35">
        <v>4301011778</v>
      </c>
      <c r="D508" s="455">
        <v>4680115880603</v>
      </c>
      <c r="E508" s="455"/>
      <c r="F508" s="60">
        <v>0.6</v>
      </c>
      <c r="G508" s="36">
        <v>6</v>
      </c>
      <c r="H508" s="60">
        <v>3.6</v>
      </c>
      <c r="I508" s="60">
        <v>3.84</v>
      </c>
      <c r="J508" s="36">
        <v>120</v>
      </c>
      <c r="K508" s="36" t="s">
        <v>90</v>
      </c>
      <c r="L508" s="36"/>
      <c r="M508" s="37" t="s">
        <v>127</v>
      </c>
      <c r="N508" s="37"/>
      <c r="O508" s="36">
        <v>60</v>
      </c>
      <c r="P508" s="72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457"/>
      <c r="R508" s="457"/>
      <c r="S508" s="457"/>
      <c r="T508" s="458"/>
      <c r="U508" s="38" t="s">
        <v>48</v>
      </c>
      <c r="V508" s="38" t="s">
        <v>48</v>
      </c>
      <c r="W508" s="39" t="s">
        <v>0</v>
      </c>
      <c r="X508" s="57">
        <v>0</v>
      </c>
      <c r="Y508" s="54">
        <f t="shared" si="83"/>
        <v>0</v>
      </c>
      <c r="Z508" s="40" t="str">
        <f>IFERROR(IF(Y508=0,"",ROUNDUP(Y508/H508,0)*0.00937),"")</f>
        <v/>
      </c>
      <c r="AA508" s="66" t="s">
        <v>48</v>
      </c>
      <c r="AB508" s="67" t="s">
        <v>48</v>
      </c>
      <c r="AC508" s="77"/>
      <c r="AG508" s="76"/>
      <c r="AJ508" s="79"/>
      <c r="AK508" s="79"/>
      <c r="BB508" s="344" t="s">
        <v>69</v>
      </c>
      <c r="BM508" s="76">
        <f t="shared" si="85"/>
        <v>0</v>
      </c>
      <c r="BN508" s="76">
        <f t="shared" si="86"/>
        <v>0</v>
      </c>
      <c r="BO508" s="76">
        <f t="shared" si="87"/>
        <v>0</v>
      </c>
      <c r="BP508" s="76">
        <f t="shared" si="88"/>
        <v>0</v>
      </c>
    </row>
    <row r="509" spans="1:68" ht="27" customHeight="1" x14ac:dyDescent="0.25">
      <c r="A509" s="61" t="s">
        <v>647</v>
      </c>
      <c r="B509" s="61" t="s">
        <v>648</v>
      </c>
      <c r="C509" s="35">
        <v>4301011784</v>
      </c>
      <c r="D509" s="455">
        <v>4607091389982</v>
      </c>
      <c r="E509" s="455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90</v>
      </c>
      <c r="L509" s="36"/>
      <c r="M509" s="37" t="s">
        <v>127</v>
      </c>
      <c r="N509" s="37"/>
      <c r="O509" s="36">
        <v>60</v>
      </c>
      <c r="P509" s="72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457"/>
      <c r="R509" s="457"/>
      <c r="S509" s="457"/>
      <c r="T509" s="458"/>
      <c r="U509" s="38" t="s">
        <v>48</v>
      </c>
      <c r="V509" s="38" t="s">
        <v>48</v>
      </c>
      <c r="W509" s="39" t="s">
        <v>0</v>
      </c>
      <c r="X509" s="57">
        <v>0</v>
      </c>
      <c r="Y509" s="54">
        <f t="shared" si="83"/>
        <v>0</v>
      </c>
      <c r="Z509" s="40" t="str">
        <f>IFERROR(IF(Y509=0,"",ROUNDUP(Y509/H509,0)*0.00937),"")</f>
        <v/>
      </c>
      <c r="AA509" s="66" t="s">
        <v>48</v>
      </c>
      <c r="AB509" s="67" t="s">
        <v>48</v>
      </c>
      <c r="AC509" s="77"/>
      <c r="AG509" s="76"/>
      <c r="AJ509" s="79"/>
      <c r="AK509" s="79"/>
      <c r="BB509" s="345" t="s">
        <v>69</v>
      </c>
      <c r="BM509" s="76">
        <f t="shared" si="85"/>
        <v>0</v>
      </c>
      <c r="BN509" s="76">
        <f t="shared" si="86"/>
        <v>0</v>
      </c>
      <c r="BO509" s="76">
        <f t="shared" si="87"/>
        <v>0</v>
      </c>
      <c r="BP509" s="76">
        <f t="shared" si="88"/>
        <v>0</v>
      </c>
    </row>
    <row r="510" spans="1:68" x14ac:dyDescent="0.2">
      <c r="A510" s="462"/>
      <c r="B510" s="462"/>
      <c r="C510" s="462"/>
      <c r="D510" s="462"/>
      <c r="E510" s="462"/>
      <c r="F510" s="462"/>
      <c r="G510" s="462"/>
      <c r="H510" s="462"/>
      <c r="I510" s="462"/>
      <c r="J510" s="462"/>
      <c r="K510" s="462"/>
      <c r="L510" s="462"/>
      <c r="M510" s="462"/>
      <c r="N510" s="462"/>
      <c r="O510" s="463"/>
      <c r="P510" s="459" t="s">
        <v>43</v>
      </c>
      <c r="Q510" s="460"/>
      <c r="R510" s="460"/>
      <c r="S510" s="460"/>
      <c r="T510" s="460"/>
      <c r="U510" s="460"/>
      <c r="V510" s="461"/>
      <c r="W510" s="41" t="s">
        <v>42</v>
      </c>
      <c r="X510" s="42">
        <f>IFERROR(X502/H502,"0")+IFERROR(X503/H503,"0")+IFERROR(X504/H504,"0")+IFERROR(X505/H505,"0")+IFERROR(X506/H506,"0")+IFERROR(X507/H507,"0")+IFERROR(X508/H508,"0")+IFERROR(X509/H509,"0")</f>
        <v>50.189393939393938</v>
      </c>
      <c r="Y510" s="42">
        <f>IFERROR(Y502/H502,"0")+IFERROR(Y503/H503,"0")+IFERROR(Y504/H504,"0")+IFERROR(Y505/H505,"0")+IFERROR(Y506/H506,"0")+IFERROR(Y507/H507,"0")+IFERROR(Y508/H508,"0")+IFERROR(Y509/H509,"0")</f>
        <v>51</v>
      </c>
      <c r="Z510" s="42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0.60996000000000006</v>
      </c>
      <c r="AA510" s="65"/>
      <c r="AB510" s="65"/>
      <c r="AC510" s="65"/>
    </row>
    <row r="511" spans="1:68" x14ac:dyDescent="0.2">
      <c r="A511" s="462"/>
      <c r="B511" s="462"/>
      <c r="C511" s="462"/>
      <c r="D511" s="462"/>
      <c r="E511" s="462"/>
      <c r="F511" s="462"/>
      <c r="G511" s="462"/>
      <c r="H511" s="462"/>
      <c r="I511" s="462"/>
      <c r="J511" s="462"/>
      <c r="K511" s="462"/>
      <c r="L511" s="462"/>
      <c r="M511" s="462"/>
      <c r="N511" s="462"/>
      <c r="O511" s="463"/>
      <c r="P511" s="459" t="s">
        <v>43</v>
      </c>
      <c r="Q511" s="460"/>
      <c r="R511" s="460"/>
      <c r="S511" s="460"/>
      <c r="T511" s="460"/>
      <c r="U511" s="460"/>
      <c r="V511" s="461"/>
      <c r="W511" s="41" t="s">
        <v>0</v>
      </c>
      <c r="X511" s="42">
        <f>IFERROR(SUM(X502:X509),"0")</f>
        <v>265</v>
      </c>
      <c r="Y511" s="42">
        <f>IFERROR(SUM(Y502:Y509),"0")</f>
        <v>269.28000000000003</v>
      </c>
      <c r="Z511" s="41"/>
      <c r="AA511" s="65"/>
      <c r="AB511" s="65"/>
      <c r="AC511" s="65"/>
    </row>
    <row r="512" spans="1:68" ht="14.25" customHeight="1" x14ac:dyDescent="0.25">
      <c r="A512" s="454" t="s">
        <v>160</v>
      </c>
      <c r="B512" s="454"/>
      <c r="C512" s="454"/>
      <c r="D512" s="454"/>
      <c r="E512" s="454"/>
      <c r="F512" s="454"/>
      <c r="G512" s="454"/>
      <c r="H512" s="454"/>
      <c r="I512" s="454"/>
      <c r="J512" s="454"/>
      <c r="K512" s="454"/>
      <c r="L512" s="454"/>
      <c r="M512" s="454"/>
      <c r="N512" s="454"/>
      <c r="O512" s="454"/>
      <c r="P512" s="454"/>
      <c r="Q512" s="454"/>
      <c r="R512" s="454"/>
      <c r="S512" s="454"/>
      <c r="T512" s="454"/>
      <c r="U512" s="454"/>
      <c r="V512" s="454"/>
      <c r="W512" s="454"/>
      <c r="X512" s="454"/>
      <c r="Y512" s="454"/>
      <c r="Z512" s="454"/>
      <c r="AA512" s="64"/>
      <c r="AB512" s="64"/>
      <c r="AC512" s="64"/>
    </row>
    <row r="513" spans="1:68" ht="16.5" customHeight="1" x14ac:dyDescent="0.25">
      <c r="A513" s="61" t="s">
        <v>649</v>
      </c>
      <c r="B513" s="61" t="s">
        <v>650</v>
      </c>
      <c r="C513" s="35">
        <v>4301020222</v>
      </c>
      <c r="D513" s="455">
        <v>4607091388930</v>
      </c>
      <c r="E513" s="455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128</v>
      </c>
      <c r="L513" s="36"/>
      <c r="M513" s="37" t="s">
        <v>127</v>
      </c>
      <c r="N513" s="37"/>
      <c r="O513" s="36">
        <v>55</v>
      </c>
      <c r="P513" s="7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457"/>
      <c r="R513" s="457"/>
      <c r="S513" s="457"/>
      <c r="T513" s="458"/>
      <c r="U513" s="38" t="s">
        <v>48</v>
      </c>
      <c r="V513" s="38" t="s">
        <v>48</v>
      </c>
      <c r="W513" s="39" t="s">
        <v>0</v>
      </c>
      <c r="X513" s="57">
        <v>190</v>
      </c>
      <c r="Y513" s="54">
        <f>IFERROR(IF(X513="",0,CEILING((X513/$H513),1)*$H513),"")</f>
        <v>190.08</v>
      </c>
      <c r="Z513" s="40">
        <f>IFERROR(IF(Y513=0,"",ROUNDUP(Y513/H513,0)*0.01196),"")</f>
        <v>0.43056</v>
      </c>
      <c r="AA513" s="66" t="s">
        <v>48</v>
      </c>
      <c r="AB513" s="67" t="s">
        <v>48</v>
      </c>
      <c r="AC513" s="77"/>
      <c r="AG513" s="76"/>
      <c r="AJ513" s="79"/>
      <c r="AK513" s="79"/>
      <c r="BB513" s="346" t="s">
        <v>69</v>
      </c>
      <c r="BM513" s="76">
        <f>IFERROR(X513*I513/H513,"0")</f>
        <v>202.95454545454544</v>
      </c>
      <c r="BN513" s="76">
        <f>IFERROR(Y513*I513/H513,"0")</f>
        <v>203.04000000000002</v>
      </c>
      <c r="BO513" s="76">
        <f>IFERROR(1/J513*(X513/H513),"0")</f>
        <v>0.34600815850815853</v>
      </c>
      <c r="BP513" s="76">
        <f>IFERROR(1/J513*(Y513/H513),"0")</f>
        <v>0.34615384615384615</v>
      </c>
    </row>
    <row r="514" spans="1:68" ht="16.5" customHeight="1" x14ac:dyDescent="0.25">
      <c r="A514" s="61" t="s">
        <v>651</v>
      </c>
      <c r="B514" s="61" t="s">
        <v>652</v>
      </c>
      <c r="C514" s="35">
        <v>4301020206</v>
      </c>
      <c r="D514" s="455">
        <v>4680115880054</v>
      </c>
      <c r="E514" s="455"/>
      <c r="F514" s="60">
        <v>0.6</v>
      </c>
      <c r="G514" s="36">
        <v>6</v>
      </c>
      <c r="H514" s="60">
        <v>3.6</v>
      </c>
      <c r="I514" s="60">
        <v>3.84</v>
      </c>
      <c r="J514" s="36">
        <v>120</v>
      </c>
      <c r="K514" s="36" t="s">
        <v>90</v>
      </c>
      <c r="L514" s="36"/>
      <c r="M514" s="37" t="s">
        <v>127</v>
      </c>
      <c r="N514" s="37"/>
      <c r="O514" s="36">
        <v>55</v>
      </c>
      <c r="P514" s="7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457"/>
      <c r="R514" s="457"/>
      <c r="S514" s="457"/>
      <c r="T514" s="458"/>
      <c r="U514" s="38" t="s">
        <v>48</v>
      </c>
      <c r="V514" s="38" t="s">
        <v>48</v>
      </c>
      <c r="W514" s="39" t="s">
        <v>0</v>
      </c>
      <c r="X514" s="57">
        <v>0</v>
      </c>
      <c r="Y514" s="54">
        <f>IFERROR(IF(X514="",0,CEILING((X514/$H514),1)*$H514),"")</f>
        <v>0</v>
      </c>
      <c r="Z514" s="40" t="str">
        <f>IFERROR(IF(Y514=0,"",ROUNDUP(Y514/H514,0)*0.00937),"")</f>
        <v/>
      </c>
      <c r="AA514" s="66" t="s">
        <v>48</v>
      </c>
      <c r="AB514" s="67" t="s">
        <v>48</v>
      </c>
      <c r="AC514" s="77"/>
      <c r="AG514" s="76"/>
      <c r="AJ514" s="79"/>
      <c r="AK514" s="79"/>
      <c r="BB514" s="347" t="s">
        <v>69</v>
      </c>
      <c r="BM514" s="76">
        <f>IFERROR(X514*I514/H514,"0")</f>
        <v>0</v>
      </c>
      <c r="BN514" s="76">
        <f>IFERROR(Y514*I514/H514,"0")</f>
        <v>0</v>
      </c>
      <c r="BO514" s="76">
        <f>IFERROR(1/J514*(X514/H514),"0")</f>
        <v>0</v>
      </c>
      <c r="BP514" s="76">
        <f>IFERROR(1/J514*(Y514/H514),"0")</f>
        <v>0</v>
      </c>
    </row>
    <row r="515" spans="1:68" x14ac:dyDescent="0.2">
      <c r="A515" s="462"/>
      <c r="B515" s="462"/>
      <c r="C515" s="462"/>
      <c r="D515" s="462"/>
      <c r="E515" s="462"/>
      <c r="F515" s="462"/>
      <c r="G515" s="462"/>
      <c r="H515" s="462"/>
      <c r="I515" s="462"/>
      <c r="J515" s="462"/>
      <c r="K515" s="462"/>
      <c r="L515" s="462"/>
      <c r="M515" s="462"/>
      <c r="N515" s="462"/>
      <c r="O515" s="463"/>
      <c r="P515" s="459" t="s">
        <v>43</v>
      </c>
      <c r="Q515" s="460"/>
      <c r="R515" s="460"/>
      <c r="S515" s="460"/>
      <c r="T515" s="460"/>
      <c r="U515" s="460"/>
      <c r="V515" s="461"/>
      <c r="W515" s="41" t="s">
        <v>42</v>
      </c>
      <c r="X515" s="42">
        <f>IFERROR(X513/H513,"0")+IFERROR(X514/H514,"0")</f>
        <v>35.984848484848484</v>
      </c>
      <c r="Y515" s="42">
        <f>IFERROR(Y513/H513,"0")+IFERROR(Y514/H514,"0")</f>
        <v>36</v>
      </c>
      <c r="Z515" s="42">
        <f>IFERROR(IF(Z513="",0,Z513),"0")+IFERROR(IF(Z514="",0,Z514),"0")</f>
        <v>0.43056</v>
      </c>
      <c r="AA515" s="65"/>
      <c r="AB515" s="65"/>
      <c r="AC515" s="65"/>
    </row>
    <row r="516" spans="1:68" x14ac:dyDescent="0.2">
      <c r="A516" s="462"/>
      <c r="B516" s="462"/>
      <c r="C516" s="462"/>
      <c r="D516" s="462"/>
      <c r="E516" s="462"/>
      <c r="F516" s="462"/>
      <c r="G516" s="462"/>
      <c r="H516" s="462"/>
      <c r="I516" s="462"/>
      <c r="J516" s="462"/>
      <c r="K516" s="462"/>
      <c r="L516" s="462"/>
      <c r="M516" s="462"/>
      <c r="N516" s="462"/>
      <c r="O516" s="463"/>
      <c r="P516" s="459" t="s">
        <v>43</v>
      </c>
      <c r="Q516" s="460"/>
      <c r="R516" s="460"/>
      <c r="S516" s="460"/>
      <c r="T516" s="460"/>
      <c r="U516" s="460"/>
      <c r="V516" s="461"/>
      <c r="W516" s="41" t="s">
        <v>0</v>
      </c>
      <c r="X516" s="42">
        <f>IFERROR(SUM(X513:X514),"0")</f>
        <v>190</v>
      </c>
      <c r="Y516" s="42">
        <f>IFERROR(SUM(Y513:Y514),"0")</f>
        <v>190.08</v>
      </c>
      <c r="Z516" s="41"/>
      <c r="AA516" s="65"/>
      <c r="AB516" s="65"/>
      <c r="AC516" s="65"/>
    </row>
    <row r="517" spans="1:68" ht="14.25" customHeight="1" x14ac:dyDescent="0.25">
      <c r="A517" s="454" t="s">
        <v>81</v>
      </c>
      <c r="B517" s="454"/>
      <c r="C517" s="454"/>
      <c r="D517" s="454"/>
      <c r="E517" s="454"/>
      <c r="F517" s="454"/>
      <c r="G517" s="454"/>
      <c r="H517" s="454"/>
      <c r="I517" s="454"/>
      <c r="J517" s="454"/>
      <c r="K517" s="454"/>
      <c r="L517" s="454"/>
      <c r="M517" s="454"/>
      <c r="N517" s="454"/>
      <c r="O517" s="454"/>
      <c r="P517" s="454"/>
      <c r="Q517" s="454"/>
      <c r="R517" s="454"/>
      <c r="S517" s="454"/>
      <c r="T517" s="454"/>
      <c r="U517" s="454"/>
      <c r="V517" s="454"/>
      <c r="W517" s="454"/>
      <c r="X517" s="454"/>
      <c r="Y517" s="454"/>
      <c r="Z517" s="454"/>
      <c r="AA517" s="64"/>
      <c r="AB517" s="64"/>
      <c r="AC517" s="64"/>
    </row>
    <row r="518" spans="1:68" ht="27" customHeight="1" x14ac:dyDescent="0.25">
      <c r="A518" s="61" t="s">
        <v>653</v>
      </c>
      <c r="B518" s="61" t="s">
        <v>654</v>
      </c>
      <c r="C518" s="35">
        <v>4301031252</v>
      </c>
      <c r="D518" s="455">
        <v>4680115883116</v>
      </c>
      <c r="E518" s="455"/>
      <c r="F518" s="60">
        <v>0.88</v>
      </c>
      <c r="G518" s="36">
        <v>6</v>
      </c>
      <c r="H518" s="60">
        <v>5.28</v>
      </c>
      <c r="I518" s="60">
        <v>5.64</v>
      </c>
      <c r="J518" s="36">
        <v>104</v>
      </c>
      <c r="K518" s="36" t="s">
        <v>128</v>
      </c>
      <c r="L518" s="36"/>
      <c r="M518" s="37" t="s">
        <v>127</v>
      </c>
      <c r="N518" s="37"/>
      <c r="O518" s="36">
        <v>60</v>
      </c>
      <c r="P518" s="7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457"/>
      <c r="R518" s="457"/>
      <c r="S518" s="457"/>
      <c r="T518" s="458"/>
      <c r="U518" s="38" t="s">
        <v>48</v>
      </c>
      <c r="V518" s="38" t="s">
        <v>48</v>
      </c>
      <c r="W518" s="39" t="s">
        <v>0</v>
      </c>
      <c r="X518" s="57">
        <v>60</v>
      </c>
      <c r="Y518" s="54">
        <f t="shared" ref="Y518:Y523" si="89">IFERROR(IF(X518="",0,CEILING((X518/$H518),1)*$H518),"")</f>
        <v>63.36</v>
      </c>
      <c r="Z518" s="40">
        <f>IFERROR(IF(Y518=0,"",ROUNDUP(Y518/H518,0)*0.01196),"")</f>
        <v>0.14352000000000001</v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ref="BM518:BM523" si="90">IFERROR(X518*I518/H518,"0")</f>
        <v>64.090909090909079</v>
      </c>
      <c r="BN518" s="76">
        <f t="shared" ref="BN518:BN523" si="91">IFERROR(Y518*I518/H518,"0")</f>
        <v>67.679999999999993</v>
      </c>
      <c r="BO518" s="76">
        <f t="shared" ref="BO518:BO523" si="92">IFERROR(1/J518*(X518/H518),"0")</f>
        <v>0.10926573426573427</v>
      </c>
      <c r="BP518" s="76">
        <f t="shared" ref="BP518:BP523" si="93">IFERROR(1/J518*(Y518/H518),"0")</f>
        <v>0.11538461538461539</v>
      </c>
    </row>
    <row r="519" spans="1:68" ht="27" customHeight="1" x14ac:dyDescent="0.25">
      <c r="A519" s="61" t="s">
        <v>655</v>
      </c>
      <c r="B519" s="61" t="s">
        <v>656</v>
      </c>
      <c r="C519" s="35">
        <v>4301031248</v>
      </c>
      <c r="D519" s="455">
        <v>4680115883093</v>
      </c>
      <c r="E519" s="455"/>
      <c r="F519" s="60">
        <v>0.88</v>
      </c>
      <c r="G519" s="36">
        <v>6</v>
      </c>
      <c r="H519" s="60">
        <v>5.28</v>
      </c>
      <c r="I519" s="60">
        <v>5.64</v>
      </c>
      <c r="J519" s="36">
        <v>104</v>
      </c>
      <c r="K519" s="36" t="s">
        <v>128</v>
      </c>
      <c r="L519" s="36"/>
      <c r="M519" s="37" t="s">
        <v>84</v>
      </c>
      <c r="N519" s="37"/>
      <c r="O519" s="36">
        <v>60</v>
      </c>
      <c r="P519" s="73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457"/>
      <c r="R519" s="457"/>
      <c r="S519" s="457"/>
      <c r="T519" s="458"/>
      <c r="U519" s="38" t="s">
        <v>48</v>
      </c>
      <c r="V519" s="38" t="s">
        <v>48</v>
      </c>
      <c r="W519" s="39" t="s">
        <v>0</v>
      </c>
      <c r="X519" s="57">
        <v>80</v>
      </c>
      <c r="Y519" s="54">
        <f t="shared" si="89"/>
        <v>84.48</v>
      </c>
      <c r="Z519" s="40">
        <f>IFERROR(IF(Y519=0,"",ROUNDUP(Y519/H519,0)*0.01196),"")</f>
        <v>0.19136</v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90"/>
        <v>85.454545454545453</v>
      </c>
      <c r="BN519" s="76">
        <f t="shared" si="91"/>
        <v>90.24</v>
      </c>
      <c r="BO519" s="76">
        <f t="shared" si="92"/>
        <v>0.14568764568764569</v>
      </c>
      <c r="BP519" s="76">
        <f t="shared" si="93"/>
        <v>0.15384615384615385</v>
      </c>
    </row>
    <row r="520" spans="1:68" ht="27" customHeight="1" x14ac:dyDescent="0.25">
      <c r="A520" s="61" t="s">
        <v>657</v>
      </c>
      <c r="B520" s="61" t="s">
        <v>658</v>
      </c>
      <c r="C520" s="35">
        <v>4301031250</v>
      </c>
      <c r="D520" s="455">
        <v>4680115883109</v>
      </c>
      <c r="E520" s="455"/>
      <c r="F520" s="60">
        <v>0.88</v>
      </c>
      <c r="G520" s="36">
        <v>6</v>
      </c>
      <c r="H520" s="60">
        <v>5.28</v>
      </c>
      <c r="I520" s="60">
        <v>5.64</v>
      </c>
      <c r="J520" s="36">
        <v>104</v>
      </c>
      <c r="K520" s="36" t="s">
        <v>128</v>
      </c>
      <c r="L520" s="36"/>
      <c r="M520" s="37" t="s">
        <v>84</v>
      </c>
      <c r="N520" s="37"/>
      <c r="O520" s="36">
        <v>60</v>
      </c>
      <c r="P520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457"/>
      <c r="R520" s="457"/>
      <c r="S520" s="457"/>
      <c r="T520" s="458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9"/>
        <v>0</v>
      </c>
      <c r="Z520" s="40" t="str">
        <f>IFERROR(IF(Y520=0,"",ROUNDUP(Y520/H520,0)*0.01196),"")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90"/>
        <v>0</v>
      </c>
      <c r="BN520" s="76">
        <f t="shared" si="91"/>
        <v>0</v>
      </c>
      <c r="BO520" s="76">
        <f t="shared" si="92"/>
        <v>0</v>
      </c>
      <c r="BP520" s="76">
        <f t="shared" si="93"/>
        <v>0</v>
      </c>
    </row>
    <row r="521" spans="1:68" ht="27" customHeight="1" x14ac:dyDescent="0.25">
      <c r="A521" s="61" t="s">
        <v>659</v>
      </c>
      <c r="B521" s="61" t="s">
        <v>660</v>
      </c>
      <c r="C521" s="35">
        <v>4301031249</v>
      </c>
      <c r="D521" s="455">
        <v>4680115882072</v>
      </c>
      <c r="E521" s="455"/>
      <c r="F521" s="60">
        <v>0.6</v>
      </c>
      <c r="G521" s="36">
        <v>6</v>
      </c>
      <c r="H521" s="60">
        <v>3.6</v>
      </c>
      <c r="I521" s="60">
        <v>3.84</v>
      </c>
      <c r="J521" s="36">
        <v>120</v>
      </c>
      <c r="K521" s="36" t="s">
        <v>90</v>
      </c>
      <c r="L521" s="36"/>
      <c r="M521" s="37" t="s">
        <v>127</v>
      </c>
      <c r="N521" s="37"/>
      <c r="O521" s="36">
        <v>60</v>
      </c>
      <c r="P521" s="73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457"/>
      <c r="R521" s="457"/>
      <c r="S521" s="457"/>
      <c r="T521" s="458"/>
      <c r="U521" s="38" t="s">
        <v>48</v>
      </c>
      <c r="V521" s="38" t="s">
        <v>48</v>
      </c>
      <c r="W521" s="39" t="s">
        <v>0</v>
      </c>
      <c r="X521" s="57">
        <v>0</v>
      </c>
      <c r="Y521" s="54">
        <f t="shared" si="89"/>
        <v>0</v>
      </c>
      <c r="Z521" s="40" t="str">
        <f>IFERROR(IF(Y521=0,"",ROUNDUP(Y521/H521,0)*0.00937),"")</f>
        <v/>
      </c>
      <c r="AA521" s="66" t="s">
        <v>48</v>
      </c>
      <c r="AB521" s="67" t="s">
        <v>48</v>
      </c>
      <c r="AC521" s="77"/>
      <c r="AG521" s="76"/>
      <c r="AJ521" s="79"/>
      <c r="AK521" s="79"/>
      <c r="BB521" s="351" t="s">
        <v>69</v>
      </c>
      <c r="BM521" s="76">
        <f t="shared" si="90"/>
        <v>0</v>
      </c>
      <c r="BN521" s="76">
        <f t="shared" si="91"/>
        <v>0</v>
      </c>
      <c r="BO521" s="76">
        <f t="shared" si="92"/>
        <v>0</v>
      </c>
      <c r="BP521" s="76">
        <f t="shared" si="93"/>
        <v>0</v>
      </c>
    </row>
    <row r="522" spans="1:68" ht="27" customHeight="1" x14ac:dyDescent="0.25">
      <c r="A522" s="61" t="s">
        <v>661</v>
      </c>
      <c r="B522" s="61" t="s">
        <v>662</v>
      </c>
      <c r="C522" s="35">
        <v>4301031251</v>
      </c>
      <c r="D522" s="455">
        <v>4680115882102</v>
      </c>
      <c r="E522" s="455"/>
      <c r="F522" s="60">
        <v>0.6</v>
      </c>
      <c r="G522" s="36">
        <v>6</v>
      </c>
      <c r="H522" s="60">
        <v>3.6</v>
      </c>
      <c r="I522" s="60">
        <v>3.81</v>
      </c>
      <c r="J522" s="36">
        <v>120</v>
      </c>
      <c r="K522" s="36" t="s">
        <v>90</v>
      </c>
      <c r="L522" s="36"/>
      <c r="M522" s="37" t="s">
        <v>84</v>
      </c>
      <c r="N522" s="37"/>
      <c r="O522" s="36">
        <v>60</v>
      </c>
      <c r="P522" s="73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457"/>
      <c r="R522" s="457"/>
      <c r="S522" s="457"/>
      <c r="T522" s="458"/>
      <c r="U522" s="38" t="s">
        <v>48</v>
      </c>
      <c r="V522" s="38" t="s">
        <v>48</v>
      </c>
      <c r="W522" s="39" t="s">
        <v>0</v>
      </c>
      <c r="X522" s="57">
        <v>0</v>
      </c>
      <c r="Y522" s="54">
        <f t="shared" si="89"/>
        <v>0</v>
      </c>
      <c r="Z522" s="40" t="str">
        <f>IFERROR(IF(Y522=0,"",ROUNDUP(Y522/H522,0)*0.00937),"")</f>
        <v/>
      </c>
      <c r="AA522" s="66" t="s">
        <v>48</v>
      </c>
      <c r="AB522" s="67" t="s">
        <v>48</v>
      </c>
      <c r="AC522" s="77"/>
      <c r="AG522" s="76"/>
      <c r="AJ522" s="79"/>
      <c r="AK522" s="79"/>
      <c r="BB522" s="352" t="s">
        <v>69</v>
      </c>
      <c r="BM522" s="76">
        <f t="shared" si="90"/>
        <v>0</v>
      </c>
      <c r="BN522" s="76">
        <f t="shared" si="91"/>
        <v>0</v>
      </c>
      <c r="BO522" s="76">
        <f t="shared" si="92"/>
        <v>0</v>
      </c>
      <c r="BP522" s="76">
        <f t="shared" si="93"/>
        <v>0</v>
      </c>
    </row>
    <row r="523" spans="1:68" ht="27" customHeight="1" x14ac:dyDescent="0.25">
      <c r="A523" s="61" t="s">
        <v>663</v>
      </c>
      <c r="B523" s="61" t="s">
        <v>664</v>
      </c>
      <c r="C523" s="35">
        <v>4301031253</v>
      </c>
      <c r="D523" s="455">
        <v>4680115882096</v>
      </c>
      <c r="E523" s="455"/>
      <c r="F523" s="60">
        <v>0.6</v>
      </c>
      <c r="G523" s="36">
        <v>6</v>
      </c>
      <c r="H523" s="60">
        <v>3.6</v>
      </c>
      <c r="I523" s="60">
        <v>3.81</v>
      </c>
      <c r="J523" s="36">
        <v>120</v>
      </c>
      <c r="K523" s="36" t="s">
        <v>90</v>
      </c>
      <c r="L523" s="36"/>
      <c r="M523" s="37" t="s">
        <v>84</v>
      </c>
      <c r="N523" s="37"/>
      <c r="O523" s="36">
        <v>60</v>
      </c>
      <c r="P523" s="7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457"/>
      <c r="R523" s="457"/>
      <c r="S523" s="457"/>
      <c r="T523" s="458"/>
      <c r="U523" s="38" t="s">
        <v>48</v>
      </c>
      <c r="V523" s="38" t="s">
        <v>48</v>
      </c>
      <c r="W523" s="39" t="s">
        <v>0</v>
      </c>
      <c r="X523" s="57">
        <v>0</v>
      </c>
      <c r="Y523" s="54">
        <f t="shared" si="89"/>
        <v>0</v>
      </c>
      <c r="Z523" s="40" t="str">
        <f>IFERROR(IF(Y523=0,"",ROUNDUP(Y523/H523,0)*0.00937),"")</f>
        <v/>
      </c>
      <c r="AA523" s="66" t="s">
        <v>48</v>
      </c>
      <c r="AB523" s="67" t="s">
        <v>48</v>
      </c>
      <c r="AC523" s="77"/>
      <c r="AG523" s="76"/>
      <c r="AJ523" s="79"/>
      <c r="AK523" s="79"/>
      <c r="BB523" s="353" t="s">
        <v>69</v>
      </c>
      <c r="BM523" s="76">
        <f t="shared" si="90"/>
        <v>0</v>
      </c>
      <c r="BN523" s="76">
        <f t="shared" si="91"/>
        <v>0</v>
      </c>
      <c r="BO523" s="76">
        <f t="shared" si="92"/>
        <v>0</v>
      </c>
      <c r="BP523" s="76">
        <f t="shared" si="93"/>
        <v>0</v>
      </c>
    </row>
    <row r="524" spans="1:68" x14ac:dyDescent="0.2">
      <c r="A524" s="462"/>
      <c r="B524" s="462"/>
      <c r="C524" s="462"/>
      <c r="D524" s="462"/>
      <c r="E524" s="462"/>
      <c r="F524" s="462"/>
      <c r="G524" s="462"/>
      <c r="H524" s="462"/>
      <c r="I524" s="462"/>
      <c r="J524" s="462"/>
      <c r="K524" s="462"/>
      <c r="L524" s="462"/>
      <c r="M524" s="462"/>
      <c r="N524" s="462"/>
      <c r="O524" s="463"/>
      <c r="P524" s="459" t="s">
        <v>43</v>
      </c>
      <c r="Q524" s="460"/>
      <c r="R524" s="460"/>
      <c r="S524" s="460"/>
      <c r="T524" s="460"/>
      <c r="U524" s="460"/>
      <c r="V524" s="461"/>
      <c r="W524" s="41" t="s">
        <v>42</v>
      </c>
      <c r="X524" s="42">
        <f>IFERROR(X518/H518,"0")+IFERROR(X519/H519,"0")+IFERROR(X520/H520,"0")+IFERROR(X521/H521,"0")+IFERROR(X522/H522,"0")+IFERROR(X523/H523,"0")</f>
        <v>26.515151515151516</v>
      </c>
      <c r="Y524" s="42">
        <f>IFERROR(Y518/H518,"0")+IFERROR(Y519/H519,"0")+IFERROR(Y520/H520,"0")+IFERROR(Y521/H521,"0")+IFERROR(Y522/H522,"0")+IFERROR(Y523/H523,"0")</f>
        <v>28</v>
      </c>
      <c r="Z524" s="42">
        <f>IFERROR(IF(Z518="",0,Z518),"0")+IFERROR(IF(Z519="",0,Z519),"0")+IFERROR(IF(Z520="",0,Z520),"0")+IFERROR(IF(Z521="",0,Z521),"0")+IFERROR(IF(Z522="",0,Z522),"0")+IFERROR(IF(Z523="",0,Z523),"0")</f>
        <v>0.33488000000000001</v>
      </c>
      <c r="AA524" s="65"/>
      <c r="AB524" s="65"/>
      <c r="AC524" s="65"/>
    </row>
    <row r="525" spans="1:68" x14ac:dyDescent="0.2">
      <c r="A525" s="462"/>
      <c r="B525" s="462"/>
      <c r="C525" s="462"/>
      <c r="D525" s="462"/>
      <c r="E525" s="462"/>
      <c r="F525" s="462"/>
      <c r="G525" s="462"/>
      <c r="H525" s="462"/>
      <c r="I525" s="462"/>
      <c r="J525" s="462"/>
      <c r="K525" s="462"/>
      <c r="L525" s="462"/>
      <c r="M525" s="462"/>
      <c r="N525" s="462"/>
      <c r="O525" s="463"/>
      <c r="P525" s="459" t="s">
        <v>43</v>
      </c>
      <c r="Q525" s="460"/>
      <c r="R525" s="460"/>
      <c r="S525" s="460"/>
      <c r="T525" s="460"/>
      <c r="U525" s="460"/>
      <c r="V525" s="461"/>
      <c r="W525" s="41" t="s">
        <v>0</v>
      </c>
      <c r="X525" s="42">
        <f>IFERROR(SUM(X518:X523),"0")</f>
        <v>140</v>
      </c>
      <c r="Y525" s="42">
        <f>IFERROR(SUM(Y518:Y523),"0")</f>
        <v>147.84</v>
      </c>
      <c r="Z525" s="41"/>
      <c r="AA525" s="65"/>
      <c r="AB525" s="65"/>
      <c r="AC525" s="65"/>
    </row>
    <row r="526" spans="1:68" ht="14.25" customHeight="1" x14ac:dyDescent="0.25">
      <c r="A526" s="454" t="s">
        <v>86</v>
      </c>
      <c r="B526" s="454"/>
      <c r="C526" s="454"/>
      <c r="D526" s="454"/>
      <c r="E526" s="454"/>
      <c r="F526" s="454"/>
      <c r="G526" s="454"/>
      <c r="H526" s="454"/>
      <c r="I526" s="454"/>
      <c r="J526" s="454"/>
      <c r="K526" s="454"/>
      <c r="L526" s="454"/>
      <c r="M526" s="454"/>
      <c r="N526" s="454"/>
      <c r="O526" s="454"/>
      <c r="P526" s="454"/>
      <c r="Q526" s="454"/>
      <c r="R526" s="454"/>
      <c r="S526" s="454"/>
      <c r="T526" s="454"/>
      <c r="U526" s="454"/>
      <c r="V526" s="454"/>
      <c r="W526" s="454"/>
      <c r="X526" s="454"/>
      <c r="Y526" s="454"/>
      <c r="Z526" s="454"/>
      <c r="AA526" s="64"/>
      <c r="AB526" s="64"/>
      <c r="AC526" s="64"/>
    </row>
    <row r="527" spans="1:68" ht="16.5" customHeight="1" x14ac:dyDescent="0.25">
      <c r="A527" s="61" t="s">
        <v>665</v>
      </c>
      <c r="B527" s="61" t="s">
        <v>666</v>
      </c>
      <c r="C527" s="35">
        <v>4301051230</v>
      </c>
      <c r="D527" s="455">
        <v>4607091383409</v>
      </c>
      <c r="E527" s="455"/>
      <c r="F527" s="60">
        <v>1.3</v>
      </c>
      <c r="G527" s="36">
        <v>6</v>
      </c>
      <c r="H527" s="60">
        <v>7.8</v>
      </c>
      <c r="I527" s="60">
        <v>8.3460000000000001</v>
      </c>
      <c r="J527" s="36">
        <v>56</v>
      </c>
      <c r="K527" s="36" t="s">
        <v>128</v>
      </c>
      <c r="L527" s="36"/>
      <c r="M527" s="37" t="s">
        <v>84</v>
      </c>
      <c r="N527" s="37"/>
      <c r="O527" s="36">
        <v>45</v>
      </c>
      <c r="P527" s="7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457"/>
      <c r="R527" s="457"/>
      <c r="S527" s="457"/>
      <c r="T527" s="458"/>
      <c r="U527" s="38" t="s">
        <v>48</v>
      </c>
      <c r="V527" s="38" t="s">
        <v>48</v>
      </c>
      <c r="W527" s="39" t="s">
        <v>0</v>
      </c>
      <c r="X527" s="57">
        <v>0</v>
      </c>
      <c r="Y527" s="54">
        <f>IFERROR(IF(X527="",0,CEILING((X527/$H527),1)*$H527),"")</f>
        <v>0</v>
      </c>
      <c r="Z527" s="40" t="str">
        <f>IFERROR(IF(Y527=0,"",ROUNDUP(Y527/H527,0)*0.02175),"")</f>
        <v/>
      </c>
      <c r="AA527" s="66" t="s">
        <v>48</v>
      </c>
      <c r="AB527" s="67" t="s">
        <v>48</v>
      </c>
      <c r="AC527" s="77"/>
      <c r="AG527" s="76"/>
      <c r="AJ527" s="79"/>
      <c r="AK527" s="79"/>
      <c r="BB527" s="354" t="s">
        <v>69</v>
      </c>
      <c r="BM527" s="76">
        <f>IFERROR(X527*I527/H527,"0")</f>
        <v>0</v>
      </c>
      <c r="BN527" s="76">
        <f>IFERROR(Y527*I527/H527,"0")</f>
        <v>0</v>
      </c>
      <c r="BO527" s="76">
        <f>IFERROR(1/J527*(X527/H527),"0")</f>
        <v>0</v>
      </c>
      <c r="BP527" s="76">
        <f>IFERROR(1/J527*(Y527/H527),"0")</f>
        <v>0</v>
      </c>
    </row>
    <row r="528" spans="1:68" ht="16.5" customHeight="1" x14ac:dyDescent="0.25">
      <c r="A528" s="61" t="s">
        <v>667</v>
      </c>
      <c r="B528" s="61" t="s">
        <v>668</v>
      </c>
      <c r="C528" s="35">
        <v>4301051231</v>
      </c>
      <c r="D528" s="455">
        <v>4607091383416</v>
      </c>
      <c r="E528" s="455"/>
      <c r="F528" s="60">
        <v>1.3</v>
      </c>
      <c r="G528" s="36">
        <v>6</v>
      </c>
      <c r="H528" s="60">
        <v>7.8</v>
      </c>
      <c r="I528" s="60">
        <v>8.3460000000000001</v>
      </c>
      <c r="J528" s="36">
        <v>56</v>
      </c>
      <c r="K528" s="36" t="s">
        <v>128</v>
      </c>
      <c r="L528" s="36"/>
      <c r="M528" s="37" t="s">
        <v>84</v>
      </c>
      <c r="N528" s="37"/>
      <c r="O528" s="36">
        <v>45</v>
      </c>
      <c r="P528" s="7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457"/>
      <c r="R528" s="457"/>
      <c r="S528" s="457"/>
      <c r="T528" s="458"/>
      <c r="U528" s="38" t="s">
        <v>48</v>
      </c>
      <c r="V528" s="38" t="s">
        <v>48</v>
      </c>
      <c r="W528" s="39" t="s">
        <v>0</v>
      </c>
      <c r="X528" s="57">
        <v>0</v>
      </c>
      <c r="Y528" s="54">
        <f>IFERROR(IF(X528="",0,CEILING((X528/$H528),1)*$H528),"")</f>
        <v>0</v>
      </c>
      <c r="Z528" s="40" t="str">
        <f>IFERROR(IF(Y528=0,"",ROUNDUP(Y528/H528,0)*0.02175),"")</f>
        <v/>
      </c>
      <c r="AA528" s="66" t="s">
        <v>48</v>
      </c>
      <c r="AB528" s="67" t="s">
        <v>48</v>
      </c>
      <c r="AC528" s="77"/>
      <c r="AG528" s="76"/>
      <c r="AJ528" s="79"/>
      <c r="AK528" s="79"/>
      <c r="BB528" s="355" t="s">
        <v>69</v>
      </c>
      <c r="BM528" s="76">
        <f>IFERROR(X528*I528/H528,"0")</f>
        <v>0</v>
      </c>
      <c r="BN528" s="76">
        <f>IFERROR(Y528*I528/H528,"0")</f>
        <v>0</v>
      </c>
      <c r="BO528" s="76">
        <f>IFERROR(1/J528*(X528/H528),"0")</f>
        <v>0</v>
      </c>
      <c r="BP528" s="76">
        <f>IFERROR(1/J528*(Y528/H528),"0")</f>
        <v>0</v>
      </c>
    </row>
    <row r="529" spans="1:68" ht="27" customHeight="1" x14ac:dyDescent="0.25">
      <c r="A529" s="61" t="s">
        <v>669</v>
      </c>
      <c r="B529" s="61" t="s">
        <v>670</v>
      </c>
      <c r="C529" s="35">
        <v>4301051058</v>
      </c>
      <c r="D529" s="455">
        <v>4680115883536</v>
      </c>
      <c r="E529" s="455"/>
      <c r="F529" s="60">
        <v>0.3</v>
      </c>
      <c r="G529" s="36">
        <v>6</v>
      </c>
      <c r="H529" s="60">
        <v>1.8</v>
      </c>
      <c r="I529" s="60">
        <v>2.0659999999999998</v>
      </c>
      <c r="J529" s="36">
        <v>156</v>
      </c>
      <c r="K529" s="36" t="s">
        <v>90</v>
      </c>
      <c r="L529" s="36"/>
      <c r="M529" s="37" t="s">
        <v>84</v>
      </c>
      <c r="N529" s="37"/>
      <c r="O529" s="36">
        <v>45</v>
      </c>
      <c r="P529" s="7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457"/>
      <c r="R529" s="457"/>
      <c r="S529" s="457"/>
      <c r="T529" s="458"/>
      <c r="U529" s="38" t="s">
        <v>48</v>
      </c>
      <c r="V529" s="38" t="s">
        <v>48</v>
      </c>
      <c r="W529" s="39" t="s">
        <v>0</v>
      </c>
      <c r="X529" s="57">
        <v>0</v>
      </c>
      <c r="Y529" s="54">
        <f>IFERROR(IF(X529="",0,CEILING((X529/$H529),1)*$H529),"")</f>
        <v>0</v>
      </c>
      <c r="Z529" s="40" t="str">
        <f>IFERROR(IF(Y529=0,"",ROUNDUP(Y529/H529,0)*0.00753),"")</f>
        <v/>
      </c>
      <c r="AA529" s="66" t="s">
        <v>48</v>
      </c>
      <c r="AB529" s="67" t="s">
        <v>48</v>
      </c>
      <c r="AC529" s="77"/>
      <c r="AG529" s="76"/>
      <c r="AJ529" s="79"/>
      <c r="AK529" s="79"/>
      <c r="BB529" s="356" t="s">
        <v>69</v>
      </c>
      <c r="BM529" s="76">
        <f>IFERROR(X529*I529/H529,"0")</f>
        <v>0</v>
      </c>
      <c r="BN529" s="76">
        <f>IFERROR(Y529*I529/H529,"0")</f>
        <v>0</v>
      </c>
      <c r="BO529" s="76">
        <f>IFERROR(1/J529*(X529/H529),"0")</f>
        <v>0</v>
      </c>
      <c r="BP529" s="76">
        <f>IFERROR(1/J529*(Y529/H529),"0")</f>
        <v>0</v>
      </c>
    </row>
    <row r="530" spans="1:68" x14ac:dyDescent="0.2">
      <c r="A530" s="462"/>
      <c r="B530" s="462"/>
      <c r="C530" s="462"/>
      <c r="D530" s="462"/>
      <c r="E530" s="462"/>
      <c r="F530" s="462"/>
      <c r="G530" s="462"/>
      <c r="H530" s="462"/>
      <c r="I530" s="462"/>
      <c r="J530" s="462"/>
      <c r="K530" s="462"/>
      <c r="L530" s="462"/>
      <c r="M530" s="462"/>
      <c r="N530" s="462"/>
      <c r="O530" s="463"/>
      <c r="P530" s="459" t="s">
        <v>43</v>
      </c>
      <c r="Q530" s="460"/>
      <c r="R530" s="460"/>
      <c r="S530" s="460"/>
      <c r="T530" s="460"/>
      <c r="U530" s="460"/>
      <c r="V530" s="461"/>
      <c r="W530" s="41" t="s">
        <v>42</v>
      </c>
      <c r="X530" s="42">
        <f>IFERROR(X527/H527,"0")+IFERROR(X528/H528,"0")+IFERROR(X529/H529,"0")</f>
        <v>0</v>
      </c>
      <c r="Y530" s="42">
        <f>IFERROR(Y527/H527,"0")+IFERROR(Y528/H528,"0")+IFERROR(Y529/H529,"0")</f>
        <v>0</v>
      </c>
      <c r="Z530" s="42">
        <f>IFERROR(IF(Z527="",0,Z527),"0")+IFERROR(IF(Z528="",0,Z528),"0")+IFERROR(IF(Z529="",0,Z529),"0")</f>
        <v>0</v>
      </c>
      <c r="AA530" s="65"/>
      <c r="AB530" s="65"/>
      <c r="AC530" s="65"/>
    </row>
    <row r="531" spans="1:68" x14ac:dyDescent="0.2">
      <c r="A531" s="462"/>
      <c r="B531" s="462"/>
      <c r="C531" s="462"/>
      <c r="D531" s="462"/>
      <c r="E531" s="462"/>
      <c r="F531" s="462"/>
      <c r="G531" s="462"/>
      <c r="H531" s="462"/>
      <c r="I531" s="462"/>
      <c r="J531" s="462"/>
      <c r="K531" s="462"/>
      <c r="L531" s="462"/>
      <c r="M531" s="462"/>
      <c r="N531" s="462"/>
      <c r="O531" s="463"/>
      <c r="P531" s="459" t="s">
        <v>43</v>
      </c>
      <c r="Q531" s="460"/>
      <c r="R531" s="460"/>
      <c r="S531" s="460"/>
      <c r="T531" s="460"/>
      <c r="U531" s="460"/>
      <c r="V531" s="461"/>
      <c r="W531" s="41" t="s">
        <v>0</v>
      </c>
      <c r="X531" s="42">
        <f>IFERROR(SUM(X527:X529),"0")</f>
        <v>0</v>
      </c>
      <c r="Y531" s="42">
        <f>IFERROR(SUM(Y527:Y529),"0")</f>
        <v>0</v>
      </c>
      <c r="Z531" s="41"/>
      <c r="AA531" s="65"/>
      <c r="AB531" s="65"/>
      <c r="AC531" s="65"/>
    </row>
    <row r="532" spans="1:68" ht="14.25" customHeight="1" x14ac:dyDescent="0.25">
      <c r="A532" s="454" t="s">
        <v>195</v>
      </c>
      <c r="B532" s="454"/>
      <c r="C532" s="454"/>
      <c r="D532" s="454"/>
      <c r="E532" s="454"/>
      <c r="F532" s="454"/>
      <c r="G532" s="454"/>
      <c r="H532" s="454"/>
      <c r="I532" s="454"/>
      <c r="J532" s="454"/>
      <c r="K532" s="454"/>
      <c r="L532" s="454"/>
      <c r="M532" s="454"/>
      <c r="N532" s="454"/>
      <c r="O532" s="454"/>
      <c r="P532" s="454"/>
      <c r="Q532" s="454"/>
      <c r="R532" s="454"/>
      <c r="S532" s="454"/>
      <c r="T532" s="454"/>
      <c r="U532" s="454"/>
      <c r="V532" s="454"/>
      <c r="W532" s="454"/>
      <c r="X532" s="454"/>
      <c r="Y532" s="454"/>
      <c r="Z532" s="454"/>
      <c r="AA532" s="64"/>
      <c r="AB532" s="64"/>
      <c r="AC532" s="64"/>
    </row>
    <row r="533" spans="1:68" ht="27" customHeight="1" x14ac:dyDescent="0.25">
      <c r="A533" s="61" t="s">
        <v>671</v>
      </c>
      <c r="B533" s="61" t="s">
        <v>672</v>
      </c>
      <c r="C533" s="35">
        <v>4301060436</v>
      </c>
      <c r="D533" s="455">
        <v>4680115885936</v>
      </c>
      <c r="E533" s="455"/>
      <c r="F533" s="60">
        <v>1.3</v>
      </c>
      <c r="G533" s="36">
        <v>6</v>
      </c>
      <c r="H533" s="60">
        <v>7.8</v>
      </c>
      <c r="I533" s="60">
        <v>8.2799999999999994</v>
      </c>
      <c r="J533" s="36">
        <v>56</v>
      </c>
      <c r="K533" s="36" t="s">
        <v>128</v>
      </c>
      <c r="L533" s="36"/>
      <c r="M533" s="37" t="s">
        <v>84</v>
      </c>
      <c r="N533" s="37"/>
      <c r="O533" s="36">
        <v>35</v>
      </c>
      <c r="P533" s="740" t="s">
        <v>673</v>
      </c>
      <c r="Q533" s="457"/>
      <c r="R533" s="457"/>
      <c r="S533" s="457"/>
      <c r="T533" s="458"/>
      <c r="U533" s="38" t="s">
        <v>48</v>
      </c>
      <c r="V533" s="38" t="s">
        <v>48</v>
      </c>
      <c r="W533" s="39" t="s">
        <v>0</v>
      </c>
      <c r="X533" s="57">
        <v>0</v>
      </c>
      <c r="Y533" s="54">
        <f>IFERROR(IF(X533="",0,CEILING((X533/$H533),1)*$H533),"")</f>
        <v>0</v>
      </c>
      <c r="Z533" s="40" t="str">
        <f>IFERROR(IF(Y533=0,"",ROUNDUP(Y533/H533,0)*0.02175),"")</f>
        <v/>
      </c>
      <c r="AA533" s="66" t="s">
        <v>48</v>
      </c>
      <c r="AB533" s="67" t="s">
        <v>184</v>
      </c>
      <c r="AC533" s="77"/>
      <c r="AG533" s="76"/>
      <c r="AJ533" s="79"/>
      <c r="AK533" s="79"/>
      <c r="BB533" s="357" t="s">
        <v>69</v>
      </c>
      <c r="BM533" s="76">
        <f>IFERROR(X533*I533/H533,"0")</f>
        <v>0</v>
      </c>
      <c r="BN533" s="76">
        <f>IFERROR(Y533*I533/H533,"0")</f>
        <v>0</v>
      </c>
      <c r="BO533" s="76">
        <f>IFERROR(1/J533*(X533/H533),"0")</f>
        <v>0</v>
      </c>
      <c r="BP533" s="76">
        <f>IFERROR(1/J533*(Y533/H533),"0")</f>
        <v>0</v>
      </c>
    </row>
    <row r="534" spans="1:68" ht="16.5" customHeight="1" x14ac:dyDescent="0.25">
      <c r="A534" s="61" t="s">
        <v>674</v>
      </c>
      <c r="B534" s="61" t="s">
        <v>675</v>
      </c>
      <c r="C534" s="35">
        <v>4301060363</v>
      </c>
      <c r="D534" s="455">
        <v>4680115885035</v>
      </c>
      <c r="E534" s="455"/>
      <c r="F534" s="60">
        <v>1</v>
      </c>
      <c r="G534" s="36">
        <v>4</v>
      </c>
      <c r="H534" s="60">
        <v>4</v>
      </c>
      <c r="I534" s="60">
        <v>4.4160000000000004</v>
      </c>
      <c r="J534" s="36">
        <v>104</v>
      </c>
      <c r="K534" s="36" t="s">
        <v>128</v>
      </c>
      <c r="L534" s="36"/>
      <c r="M534" s="37" t="s">
        <v>84</v>
      </c>
      <c r="N534" s="37"/>
      <c r="O534" s="36">
        <v>35</v>
      </c>
      <c r="P534" s="7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457"/>
      <c r="R534" s="457"/>
      <c r="S534" s="457"/>
      <c r="T534" s="458"/>
      <c r="U534" s="38" t="s">
        <v>48</v>
      </c>
      <c r="V534" s="38" t="s">
        <v>48</v>
      </c>
      <c r="W534" s="39" t="s">
        <v>0</v>
      </c>
      <c r="X534" s="57">
        <v>0</v>
      </c>
      <c r="Y534" s="54">
        <f>IFERROR(IF(X534="",0,CEILING((X534/$H534),1)*$H534),"")</f>
        <v>0</v>
      </c>
      <c r="Z534" s="40" t="str">
        <f>IFERROR(IF(Y534=0,"",ROUNDUP(Y534/H534,0)*0.01196),"")</f>
        <v/>
      </c>
      <c r="AA534" s="66" t="s">
        <v>48</v>
      </c>
      <c r="AB534" s="67" t="s">
        <v>48</v>
      </c>
      <c r="AC534" s="77"/>
      <c r="AG534" s="76"/>
      <c r="AJ534" s="79"/>
      <c r="AK534" s="79"/>
      <c r="BB534" s="358" t="s">
        <v>69</v>
      </c>
      <c r="BM534" s="76">
        <f>IFERROR(X534*I534/H534,"0")</f>
        <v>0</v>
      </c>
      <c r="BN534" s="76">
        <f>IFERROR(Y534*I534/H534,"0")</f>
        <v>0</v>
      </c>
      <c r="BO534" s="76">
        <f>IFERROR(1/J534*(X534/H534),"0")</f>
        <v>0</v>
      </c>
      <c r="BP534" s="76">
        <f>IFERROR(1/J534*(Y534/H534),"0")</f>
        <v>0</v>
      </c>
    </row>
    <row r="535" spans="1:68" x14ac:dyDescent="0.2">
      <c r="A535" s="462"/>
      <c r="B535" s="462"/>
      <c r="C535" s="462"/>
      <c r="D535" s="462"/>
      <c r="E535" s="462"/>
      <c r="F535" s="462"/>
      <c r="G535" s="462"/>
      <c r="H535" s="462"/>
      <c r="I535" s="462"/>
      <c r="J535" s="462"/>
      <c r="K535" s="462"/>
      <c r="L535" s="462"/>
      <c r="M535" s="462"/>
      <c r="N535" s="462"/>
      <c r="O535" s="463"/>
      <c r="P535" s="459" t="s">
        <v>43</v>
      </c>
      <c r="Q535" s="460"/>
      <c r="R535" s="460"/>
      <c r="S535" s="460"/>
      <c r="T535" s="460"/>
      <c r="U535" s="460"/>
      <c r="V535" s="461"/>
      <c r="W535" s="41" t="s">
        <v>42</v>
      </c>
      <c r="X535" s="42">
        <f>IFERROR(X533/H533,"0")+IFERROR(X534/H534,"0")</f>
        <v>0</v>
      </c>
      <c r="Y535" s="42">
        <f>IFERROR(Y533/H533,"0")+IFERROR(Y534/H534,"0")</f>
        <v>0</v>
      </c>
      <c r="Z535" s="42">
        <f>IFERROR(IF(Z533="",0,Z533),"0")+IFERROR(IF(Z534="",0,Z534),"0")</f>
        <v>0</v>
      </c>
      <c r="AA535" s="65"/>
      <c r="AB535" s="65"/>
      <c r="AC535" s="65"/>
    </row>
    <row r="536" spans="1:68" x14ac:dyDescent="0.2">
      <c r="A536" s="462"/>
      <c r="B536" s="462"/>
      <c r="C536" s="462"/>
      <c r="D536" s="462"/>
      <c r="E536" s="462"/>
      <c r="F536" s="462"/>
      <c r="G536" s="462"/>
      <c r="H536" s="462"/>
      <c r="I536" s="462"/>
      <c r="J536" s="462"/>
      <c r="K536" s="462"/>
      <c r="L536" s="462"/>
      <c r="M536" s="462"/>
      <c r="N536" s="462"/>
      <c r="O536" s="463"/>
      <c r="P536" s="459" t="s">
        <v>43</v>
      </c>
      <c r="Q536" s="460"/>
      <c r="R536" s="460"/>
      <c r="S536" s="460"/>
      <c r="T536" s="460"/>
      <c r="U536" s="460"/>
      <c r="V536" s="461"/>
      <c r="W536" s="41" t="s">
        <v>0</v>
      </c>
      <c r="X536" s="42">
        <f>IFERROR(SUM(X533:X534),"0")</f>
        <v>0</v>
      </c>
      <c r="Y536" s="42">
        <f>IFERROR(SUM(Y533:Y534),"0")</f>
        <v>0</v>
      </c>
      <c r="Z536" s="41"/>
      <c r="AA536" s="65"/>
      <c r="AB536" s="65"/>
      <c r="AC536" s="65"/>
    </row>
    <row r="537" spans="1:68" ht="27.75" customHeight="1" x14ac:dyDescent="0.2">
      <c r="A537" s="452" t="s">
        <v>676</v>
      </c>
      <c r="B537" s="452"/>
      <c r="C537" s="452"/>
      <c r="D537" s="452"/>
      <c r="E537" s="452"/>
      <c r="F537" s="452"/>
      <c r="G537" s="452"/>
      <c r="H537" s="452"/>
      <c r="I537" s="452"/>
      <c r="J537" s="452"/>
      <c r="K537" s="452"/>
      <c r="L537" s="452"/>
      <c r="M537" s="452"/>
      <c r="N537" s="452"/>
      <c r="O537" s="452"/>
      <c r="P537" s="452"/>
      <c r="Q537" s="452"/>
      <c r="R537" s="452"/>
      <c r="S537" s="452"/>
      <c r="T537" s="452"/>
      <c r="U537" s="452"/>
      <c r="V537" s="452"/>
      <c r="W537" s="452"/>
      <c r="X537" s="452"/>
      <c r="Y537" s="452"/>
      <c r="Z537" s="452"/>
      <c r="AA537" s="53"/>
      <c r="AB537" s="53"/>
      <c r="AC537" s="53"/>
    </row>
    <row r="538" spans="1:68" ht="16.5" customHeight="1" x14ac:dyDescent="0.25">
      <c r="A538" s="453" t="s">
        <v>676</v>
      </c>
      <c r="B538" s="453"/>
      <c r="C538" s="453"/>
      <c r="D538" s="453"/>
      <c r="E538" s="453"/>
      <c r="F538" s="453"/>
      <c r="G538" s="453"/>
      <c r="H538" s="453"/>
      <c r="I538" s="453"/>
      <c r="J538" s="453"/>
      <c r="K538" s="453"/>
      <c r="L538" s="453"/>
      <c r="M538" s="453"/>
      <c r="N538" s="453"/>
      <c r="O538" s="453"/>
      <c r="P538" s="453"/>
      <c r="Q538" s="453"/>
      <c r="R538" s="453"/>
      <c r="S538" s="453"/>
      <c r="T538" s="453"/>
      <c r="U538" s="453"/>
      <c r="V538" s="453"/>
      <c r="W538" s="453"/>
      <c r="X538" s="453"/>
      <c r="Y538" s="453"/>
      <c r="Z538" s="453"/>
      <c r="AA538" s="63"/>
      <c r="AB538" s="63"/>
      <c r="AC538" s="63"/>
    </row>
    <row r="539" spans="1:68" ht="14.25" customHeight="1" x14ac:dyDescent="0.25">
      <c r="A539" s="454" t="s">
        <v>124</v>
      </c>
      <c r="B539" s="454"/>
      <c r="C539" s="454"/>
      <c r="D539" s="454"/>
      <c r="E539" s="454"/>
      <c r="F539" s="454"/>
      <c r="G539" s="454"/>
      <c r="H539" s="454"/>
      <c r="I539" s="454"/>
      <c r="J539" s="454"/>
      <c r="K539" s="454"/>
      <c r="L539" s="454"/>
      <c r="M539" s="454"/>
      <c r="N539" s="454"/>
      <c r="O539" s="454"/>
      <c r="P539" s="454"/>
      <c r="Q539" s="454"/>
      <c r="R539" s="454"/>
      <c r="S539" s="454"/>
      <c r="T539" s="454"/>
      <c r="U539" s="454"/>
      <c r="V539" s="454"/>
      <c r="W539" s="454"/>
      <c r="X539" s="454"/>
      <c r="Y539" s="454"/>
      <c r="Z539" s="454"/>
      <c r="AA539" s="64"/>
      <c r="AB539" s="64"/>
      <c r="AC539" s="64"/>
    </row>
    <row r="540" spans="1:68" ht="27" customHeight="1" x14ac:dyDescent="0.25">
      <c r="A540" s="61" t="s">
        <v>677</v>
      </c>
      <c r="B540" s="61" t="s">
        <v>678</v>
      </c>
      <c r="C540" s="35">
        <v>4301011763</v>
      </c>
      <c r="D540" s="455">
        <v>4640242181011</v>
      </c>
      <c r="E540" s="455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128</v>
      </c>
      <c r="L540" s="36"/>
      <c r="M540" s="37" t="s">
        <v>130</v>
      </c>
      <c r="N540" s="37"/>
      <c r="O540" s="36">
        <v>55</v>
      </c>
      <c r="P540" s="742" t="s">
        <v>679</v>
      </c>
      <c r="Q540" s="457"/>
      <c r="R540" s="457"/>
      <c r="S540" s="457"/>
      <c r="T540" s="458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ref="Y540:Y546" si="94">IFERROR(IF(X540="",0,CEILING((X540/$H540),1)*$H540),"")</f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ref="BM540:BM546" si="95">IFERROR(X540*I540/H540,"0")</f>
        <v>0</v>
      </c>
      <c r="BN540" s="76">
        <f t="shared" ref="BN540:BN546" si="96">IFERROR(Y540*I540/H540,"0")</f>
        <v>0</v>
      </c>
      <c r="BO540" s="76">
        <f t="shared" ref="BO540:BO546" si="97">IFERROR(1/J540*(X540/H540),"0")</f>
        <v>0</v>
      </c>
      <c r="BP540" s="76">
        <f t="shared" ref="BP540:BP546" si="98">IFERROR(1/J540*(Y540/H540),"0")</f>
        <v>0</v>
      </c>
    </row>
    <row r="541" spans="1:68" ht="27" customHeight="1" x14ac:dyDescent="0.25">
      <c r="A541" s="61" t="s">
        <v>680</v>
      </c>
      <c r="B541" s="61" t="s">
        <v>681</v>
      </c>
      <c r="C541" s="35">
        <v>4301011585</v>
      </c>
      <c r="D541" s="455">
        <v>4640242180441</v>
      </c>
      <c r="E541" s="455"/>
      <c r="F541" s="60">
        <v>1.5</v>
      </c>
      <c r="G541" s="36">
        <v>8</v>
      </c>
      <c r="H541" s="60">
        <v>12</v>
      </c>
      <c r="I541" s="60">
        <v>12.48</v>
      </c>
      <c r="J541" s="36">
        <v>56</v>
      </c>
      <c r="K541" s="36" t="s">
        <v>128</v>
      </c>
      <c r="L541" s="36"/>
      <c r="M541" s="37" t="s">
        <v>127</v>
      </c>
      <c r="N541" s="37"/>
      <c r="O541" s="36">
        <v>50</v>
      </c>
      <c r="P541" s="743" t="s">
        <v>682</v>
      </c>
      <c r="Q541" s="457"/>
      <c r="R541" s="457"/>
      <c r="S541" s="457"/>
      <c r="T541" s="458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94"/>
        <v>0</v>
      </c>
      <c r="Z541" s="40" t="str">
        <f>IFERROR(IF(Y541=0,"",ROUNDUP(Y541/H541,0)*0.02175),"")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5"/>
        <v>0</v>
      </c>
      <c r="BN541" s="76">
        <f t="shared" si="96"/>
        <v>0</v>
      </c>
      <c r="BO541" s="76">
        <f t="shared" si="97"/>
        <v>0</v>
      </c>
      <c r="BP541" s="76">
        <f t="shared" si="98"/>
        <v>0</v>
      </c>
    </row>
    <row r="542" spans="1:68" ht="27" customHeight="1" x14ac:dyDescent="0.25">
      <c r="A542" s="61" t="s">
        <v>683</v>
      </c>
      <c r="B542" s="61" t="s">
        <v>684</v>
      </c>
      <c r="C542" s="35">
        <v>4301011584</v>
      </c>
      <c r="D542" s="455">
        <v>4640242180564</v>
      </c>
      <c r="E542" s="455"/>
      <c r="F542" s="60">
        <v>1.5</v>
      </c>
      <c r="G542" s="36">
        <v>8</v>
      </c>
      <c r="H542" s="60">
        <v>12</v>
      </c>
      <c r="I542" s="60">
        <v>12.48</v>
      </c>
      <c r="J542" s="36">
        <v>56</v>
      </c>
      <c r="K542" s="36" t="s">
        <v>128</v>
      </c>
      <c r="L542" s="36"/>
      <c r="M542" s="37" t="s">
        <v>127</v>
      </c>
      <c r="N542" s="37"/>
      <c r="O542" s="36">
        <v>50</v>
      </c>
      <c r="P542" s="744" t="s">
        <v>685</v>
      </c>
      <c r="Q542" s="457"/>
      <c r="R542" s="457"/>
      <c r="S542" s="457"/>
      <c r="T542" s="458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94"/>
        <v>0</v>
      </c>
      <c r="Z542" s="40" t="str">
        <f>IFERROR(IF(Y542=0,"",ROUNDUP(Y542/H542,0)*0.02175),"")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5"/>
        <v>0</v>
      </c>
      <c r="BN542" s="76">
        <f t="shared" si="96"/>
        <v>0</v>
      </c>
      <c r="BO542" s="76">
        <f t="shared" si="97"/>
        <v>0</v>
      </c>
      <c r="BP542" s="76">
        <f t="shared" si="98"/>
        <v>0</v>
      </c>
    </row>
    <row r="543" spans="1:68" ht="27" customHeight="1" x14ac:dyDescent="0.25">
      <c r="A543" s="61" t="s">
        <v>686</v>
      </c>
      <c r="B543" s="61" t="s">
        <v>687</v>
      </c>
      <c r="C543" s="35">
        <v>4301011762</v>
      </c>
      <c r="D543" s="455">
        <v>4640242180922</v>
      </c>
      <c r="E543" s="455"/>
      <c r="F543" s="60">
        <v>1.35</v>
      </c>
      <c r="G543" s="36">
        <v>8</v>
      </c>
      <c r="H543" s="60">
        <v>10.8</v>
      </c>
      <c r="I543" s="60">
        <v>11.28</v>
      </c>
      <c r="J543" s="36">
        <v>56</v>
      </c>
      <c r="K543" s="36" t="s">
        <v>128</v>
      </c>
      <c r="L543" s="36"/>
      <c r="M543" s="37" t="s">
        <v>127</v>
      </c>
      <c r="N543" s="37"/>
      <c r="O543" s="36">
        <v>55</v>
      </c>
      <c r="P543" s="745" t="s">
        <v>688</v>
      </c>
      <c r="Q543" s="457"/>
      <c r="R543" s="457"/>
      <c r="S543" s="457"/>
      <c r="T543" s="458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94"/>
        <v>0</v>
      </c>
      <c r="Z543" s="40" t="str">
        <f>IFERROR(IF(Y543=0,"",ROUNDUP(Y543/H543,0)*0.02175),"")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5"/>
        <v>0</v>
      </c>
      <c r="BN543" s="76">
        <f t="shared" si="96"/>
        <v>0</v>
      </c>
      <c r="BO543" s="76">
        <f t="shared" si="97"/>
        <v>0</v>
      </c>
      <c r="BP543" s="76">
        <f t="shared" si="98"/>
        <v>0</v>
      </c>
    </row>
    <row r="544" spans="1:68" ht="27" customHeight="1" x14ac:dyDescent="0.25">
      <c r="A544" s="61" t="s">
        <v>689</v>
      </c>
      <c r="B544" s="61" t="s">
        <v>690</v>
      </c>
      <c r="C544" s="35">
        <v>4301011764</v>
      </c>
      <c r="D544" s="455">
        <v>4640242181189</v>
      </c>
      <c r="E544" s="455"/>
      <c r="F544" s="60">
        <v>0.4</v>
      </c>
      <c r="G544" s="36">
        <v>10</v>
      </c>
      <c r="H544" s="60">
        <v>4</v>
      </c>
      <c r="I544" s="60">
        <v>4.24</v>
      </c>
      <c r="J544" s="36">
        <v>120</v>
      </c>
      <c r="K544" s="36" t="s">
        <v>90</v>
      </c>
      <c r="L544" s="36"/>
      <c r="M544" s="37" t="s">
        <v>130</v>
      </c>
      <c r="N544" s="37"/>
      <c r="O544" s="36">
        <v>55</v>
      </c>
      <c r="P544" s="746" t="s">
        <v>691</v>
      </c>
      <c r="Q544" s="457"/>
      <c r="R544" s="457"/>
      <c r="S544" s="457"/>
      <c r="T544" s="458"/>
      <c r="U544" s="38" t="s">
        <v>48</v>
      </c>
      <c r="V544" s="38" t="s">
        <v>48</v>
      </c>
      <c r="W544" s="39" t="s">
        <v>0</v>
      </c>
      <c r="X544" s="57">
        <v>0</v>
      </c>
      <c r="Y544" s="54">
        <f t="shared" si="94"/>
        <v>0</v>
      </c>
      <c r="Z544" s="40" t="str">
        <f>IFERROR(IF(Y544=0,"",ROUNDUP(Y544/H544,0)*0.00937),"")</f>
        <v/>
      </c>
      <c r="AA544" s="66" t="s">
        <v>48</v>
      </c>
      <c r="AB544" s="67" t="s">
        <v>48</v>
      </c>
      <c r="AC544" s="77"/>
      <c r="AG544" s="76"/>
      <c r="AJ544" s="79"/>
      <c r="AK544" s="79"/>
      <c r="BB544" s="363" t="s">
        <v>69</v>
      </c>
      <c r="BM544" s="76">
        <f t="shared" si="95"/>
        <v>0</v>
      </c>
      <c r="BN544" s="76">
        <f t="shared" si="96"/>
        <v>0</v>
      </c>
      <c r="BO544" s="76">
        <f t="shared" si="97"/>
        <v>0</v>
      </c>
      <c r="BP544" s="76">
        <f t="shared" si="98"/>
        <v>0</v>
      </c>
    </row>
    <row r="545" spans="1:68" ht="27" customHeight="1" x14ac:dyDescent="0.25">
      <c r="A545" s="61" t="s">
        <v>692</v>
      </c>
      <c r="B545" s="61" t="s">
        <v>693</v>
      </c>
      <c r="C545" s="35">
        <v>4301011551</v>
      </c>
      <c r="D545" s="455">
        <v>4640242180038</v>
      </c>
      <c r="E545" s="455"/>
      <c r="F545" s="60">
        <v>0.4</v>
      </c>
      <c r="G545" s="36">
        <v>10</v>
      </c>
      <c r="H545" s="60">
        <v>4</v>
      </c>
      <c r="I545" s="60">
        <v>4.24</v>
      </c>
      <c r="J545" s="36">
        <v>120</v>
      </c>
      <c r="K545" s="36" t="s">
        <v>90</v>
      </c>
      <c r="L545" s="36"/>
      <c r="M545" s="37" t="s">
        <v>127</v>
      </c>
      <c r="N545" s="37"/>
      <c r="O545" s="36">
        <v>50</v>
      </c>
      <c r="P545" s="747" t="s">
        <v>694</v>
      </c>
      <c r="Q545" s="457"/>
      <c r="R545" s="457"/>
      <c r="S545" s="457"/>
      <c r="T545" s="458"/>
      <c r="U545" s="38" t="s">
        <v>48</v>
      </c>
      <c r="V545" s="38" t="s">
        <v>48</v>
      </c>
      <c r="W545" s="39" t="s">
        <v>0</v>
      </c>
      <c r="X545" s="57">
        <v>0</v>
      </c>
      <c r="Y545" s="54">
        <f t="shared" si="94"/>
        <v>0</v>
      </c>
      <c r="Z545" s="40" t="str">
        <f>IFERROR(IF(Y545=0,"",ROUNDUP(Y545/H545,0)*0.00937),"")</f>
        <v/>
      </c>
      <c r="AA545" s="66" t="s">
        <v>48</v>
      </c>
      <c r="AB545" s="67" t="s">
        <v>48</v>
      </c>
      <c r="AC545" s="77"/>
      <c r="AG545" s="76"/>
      <c r="AJ545" s="79"/>
      <c r="AK545" s="79"/>
      <c r="BB545" s="364" t="s">
        <v>69</v>
      </c>
      <c r="BM545" s="76">
        <f t="shared" si="95"/>
        <v>0</v>
      </c>
      <c r="BN545" s="76">
        <f t="shared" si="96"/>
        <v>0</v>
      </c>
      <c r="BO545" s="76">
        <f t="shared" si="97"/>
        <v>0</v>
      </c>
      <c r="BP545" s="76">
        <f t="shared" si="98"/>
        <v>0</v>
      </c>
    </row>
    <row r="546" spans="1:68" ht="27" customHeight="1" x14ac:dyDescent="0.25">
      <c r="A546" s="61" t="s">
        <v>695</v>
      </c>
      <c r="B546" s="61" t="s">
        <v>696</v>
      </c>
      <c r="C546" s="35">
        <v>4301011765</v>
      </c>
      <c r="D546" s="455">
        <v>4640242181172</v>
      </c>
      <c r="E546" s="455"/>
      <c r="F546" s="60">
        <v>0.4</v>
      </c>
      <c r="G546" s="36">
        <v>10</v>
      </c>
      <c r="H546" s="60">
        <v>4</v>
      </c>
      <c r="I546" s="60">
        <v>4.24</v>
      </c>
      <c r="J546" s="36">
        <v>120</v>
      </c>
      <c r="K546" s="36" t="s">
        <v>90</v>
      </c>
      <c r="L546" s="36"/>
      <c r="M546" s="37" t="s">
        <v>127</v>
      </c>
      <c r="N546" s="37"/>
      <c r="O546" s="36">
        <v>55</v>
      </c>
      <c r="P546" s="748" t="s">
        <v>697</v>
      </c>
      <c r="Q546" s="457"/>
      <c r="R546" s="457"/>
      <c r="S546" s="457"/>
      <c r="T546" s="458"/>
      <c r="U546" s="38" t="s">
        <v>48</v>
      </c>
      <c r="V546" s="38" t="s">
        <v>48</v>
      </c>
      <c r="W546" s="39" t="s">
        <v>0</v>
      </c>
      <c r="X546" s="57">
        <v>0</v>
      </c>
      <c r="Y546" s="54">
        <f t="shared" si="94"/>
        <v>0</v>
      </c>
      <c r="Z546" s="40" t="str">
        <f>IFERROR(IF(Y546=0,"",ROUNDUP(Y546/H546,0)*0.00937),"")</f>
        <v/>
      </c>
      <c r="AA546" s="66" t="s">
        <v>48</v>
      </c>
      <c r="AB546" s="67" t="s">
        <v>48</v>
      </c>
      <c r="AC546" s="77"/>
      <c r="AG546" s="76"/>
      <c r="AJ546" s="79"/>
      <c r="AK546" s="79"/>
      <c r="BB546" s="365" t="s">
        <v>69</v>
      </c>
      <c r="BM546" s="76">
        <f t="shared" si="95"/>
        <v>0</v>
      </c>
      <c r="BN546" s="76">
        <f t="shared" si="96"/>
        <v>0</v>
      </c>
      <c r="BO546" s="76">
        <f t="shared" si="97"/>
        <v>0</v>
      </c>
      <c r="BP546" s="76">
        <f t="shared" si="98"/>
        <v>0</v>
      </c>
    </row>
    <row r="547" spans="1:68" x14ac:dyDescent="0.2">
      <c r="A547" s="462"/>
      <c r="B547" s="462"/>
      <c r="C547" s="462"/>
      <c r="D547" s="462"/>
      <c r="E547" s="462"/>
      <c r="F547" s="462"/>
      <c r="G547" s="462"/>
      <c r="H547" s="462"/>
      <c r="I547" s="462"/>
      <c r="J547" s="462"/>
      <c r="K547" s="462"/>
      <c r="L547" s="462"/>
      <c r="M547" s="462"/>
      <c r="N547" s="462"/>
      <c r="O547" s="463"/>
      <c r="P547" s="459" t="s">
        <v>43</v>
      </c>
      <c r="Q547" s="460"/>
      <c r="R547" s="460"/>
      <c r="S547" s="460"/>
      <c r="T547" s="460"/>
      <c r="U547" s="460"/>
      <c r="V547" s="461"/>
      <c r="W547" s="41" t="s">
        <v>42</v>
      </c>
      <c r="X547" s="42">
        <f>IFERROR(X540/H540,"0")+IFERROR(X541/H541,"0")+IFERROR(X542/H542,"0")+IFERROR(X543/H543,"0")+IFERROR(X544/H544,"0")+IFERROR(X545/H545,"0")+IFERROR(X546/H546,"0")</f>
        <v>0</v>
      </c>
      <c r="Y547" s="42">
        <f>IFERROR(Y540/H540,"0")+IFERROR(Y541/H541,"0")+IFERROR(Y542/H542,"0")+IFERROR(Y543/H543,"0")+IFERROR(Y544/H544,"0")+IFERROR(Y545/H545,"0")+IFERROR(Y546/H546,"0")</f>
        <v>0</v>
      </c>
      <c r="Z547" s="42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65"/>
      <c r="AB547" s="65"/>
      <c r="AC547" s="65"/>
    </row>
    <row r="548" spans="1:68" x14ac:dyDescent="0.2">
      <c r="A548" s="462"/>
      <c r="B548" s="462"/>
      <c r="C548" s="462"/>
      <c r="D548" s="462"/>
      <c r="E548" s="462"/>
      <c r="F548" s="462"/>
      <c r="G548" s="462"/>
      <c r="H548" s="462"/>
      <c r="I548" s="462"/>
      <c r="J548" s="462"/>
      <c r="K548" s="462"/>
      <c r="L548" s="462"/>
      <c r="M548" s="462"/>
      <c r="N548" s="462"/>
      <c r="O548" s="463"/>
      <c r="P548" s="459" t="s">
        <v>43</v>
      </c>
      <c r="Q548" s="460"/>
      <c r="R548" s="460"/>
      <c r="S548" s="460"/>
      <c r="T548" s="460"/>
      <c r="U548" s="460"/>
      <c r="V548" s="461"/>
      <c r="W548" s="41" t="s">
        <v>0</v>
      </c>
      <c r="X548" s="42">
        <f>IFERROR(SUM(X540:X546),"0")</f>
        <v>0</v>
      </c>
      <c r="Y548" s="42">
        <f>IFERROR(SUM(Y540:Y546),"0")</f>
        <v>0</v>
      </c>
      <c r="Z548" s="41"/>
      <c r="AA548" s="65"/>
      <c r="AB548" s="65"/>
      <c r="AC548" s="65"/>
    </row>
    <row r="549" spans="1:68" ht="14.25" customHeight="1" x14ac:dyDescent="0.25">
      <c r="A549" s="454" t="s">
        <v>160</v>
      </c>
      <c r="B549" s="454"/>
      <c r="C549" s="454"/>
      <c r="D549" s="454"/>
      <c r="E549" s="454"/>
      <c r="F549" s="454"/>
      <c r="G549" s="454"/>
      <c r="H549" s="454"/>
      <c r="I549" s="454"/>
      <c r="J549" s="454"/>
      <c r="K549" s="454"/>
      <c r="L549" s="454"/>
      <c r="M549" s="454"/>
      <c r="N549" s="454"/>
      <c r="O549" s="454"/>
      <c r="P549" s="454"/>
      <c r="Q549" s="454"/>
      <c r="R549" s="454"/>
      <c r="S549" s="454"/>
      <c r="T549" s="454"/>
      <c r="U549" s="454"/>
      <c r="V549" s="454"/>
      <c r="W549" s="454"/>
      <c r="X549" s="454"/>
      <c r="Y549" s="454"/>
      <c r="Z549" s="454"/>
      <c r="AA549" s="64"/>
      <c r="AB549" s="64"/>
      <c r="AC549" s="64"/>
    </row>
    <row r="550" spans="1:68" ht="16.5" customHeight="1" x14ac:dyDescent="0.25">
      <c r="A550" s="61" t="s">
        <v>698</v>
      </c>
      <c r="B550" s="61" t="s">
        <v>699</v>
      </c>
      <c r="C550" s="35">
        <v>4301020269</v>
      </c>
      <c r="D550" s="455">
        <v>4640242180519</v>
      </c>
      <c r="E550" s="455"/>
      <c r="F550" s="60">
        <v>1.35</v>
      </c>
      <c r="G550" s="36">
        <v>8</v>
      </c>
      <c r="H550" s="60">
        <v>10.8</v>
      </c>
      <c r="I550" s="60">
        <v>11.28</v>
      </c>
      <c r="J550" s="36">
        <v>56</v>
      </c>
      <c r="K550" s="36" t="s">
        <v>128</v>
      </c>
      <c r="L550" s="36"/>
      <c r="M550" s="37" t="s">
        <v>130</v>
      </c>
      <c r="N550" s="37"/>
      <c r="O550" s="36">
        <v>50</v>
      </c>
      <c r="P550" s="749" t="s">
        <v>700</v>
      </c>
      <c r="Q550" s="457"/>
      <c r="R550" s="457"/>
      <c r="S550" s="457"/>
      <c r="T550" s="458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IFERROR(IF(Y550=0,"",ROUNDUP(Y550/H550,0)*0.02175),"")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t="27" customHeight="1" x14ac:dyDescent="0.25">
      <c r="A551" s="61" t="s">
        <v>701</v>
      </c>
      <c r="B551" s="61" t="s">
        <v>702</v>
      </c>
      <c r="C551" s="35">
        <v>4301020260</v>
      </c>
      <c r="D551" s="455">
        <v>4640242180526</v>
      </c>
      <c r="E551" s="455"/>
      <c r="F551" s="60">
        <v>1.8</v>
      </c>
      <c r="G551" s="36">
        <v>6</v>
      </c>
      <c r="H551" s="60">
        <v>10.8</v>
      </c>
      <c r="I551" s="60">
        <v>11.28</v>
      </c>
      <c r="J551" s="36">
        <v>56</v>
      </c>
      <c r="K551" s="36" t="s">
        <v>128</v>
      </c>
      <c r="L551" s="36"/>
      <c r="M551" s="37" t="s">
        <v>127</v>
      </c>
      <c r="N551" s="37"/>
      <c r="O551" s="36">
        <v>50</v>
      </c>
      <c r="P551" s="750" t="s">
        <v>703</v>
      </c>
      <c r="Q551" s="457"/>
      <c r="R551" s="457"/>
      <c r="S551" s="457"/>
      <c r="T551" s="458"/>
      <c r="U551" s="38" t="s">
        <v>48</v>
      </c>
      <c r="V551" s="38" t="s">
        <v>48</v>
      </c>
      <c r="W551" s="39" t="s">
        <v>0</v>
      </c>
      <c r="X551" s="57">
        <v>0</v>
      </c>
      <c r="Y551" s="54">
        <f>IFERROR(IF(X551="",0,CEILING((X551/$H551),1)*$H551),"")</f>
        <v>0</v>
      </c>
      <c r="Z551" s="40" t="str">
        <f>IFERROR(IF(Y551=0,"",ROUNDUP(Y551/H551,0)*0.02175),"")</f>
        <v/>
      </c>
      <c r="AA551" s="66" t="s">
        <v>48</v>
      </c>
      <c r="AB551" s="67" t="s">
        <v>48</v>
      </c>
      <c r="AC551" s="77"/>
      <c r="AG551" s="76"/>
      <c r="AJ551" s="79"/>
      <c r="AK551" s="79"/>
      <c r="BB551" s="367" t="s">
        <v>69</v>
      </c>
      <c r="BM551" s="76">
        <f>IFERROR(X551*I551/H551,"0")</f>
        <v>0</v>
      </c>
      <c r="BN551" s="76">
        <f>IFERROR(Y551*I551/H551,"0")</f>
        <v>0</v>
      </c>
      <c r="BO551" s="76">
        <f>IFERROR(1/J551*(X551/H551),"0")</f>
        <v>0</v>
      </c>
      <c r="BP551" s="76">
        <f>IFERROR(1/J551*(Y551/H551),"0")</f>
        <v>0</v>
      </c>
    </row>
    <row r="552" spans="1:68" ht="27" customHeight="1" x14ac:dyDescent="0.25">
      <c r="A552" s="61" t="s">
        <v>704</v>
      </c>
      <c r="B552" s="61" t="s">
        <v>705</v>
      </c>
      <c r="C552" s="35">
        <v>4301020309</v>
      </c>
      <c r="D552" s="455">
        <v>4640242180090</v>
      </c>
      <c r="E552" s="455"/>
      <c r="F552" s="60">
        <v>1.35</v>
      </c>
      <c r="G552" s="36">
        <v>8</v>
      </c>
      <c r="H552" s="60">
        <v>10.8</v>
      </c>
      <c r="I552" s="60">
        <v>11.28</v>
      </c>
      <c r="J552" s="36">
        <v>56</v>
      </c>
      <c r="K552" s="36" t="s">
        <v>128</v>
      </c>
      <c r="L552" s="36"/>
      <c r="M552" s="37" t="s">
        <v>127</v>
      </c>
      <c r="N552" s="37"/>
      <c r="O552" s="36">
        <v>50</v>
      </c>
      <c r="P552" s="751" t="s">
        <v>706</v>
      </c>
      <c r="Q552" s="457"/>
      <c r="R552" s="457"/>
      <c r="S552" s="457"/>
      <c r="T552" s="458"/>
      <c r="U552" s="38" t="s">
        <v>48</v>
      </c>
      <c r="V552" s="38" t="s">
        <v>48</v>
      </c>
      <c r="W552" s="39" t="s">
        <v>0</v>
      </c>
      <c r="X552" s="57">
        <v>0</v>
      </c>
      <c r="Y552" s="54">
        <f>IFERROR(IF(X552="",0,CEILING((X552/$H552),1)*$H552),"")</f>
        <v>0</v>
      </c>
      <c r="Z552" s="40" t="str">
        <f>IFERROR(IF(Y552=0,"",ROUNDUP(Y552/H552,0)*0.02175),"")</f>
        <v/>
      </c>
      <c r="AA552" s="66" t="s">
        <v>48</v>
      </c>
      <c r="AB552" s="67" t="s">
        <v>48</v>
      </c>
      <c r="AC552" s="77"/>
      <c r="AG552" s="76"/>
      <c r="AJ552" s="79"/>
      <c r="AK552" s="79"/>
      <c r="BB552" s="368" t="s">
        <v>69</v>
      </c>
      <c r="BM552" s="76">
        <f>IFERROR(X552*I552/H552,"0")</f>
        <v>0</v>
      </c>
      <c r="BN552" s="76">
        <f>IFERROR(Y552*I552/H552,"0")</f>
        <v>0</v>
      </c>
      <c r="BO552" s="76">
        <f>IFERROR(1/J552*(X552/H552),"0")</f>
        <v>0</v>
      </c>
      <c r="BP552" s="76">
        <f>IFERROR(1/J552*(Y552/H552),"0")</f>
        <v>0</v>
      </c>
    </row>
    <row r="553" spans="1:68" ht="27" customHeight="1" x14ac:dyDescent="0.25">
      <c r="A553" s="61" t="s">
        <v>707</v>
      </c>
      <c r="B553" s="61" t="s">
        <v>708</v>
      </c>
      <c r="C553" s="35">
        <v>4301020295</v>
      </c>
      <c r="D553" s="455">
        <v>4640242181363</v>
      </c>
      <c r="E553" s="455"/>
      <c r="F553" s="60">
        <v>0.4</v>
      </c>
      <c r="G553" s="36">
        <v>10</v>
      </c>
      <c r="H553" s="60">
        <v>4</v>
      </c>
      <c r="I553" s="60">
        <v>4.24</v>
      </c>
      <c r="J553" s="36">
        <v>120</v>
      </c>
      <c r="K553" s="36" t="s">
        <v>90</v>
      </c>
      <c r="L553" s="36"/>
      <c r="M553" s="37" t="s">
        <v>127</v>
      </c>
      <c r="N553" s="37"/>
      <c r="O553" s="36">
        <v>50</v>
      </c>
      <c r="P553" s="752" t="s">
        <v>709</v>
      </c>
      <c r="Q553" s="457"/>
      <c r="R553" s="457"/>
      <c r="S553" s="457"/>
      <c r="T553" s="458"/>
      <c r="U553" s="38" t="s">
        <v>48</v>
      </c>
      <c r="V553" s="38" t="s">
        <v>48</v>
      </c>
      <c r="W553" s="39" t="s">
        <v>0</v>
      </c>
      <c r="X553" s="57">
        <v>0</v>
      </c>
      <c r="Y553" s="54">
        <f>IFERROR(IF(X553="",0,CEILING((X553/$H553),1)*$H553),"")</f>
        <v>0</v>
      </c>
      <c r="Z553" s="40" t="str">
        <f>IFERROR(IF(Y553=0,"",ROUNDUP(Y553/H553,0)*0.00937),"")</f>
        <v/>
      </c>
      <c r="AA553" s="66" t="s">
        <v>48</v>
      </c>
      <c r="AB553" s="67" t="s">
        <v>48</v>
      </c>
      <c r="AC553" s="77"/>
      <c r="AG553" s="76"/>
      <c r="AJ553" s="79"/>
      <c r="AK553" s="79"/>
      <c r="BB553" s="369" t="s">
        <v>69</v>
      </c>
      <c r="BM553" s="76">
        <f>IFERROR(X553*I553/H553,"0")</f>
        <v>0</v>
      </c>
      <c r="BN553" s="76">
        <f>IFERROR(Y553*I553/H553,"0")</f>
        <v>0</v>
      </c>
      <c r="BO553" s="76">
        <f>IFERROR(1/J553*(X553/H553),"0")</f>
        <v>0</v>
      </c>
      <c r="BP553" s="76">
        <f>IFERROR(1/J553*(Y553/H553),"0")</f>
        <v>0</v>
      </c>
    </row>
    <row r="554" spans="1:68" x14ac:dyDescent="0.2">
      <c r="A554" s="462"/>
      <c r="B554" s="462"/>
      <c r="C554" s="462"/>
      <c r="D554" s="462"/>
      <c r="E554" s="462"/>
      <c r="F554" s="462"/>
      <c r="G554" s="462"/>
      <c r="H554" s="462"/>
      <c r="I554" s="462"/>
      <c r="J554" s="462"/>
      <c r="K554" s="462"/>
      <c r="L554" s="462"/>
      <c r="M554" s="462"/>
      <c r="N554" s="462"/>
      <c r="O554" s="463"/>
      <c r="P554" s="459" t="s">
        <v>43</v>
      </c>
      <c r="Q554" s="460"/>
      <c r="R554" s="460"/>
      <c r="S554" s="460"/>
      <c r="T554" s="460"/>
      <c r="U554" s="460"/>
      <c r="V554" s="461"/>
      <c r="W554" s="41" t="s">
        <v>42</v>
      </c>
      <c r="X554" s="42">
        <f>IFERROR(X550/H550,"0")+IFERROR(X551/H551,"0")+IFERROR(X552/H552,"0")+IFERROR(X553/H553,"0")</f>
        <v>0</v>
      </c>
      <c r="Y554" s="42">
        <f>IFERROR(Y550/H550,"0")+IFERROR(Y551/H551,"0")+IFERROR(Y552/H552,"0")+IFERROR(Y553/H553,"0")</f>
        <v>0</v>
      </c>
      <c r="Z554" s="42">
        <f>IFERROR(IF(Z550="",0,Z550),"0")+IFERROR(IF(Z551="",0,Z551),"0")+IFERROR(IF(Z552="",0,Z552),"0")+IFERROR(IF(Z553="",0,Z553),"0")</f>
        <v>0</v>
      </c>
      <c r="AA554" s="65"/>
      <c r="AB554" s="65"/>
      <c r="AC554" s="65"/>
    </row>
    <row r="555" spans="1:68" x14ac:dyDescent="0.2">
      <c r="A555" s="462"/>
      <c r="B555" s="462"/>
      <c r="C555" s="462"/>
      <c r="D555" s="462"/>
      <c r="E555" s="462"/>
      <c r="F555" s="462"/>
      <c r="G555" s="462"/>
      <c r="H555" s="462"/>
      <c r="I555" s="462"/>
      <c r="J555" s="462"/>
      <c r="K555" s="462"/>
      <c r="L555" s="462"/>
      <c r="M555" s="462"/>
      <c r="N555" s="462"/>
      <c r="O555" s="463"/>
      <c r="P555" s="459" t="s">
        <v>43</v>
      </c>
      <c r="Q555" s="460"/>
      <c r="R555" s="460"/>
      <c r="S555" s="460"/>
      <c r="T555" s="460"/>
      <c r="U555" s="460"/>
      <c r="V555" s="461"/>
      <c r="W555" s="41" t="s">
        <v>0</v>
      </c>
      <c r="X555" s="42">
        <f>IFERROR(SUM(X550:X553),"0")</f>
        <v>0</v>
      </c>
      <c r="Y555" s="42">
        <f>IFERROR(SUM(Y550:Y553),"0")</f>
        <v>0</v>
      </c>
      <c r="Z555" s="41"/>
      <c r="AA555" s="65"/>
      <c r="AB555" s="65"/>
      <c r="AC555" s="65"/>
    </row>
    <row r="556" spans="1:68" ht="14.25" customHeight="1" x14ac:dyDescent="0.25">
      <c r="A556" s="454" t="s">
        <v>81</v>
      </c>
      <c r="B556" s="454"/>
      <c r="C556" s="454"/>
      <c r="D556" s="454"/>
      <c r="E556" s="454"/>
      <c r="F556" s="454"/>
      <c r="G556" s="454"/>
      <c r="H556" s="454"/>
      <c r="I556" s="454"/>
      <c r="J556" s="454"/>
      <c r="K556" s="454"/>
      <c r="L556" s="454"/>
      <c r="M556" s="454"/>
      <c r="N556" s="454"/>
      <c r="O556" s="454"/>
      <c r="P556" s="454"/>
      <c r="Q556" s="454"/>
      <c r="R556" s="454"/>
      <c r="S556" s="454"/>
      <c r="T556" s="454"/>
      <c r="U556" s="454"/>
      <c r="V556" s="454"/>
      <c r="W556" s="454"/>
      <c r="X556" s="454"/>
      <c r="Y556" s="454"/>
      <c r="Z556" s="454"/>
      <c r="AA556" s="64"/>
      <c r="AB556" s="64"/>
      <c r="AC556" s="64"/>
    </row>
    <row r="557" spans="1:68" ht="27" customHeight="1" x14ac:dyDescent="0.25">
      <c r="A557" s="61" t="s">
        <v>710</v>
      </c>
      <c r="B557" s="61" t="s">
        <v>711</v>
      </c>
      <c r="C557" s="35">
        <v>4301031280</v>
      </c>
      <c r="D557" s="455">
        <v>4640242180816</v>
      </c>
      <c r="E557" s="455"/>
      <c r="F557" s="60">
        <v>0.7</v>
      </c>
      <c r="G557" s="36">
        <v>6</v>
      </c>
      <c r="H557" s="60">
        <v>4.2</v>
      </c>
      <c r="I557" s="60">
        <v>4.46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40</v>
      </c>
      <c r="P557" s="753" t="s">
        <v>712</v>
      </c>
      <c r="Q557" s="457"/>
      <c r="R557" s="457"/>
      <c r="S557" s="457"/>
      <c r="T557" s="458"/>
      <c r="U557" s="38" t="s">
        <v>48</v>
      </c>
      <c r="V557" s="38" t="s">
        <v>48</v>
      </c>
      <c r="W557" s="39" t="s">
        <v>0</v>
      </c>
      <c r="X557" s="57">
        <v>100</v>
      </c>
      <c r="Y557" s="54">
        <f t="shared" ref="Y557:Y563" si="99">IFERROR(IF(X557="",0,CEILING((X557/$H557),1)*$H557),"")</f>
        <v>100.80000000000001</v>
      </c>
      <c r="Z557" s="40">
        <f>IFERROR(IF(Y557=0,"",ROUNDUP(Y557/H557,0)*0.00753),"")</f>
        <v>0.18071999999999999</v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ref="BM557:BM563" si="100">IFERROR(X557*I557/H557,"0")</f>
        <v>106.19047619047619</v>
      </c>
      <c r="BN557" s="76">
        <f t="shared" ref="BN557:BN563" si="101">IFERROR(Y557*I557/H557,"0")</f>
        <v>107.04</v>
      </c>
      <c r="BO557" s="76">
        <f t="shared" ref="BO557:BO563" si="102">IFERROR(1/J557*(X557/H557),"0")</f>
        <v>0.15262515262515264</v>
      </c>
      <c r="BP557" s="76">
        <f t="shared" ref="BP557:BP563" si="103">IFERROR(1/J557*(Y557/H557),"0")</f>
        <v>0.15384615384615385</v>
      </c>
    </row>
    <row r="558" spans="1:68" ht="27" customHeight="1" x14ac:dyDescent="0.25">
      <c r="A558" s="61" t="s">
        <v>713</v>
      </c>
      <c r="B558" s="61" t="s">
        <v>714</v>
      </c>
      <c r="C558" s="35">
        <v>4301031244</v>
      </c>
      <c r="D558" s="455">
        <v>4640242180595</v>
      </c>
      <c r="E558" s="455"/>
      <c r="F558" s="60">
        <v>0.7</v>
      </c>
      <c r="G558" s="36">
        <v>6</v>
      </c>
      <c r="H558" s="60">
        <v>4.2</v>
      </c>
      <c r="I558" s="60">
        <v>4.46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40</v>
      </c>
      <c r="P558" s="754" t="s">
        <v>715</v>
      </c>
      <c r="Q558" s="457"/>
      <c r="R558" s="457"/>
      <c r="S558" s="457"/>
      <c r="T558" s="458"/>
      <c r="U558" s="38" t="s">
        <v>48</v>
      </c>
      <c r="V558" s="38" t="s">
        <v>48</v>
      </c>
      <c r="W558" s="39" t="s">
        <v>0</v>
      </c>
      <c r="X558" s="57">
        <v>130</v>
      </c>
      <c r="Y558" s="54">
        <f t="shared" si="99"/>
        <v>130.20000000000002</v>
      </c>
      <c r="Z558" s="40">
        <f>IFERROR(IF(Y558=0,"",ROUNDUP(Y558/H558,0)*0.00753),"")</f>
        <v>0.23343</v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100"/>
        <v>138.04761904761904</v>
      </c>
      <c r="BN558" s="76">
        <f t="shared" si="101"/>
        <v>138.26000000000002</v>
      </c>
      <c r="BO558" s="76">
        <f t="shared" si="102"/>
        <v>0.1984126984126984</v>
      </c>
      <c r="BP558" s="76">
        <f t="shared" si="103"/>
        <v>0.19871794871794873</v>
      </c>
    </row>
    <row r="559" spans="1:68" ht="27" customHeight="1" x14ac:dyDescent="0.25">
      <c r="A559" s="61" t="s">
        <v>716</v>
      </c>
      <c r="B559" s="61" t="s">
        <v>717</v>
      </c>
      <c r="C559" s="35">
        <v>4301031289</v>
      </c>
      <c r="D559" s="455">
        <v>4640242181615</v>
      </c>
      <c r="E559" s="455"/>
      <c r="F559" s="60">
        <v>0.7</v>
      </c>
      <c r="G559" s="36">
        <v>6</v>
      </c>
      <c r="H559" s="60">
        <v>4.2</v>
      </c>
      <c r="I559" s="60">
        <v>4.4000000000000004</v>
      </c>
      <c r="J559" s="36">
        <v>156</v>
      </c>
      <c r="K559" s="36" t="s">
        <v>90</v>
      </c>
      <c r="L559" s="36"/>
      <c r="M559" s="37" t="s">
        <v>84</v>
      </c>
      <c r="N559" s="37"/>
      <c r="O559" s="36">
        <v>45</v>
      </c>
      <c r="P559" s="755" t="s">
        <v>718</v>
      </c>
      <c r="Q559" s="457"/>
      <c r="R559" s="457"/>
      <c r="S559" s="457"/>
      <c r="T559" s="458"/>
      <c r="U559" s="38" t="s">
        <v>48</v>
      </c>
      <c r="V559" s="38" t="s">
        <v>48</v>
      </c>
      <c r="W559" s="39" t="s">
        <v>0</v>
      </c>
      <c r="X559" s="57"/>
      <c r="Y559" s="54">
        <f t="shared" si="99"/>
        <v>0</v>
      </c>
      <c r="Z559" s="40" t="str">
        <f>IFERROR(IF(Y559=0,"",ROUNDUP(Y559/H559,0)*0.00753),"")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100"/>
        <v>0</v>
      </c>
      <c r="BN559" s="76">
        <f t="shared" si="101"/>
        <v>0</v>
      </c>
      <c r="BO559" s="76">
        <f t="shared" si="102"/>
        <v>0</v>
      </c>
      <c r="BP559" s="76">
        <f t="shared" si="103"/>
        <v>0</v>
      </c>
    </row>
    <row r="560" spans="1:68" ht="27" customHeight="1" x14ac:dyDescent="0.25">
      <c r="A560" s="61" t="s">
        <v>719</v>
      </c>
      <c r="B560" s="61" t="s">
        <v>720</v>
      </c>
      <c r="C560" s="35">
        <v>4301031285</v>
      </c>
      <c r="D560" s="455">
        <v>4640242181639</v>
      </c>
      <c r="E560" s="455"/>
      <c r="F560" s="60">
        <v>0.7</v>
      </c>
      <c r="G560" s="36">
        <v>6</v>
      </c>
      <c r="H560" s="60">
        <v>4.2</v>
      </c>
      <c r="I560" s="60">
        <v>4.4000000000000004</v>
      </c>
      <c r="J560" s="36">
        <v>156</v>
      </c>
      <c r="K560" s="36" t="s">
        <v>90</v>
      </c>
      <c r="L560" s="36"/>
      <c r="M560" s="37" t="s">
        <v>84</v>
      </c>
      <c r="N560" s="37"/>
      <c r="O560" s="36">
        <v>45</v>
      </c>
      <c r="P560" s="756" t="s">
        <v>721</v>
      </c>
      <c r="Q560" s="457"/>
      <c r="R560" s="457"/>
      <c r="S560" s="457"/>
      <c r="T560" s="458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9"/>
        <v>0</v>
      </c>
      <c r="Z560" s="40" t="str">
        <f>IFERROR(IF(Y560=0,"",ROUNDUP(Y560/H560,0)*0.00753),"")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100"/>
        <v>0</v>
      </c>
      <c r="BN560" s="76">
        <f t="shared" si="101"/>
        <v>0</v>
      </c>
      <c r="BO560" s="76">
        <f t="shared" si="102"/>
        <v>0</v>
      </c>
      <c r="BP560" s="76">
        <f t="shared" si="103"/>
        <v>0</v>
      </c>
    </row>
    <row r="561" spans="1:68" ht="27" customHeight="1" x14ac:dyDescent="0.25">
      <c r="A561" s="61" t="s">
        <v>722</v>
      </c>
      <c r="B561" s="61" t="s">
        <v>723</v>
      </c>
      <c r="C561" s="35">
        <v>4301031287</v>
      </c>
      <c r="D561" s="455">
        <v>4640242181622</v>
      </c>
      <c r="E561" s="455"/>
      <c r="F561" s="60">
        <v>0.7</v>
      </c>
      <c r="G561" s="36">
        <v>6</v>
      </c>
      <c r="H561" s="60">
        <v>4.2</v>
      </c>
      <c r="I561" s="60">
        <v>4.4000000000000004</v>
      </c>
      <c r="J561" s="36">
        <v>156</v>
      </c>
      <c r="K561" s="36" t="s">
        <v>90</v>
      </c>
      <c r="L561" s="36"/>
      <c r="M561" s="37" t="s">
        <v>84</v>
      </c>
      <c r="N561" s="37"/>
      <c r="O561" s="36">
        <v>45</v>
      </c>
      <c r="P561" s="757" t="s">
        <v>724</v>
      </c>
      <c r="Q561" s="457"/>
      <c r="R561" s="457"/>
      <c r="S561" s="457"/>
      <c r="T561" s="458"/>
      <c r="U561" s="38" t="s">
        <v>48</v>
      </c>
      <c r="V561" s="38" t="s">
        <v>48</v>
      </c>
      <c r="W561" s="39" t="s">
        <v>0</v>
      </c>
      <c r="X561" s="57">
        <v>0</v>
      </c>
      <c r="Y561" s="54">
        <f t="shared" si="99"/>
        <v>0</v>
      </c>
      <c r="Z561" s="40" t="str">
        <f>IFERROR(IF(Y561=0,"",ROUNDUP(Y561/H561,0)*0.00753),"")</f>
        <v/>
      </c>
      <c r="AA561" s="66" t="s">
        <v>48</v>
      </c>
      <c r="AB561" s="67" t="s">
        <v>48</v>
      </c>
      <c r="AC561" s="77"/>
      <c r="AG561" s="76"/>
      <c r="AJ561" s="79"/>
      <c r="AK561" s="79"/>
      <c r="BB561" s="374" t="s">
        <v>69</v>
      </c>
      <c r="BM561" s="76">
        <f t="shared" si="100"/>
        <v>0</v>
      </c>
      <c r="BN561" s="76">
        <f t="shared" si="101"/>
        <v>0</v>
      </c>
      <c r="BO561" s="76">
        <f t="shared" si="102"/>
        <v>0</v>
      </c>
      <c r="BP561" s="76">
        <f t="shared" si="103"/>
        <v>0</v>
      </c>
    </row>
    <row r="562" spans="1:68" ht="27" customHeight="1" x14ac:dyDescent="0.25">
      <c r="A562" s="61" t="s">
        <v>725</v>
      </c>
      <c r="B562" s="61" t="s">
        <v>726</v>
      </c>
      <c r="C562" s="35">
        <v>4301031203</v>
      </c>
      <c r="D562" s="455">
        <v>4640242180908</v>
      </c>
      <c r="E562" s="455"/>
      <c r="F562" s="60">
        <v>0.28000000000000003</v>
      </c>
      <c r="G562" s="36">
        <v>6</v>
      </c>
      <c r="H562" s="60">
        <v>1.68</v>
      </c>
      <c r="I562" s="60">
        <v>1.81</v>
      </c>
      <c r="J562" s="36">
        <v>234</v>
      </c>
      <c r="K562" s="36" t="s">
        <v>85</v>
      </c>
      <c r="L562" s="36"/>
      <c r="M562" s="37" t="s">
        <v>84</v>
      </c>
      <c r="N562" s="37"/>
      <c r="O562" s="36">
        <v>40</v>
      </c>
      <c r="P562" s="758" t="s">
        <v>727</v>
      </c>
      <c r="Q562" s="457"/>
      <c r="R562" s="457"/>
      <c r="S562" s="457"/>
      <c r="T562" s="458"/>
      <c r="U562" s="38" t="s">
        <v>48</v>
      </c>
      <c r="V562" s="38" t="s">
        <v>48</v>
      </c>
      <c r="W562" s="39" t="s">
        <v>0</v>
      </c>
      <c r="X562" s="57">
        <v>0</v>
      </c>
      <c r="Y562" s="54">
        <f t="shared" si="99"/>
        <v>0</v>
      </c>
      <c r="Z562" s="40" t="str">
        <f>IFERROR(IF(Y562=0,"",ROUNDUP(Y562/H562,0)*0.00502),"")</f>
        <v/>
      </c>
      <c r="AA562" s="66" t="s">
        <v>48</v>
      </c>
      <c r="AB562" s="67" t="s">
        <v>48</v>
      </c>
      <c r="AC562" s="77"/>
      <c r="AG562" s="76"/>
      <c r="AJ562" s="79"/>
      <c r="AK562" s="79"/>
      <c r="BB562" s="375" t="s">
        <v>69</v>
      </c>
      <c r="BM562" s="76">
        <f t="shared" si="100"/>
        <v>0</v>
      </c>
      <c r="BN562" s="76">
        <f t="shared" si="101"/>
        <v>0</v>
      </c>
      <c r="BO562" s="76">
        <f t="shared" si="102"/>
        <v>0</v>
      </c>
      <c r="BP562" s="76">
        <f t="shared" si="103"/>
        <v>0</v>
      </c>
    </row>
    <row r="563" spans="1:68" ht="27" customHeight="1" x14ac:dyDescent="0.25">
      <c r="A563" s="61" t="s">
        <v>728</v>
      </c>
      <c r="B563" s="61" t="s">
        <v>729</v>
      </c>
      <c r="C563" s="35">
        <v>4301031200</v>
      </c>
      <c r="D563" s="455">
        <v>4640242180489</v>
      </c>
      <c r="E563" s="455"/>
      <c r="F563" s="60">
        <v>0.28000000000000003</v>
      </c>
      <c r="G563" s="36">
        <v>6</v>
      </c>
      <c r="H563" s="60">
        <v>1.68</v>
      </c>
      <c r="I563" s="60">
        <v>1.84</v>
      </c>
      <c r="J563" s="36">
        <v>234</v>
      </c>
      <c r="K563" s="36" t="s">
        <v>85</v>
      </c>
      <c r="L563" s="36"/>
      <c r="M563" s="37" t="s">
        <v>84</v>
      </c>
      <c r="N563" s="37"/>
      <c r="O563" s="36">
        <v>40</v>
      </c>
      <c r="P563" s="759" t="s">
        <v>730</v>
      </c>
      <c r="Q563" s="457"/>
      <c r="R563" s="457"/>
      <c r="S563" s="457"/>
      <c r="T563" s="458"/>
      <c r="U563" s="38" t="s">
        <v>48</v>
      </c>
      <c r="V563" s="38" t="s">
        <v>48</v>
      </c>
      <c r="W563" s="39" t="s">
        <v>0</v>
      </c>
      <c r="X563" s="57">
        <v>0</v>
      </c>
      <c r="Y563" s="54">
        <f t="shared" si="99"/>
        <v>0</v>
      </c>
      <c r="Z563" s="40" t="str">
        <f>IFERROR(IF(Y563=0,"",ROUNDUP(Y563/H563,0)*0.00502),"")</f>
        <v/>
      </c>
      <c r="AA563" s="66" t="s">
        <v>48</v>
      </c>
      <c r="AB563" s="67" t="s">
        <v>48</v>
      </c>
      <c r="AC563" s="77"/>
      <c r="AG563" s="76"/>
      <c r="AJ563" s="79"/>
      <c r="AK563" s="79"/>
      <c r="BB563" s="376" t="s">
        <v>69</v>
      </c>
      <c r="BM563" s="76">
        <f t="shared" si="100"/>
        <v>0</v>
      </c>
      <c r="BN563" s="76">
        <f t="shared" si="101"/>
        <v>0</v>
      </c>
      <c r="BO563" s="76">
        <f t="shared" si="102"/>
        <v>0</v>
      </c>
      <c r="BP563" s="76">
        <f t="shared" si="103"/>
        <v>0</v>
      </c>
    </row>
    <row r="564" spans="1:68" x14ac:dyDescent="0.2">
      <c r="A564" s="462"/>
      <c r="B564" s="462"/>
      <c r="C564" s="462"/>
      <c r="D564" s="462"/>
      <c r="E564" s="462"/>
      <c r="F564" s="462"/>
      <c r="G564" s="462"/>
      <c r="H564" s="462"/>
      <c r="I564" s="462"/>
      <c r="J564" s="462"/>
      <c r="K564" s="462"/>
      <c r="L564" s="462"/>
      <c r="M564" s="462"/>
      <c r="N564" s="462"/>
      <c r="O564" s="463"/>
      <c r="P564" s="459" t="s">
        <v>43</v>
      </c>
      <c r="Q564" s="460"/>
      <c r="R564" s="460"/>
      <c r="S564" s="460"/>
      <c r="T564" s="460"/>
      <c r="U564" s="460"/>
      <c r="V564" s="461"/>
      <c r="W564" s="41" t="s">
        <v>42</v>
      </c>
      <c r="X564" s="42">
        <f>IFERROR(X557/H557,"0")+IFERROR(X558/H558,"0")+IFERROR(X559/H559,"0")+IFERROR(X560/H560,"0")+IFERROR(X561/H561,"0")+IFERROR(X562/H562,"0")+IFERROR(X563/H563,"0")</f>
        <v>54.761904761904759</v>
      </c>
      <c r="Y564" s="42">
        <f>IFERROR(Y557/H557,"0")+IFERROR(Y558/H558,"0")+IFERROR(Y559/H559,"0")+IFERROR(Y560/H560,"0")+IFERROR(Y561/H561,"0")+IFERROR(Y562/H562,"0")+IFERROR(Y563/H563,"0")</f>
        <v>55</v>
      </c>
      <c r="Z564" s="42">
        <f>IFERROR(IF(Z557="",0,Z557),"0")+IFERROR(IF(Z558="",0,Z558),"0")+IFERROR(IF(Z559="",0,Z559),"0")+IFERROR(IF(Z560="",0,Z560),"0")+IFERROR(IF(Z561="",0,Z561),"0")+IFERROR(IF(Z562="",0,Z562),"0")+IFERROR(IF(Z563="",0,Z563),"0")</f>
        <v>0.41415000000000002</v>
      </c>
      <c r="AA564" s="65"/>
      <c r="AB564" s="65"/>
      <c r="AC564" s="65"/>
    </row>
    <row r="565" spans="1:68" x14ac:dyDescent="0.2">
      <c r="A565" s="462"/>
      <c r="B565" s="462"/>
      <c r="C565" s="462"/>
      <c r="D565" s="462"/>
      <c r="E565" s="462"/>
      <c r="F565" s="462"/>
      <c r="G565" s="462"/>
      <c r="H565" s="462"/>
      <c r="I565" s="462"/>
      <c r="J565" s="462"/>
      <c r="K565" s="462"/>
      <c r="L565" s="462"/>
      <c r="M565" s="462"/>
      <c r="N565" s="462"/>
      <c r="O565" s="463"/>
      <c r="P565" s="459" t="s">
        <v>43</v>
      </c>
      <c r="Q565" s="460"/>
      <c r="R565" s="460"/>
      <c r="S565" s="460"/>
      <c r="T565" s="460"/>
      <c r="U565" s="460"/>
      <c r="V565" s="461"/>
      <c r="W565" s="41" t="s">
        <v>0</v>
      </c>
      <c r="X565" s="42">
        <f>IFERROR(SUM(X557:X563),"0")</f>
        <v>230</v>
      </c>
      <c r="Y565" s="42">
        <f>IFERROR(SUM(Y557:Y563),"0")</f>
        <v>231.00000000000003</v>
      </c>
      <c r="Z565" s="41"/>
      <c r="AA565" s="65"/>
      <c r="AB565" s="65"/>
      <c r="AC565" s="65"/>
    </row>
    <row r="566" spans="1:68" ht="14.25" customHeight="1" x14ac:dyDescent="0.25">
      <c r="A566" s="454" t="s">
        <v>86</v>
      </c>
      <c r="B566" s="454"/>
      <c r="C566" s="454"/>
      <c r="D566" s="454"/>
      <c r="E566" s="454"/>
      <c r="F566" s="454"/>
      <c r="G566" s="454"/>
      <c r="H566" s="454"/>
      <c r="I566" s="454"/>
      <c r="J566" s="454"/>
      <c r="K566" s="454"/>
      <c r="L566" s="454"/>
      <c r="M566" s="454"/>
      <c r="N566" s="454"/>
      <c r="O566" s="454"/>
      <c r="P566" s="454"/>
      <c r="Q566" s="454"/>
      <c r="R566" s="454"/>
      <c r="S566" s="454"/>
      <c r="T566" s="454"/>
      <c r="U566" s="454"/>
      <c r="V566" s="454"/>
      <c r="W566" s="454"/>
      <c r="X566" s="454"/>
      <c r="Y566" s="454"/>
      <c r="Z566" s="454"/>
      <c r="AA566" s="64"/>
      <c r="AB566" s="64"/>
      <c r="AC566" s="64"/>
    </row>
    <row r="567" spans="1:68" ht="27" customHeight="1" x14ac:dyDescent="0.25">
      <c r="A567" s="61" t="s">
        <v>731</v>
      </c>
      <c r="B567" s="61" t="s">
        <v>732</v>
      </c>
      <c r="C567" s="35">
        <v>4301051746</v>
      </c>
      <c r="D567" s="455">
        <v>4640242180533</v>
      </c>
      <c r="E567" s="455"/>
      <c r="F567" s="60">
        <v>1.3</v>
      </c>
      <c r="G567" s="36">
        <v>6</v>
      </c>
      <c r="H567" s="60">
        <v>7.8</v>
      </c>
      <c r="I567" s="60">
        <v>8.3640000000000008</v>
      </c>
      <c r="J567" s="36">
        <v>56</v>
      </c>
      <c r="K567" s="36" t="s">
        <v>128</v>
      </c>
      <c r="L567" s="36"/>
      <c r="M567" s="37" t="s">
        <v>130</v>
      </c>
      <c r="N567" s="37"/>
      <c r="O567" s="36">
        <v>40</v>
      </c>
      <c r="P567" s="760" t="s">
        <v>733</v>
      </c>
      <c r="Q567" s="457"/>
      <c r="R567" s="457"/>
      <c r="S567" s="457"/>
      <c r="T567" s="458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IFERROR(IF(Y567=0,"",ROUNDUP(Y567/H567,0)*0.02175),"")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t="27" customHeight="1" x14ac:dyDescent="0.25">
      <c r="A568" s="61" t="s">
        <v>734</v>
      </c>
      <c r="B568" s="61" t="s">
        <v>735</v>
      </c>
      <c r="C568" s="35">
        <v>4301051510</v>
      </c>
      <c r="D568" s="455">
        <v>4640242180540</v>
      </c>
      <c r="E568" s="455"/>
      <c r="F568" s="60">
        <v>1.3</v>
      </c>
      <c r="G568" s="36">
        <v>6</v>
      </c>
      <c r="H568" s="60">
        <v>7.8</v>
      </c>
      <c r="I568" s="60">
        <v>8.3640000000000008</v>
      </c>
      <c r="J568" s="36">
        <v>56</v>
      </c>
      <c r="K568" s="36" t="s">
        <v>128</v>
      </c>
      <c r="L568" s="36"/>
      <c r="M568" s="37" t="s">
        <v>84</v>
      </c>
      <c r="N568" s="37"/>
      <c r="O568" s="36">
        <v>30</v>
      </c>
      <c r="P568" s="761" t="s">
        <v>736</v>
      </c>
      <c r="Q568" s="457"/>
      <c r="R568" s="457"/>
      <c r="S568" s="457"/>
      <c r="T568" s="458"/>
      <c r="U568" s="38" t="s">
        <v>48</v>
      </c>
      <c r="V568" s="38" t="s">
        <v>48</v>
      </c>
      <c r="W568" s="39" t="s">
        <v>0</v>
      </c>
      <c r="X568" s="57">
        <v>0</v>
      </c>
      <c r="Y568" s="54">
        <f>IFERROR(IF(X568="",0,CEILING((X568/$H568),1)*$H568),"")</f>
        <v>0</v>
      </c>
      <c r="Z568" s="40" t="str">
        <f>IFERROR(IF(Y568=0,"",ROUNDUP(Y568/H568,0)*0.02175),"")</f>
        <v/>
      </c>
      <c r="AA568" s="66" t="s">
        <v>48</v>
      </c>
      <c r="AB568" s="67" t="s">
        <v>48</v>
      </c>
      <c r="AC568" s="77"/>
      <c r="AG568" s="76"/>
      <c r="AJ568" s="79"/>
      <c r="AK568" s="79"/>
      <c r="BB568" s="378" t="s">
        <v>69</v>
      </c>
      <c r="BM568" s="76">
        <f>IFERROR(X568*I568/H568,"0")</f>
        <v>0</v>
      </c>
      <c r="BN568" s="76">
        <f>IFERROR(Y568*I568/H568,"0")</f>
        <v>0</v>
      </c>
      <c r="BO568" s="76">
        <f>IFERROR(1/J568*(X568/H568),"0")</f>
        <v>0</v>
      </c>
      <c r="BP568" s="76">
        <f>IFERROR(1/J568*(Y568/H568),"0")</f>
        <v>0</v>
      </c>
    </row>
    <row r="569" spans="1:68" ht="27" customHeight="1" x14ac:dyDescent="0.25">
      <c r="A569" s="61" t="s">
        <v>737</v>
      </c>
      <c r="B569" s="61" t="s">
        <v>738</v>
      </c>
      <c r="C569" s="35">
        <v>4301051390</v>
      </c>
      <c r="D569" s="455">
        <v>4640242181233</v>
      </c>
      <c r="E569" s="455"/>
      <c r="F569" s="60">
        <v>0.3</v>
      </c>
      <c r="G569" s="36">
        <v>6</v>
      </c>
      <c r="H569" s="60">
        <v>1.8</v>
      </c>
      <c r="I569" s="60">
        <v>1.984</v>
      </c>
      <c r="J569" s="36">
        <v>234</v>
      </c>
      <c r="K569" s="36" t="s">
        <v>85</v>
      </c>
      <c r="L569" s="36"/>
      <c r="M569" s="37" t="s">
        <v>84</v>
      </c>
      <c r="N569" s="37"/>
      <c r="O569" s="36">
        <v>40</v>
      </c>
      <c r="P569" s="762" t="s">
        <v>739</v>
      </c>
      <c r="Q569" s="457"/>
      <c r="R569" s="457"/>
      <c r="S569" s="457"/>
      <c r="T569" s="458"/>
      <c r="U569" s="38" t="s">
        <v>48</v>
      </c>
      <c r="V569" s="38" t="s">
        <v>48</v>
      </c>
      <c r="W569" s="39" t="s">
        <v>0</v>
      </c>
      <c r="X569" s="57">
        <v>0</v>
      </c>
      <c r="Y569" s="54">
        <f>IFERROR(IF(X569="",0,CEILING((X569/$H569),1)*$H569),"")</f>
        <v>0</v>
      </c>
      <c r="Z569" s="40" t="str">
        <f>IFERROR(IF(Y569=0,"",ROUNDUP(Y569/H569,0)*0.00502),"")</f>
        <v/>
      </c>
      <c r="AA569" s="66" t="s">
        <v>48</v>
      </c>
      <c r="AB569" s="67" t="s">
        <v>48</v>
      </c>
      <c r="AC569" s="77"/>
      <c r="AG569" s="76"/>
      <c r="AJ569" s="79"/>
      <c r="AK569" s="79"/>
      <c r="BB569" s="379" t="s">
        <v>69</v>
      </c>
      <c r="BM569" s="76">
        <f>IFERROR(X569*I569/H569,"0")</f>
        <v>0</v>
      </c>
      <c r="BN569" s="76">
        <f>IFERROR(Y569*I569/H569,"0")</f>
        <v>0</v>
      </c>
      <c r="BO569" s="76">
        <f>IFERROR(1/J569*(X569/H569),"0")</f>
        <v>0</v>
      </c>
      <c r="BP569" s="76">
        <f>IFERROR(1/J569*(Y569/H569),"0")</f>
        <v>0</v>
      </c>
    </row>
    <row r="570" spans="1:68" ht="27" customHeight="1" x14ac:dyDescent="0.25">
      <c r="A570" s="61" t="s">
        <v>740</v>
      </c>
      <c r="B570" s="61" t="s">
        <v>741</v>
      </c>
      <c r="C570" s="35">
        <v>4301051448</v>
      </c>
      <c r="D570" s="455">
        <v>4640242181226</v>
      </c>
      <c r="E570" s="455"/>
      <c r="F570" s="60">
        <v>0.3</v>
      </c>
      <c r="G570" s="36">
        <v>6</v>
      </c>
      <c r="H570" s="60">
        <v>1.8</v>
      </c>
      <c r="I570" s="60">
        <v>1.972</v>
      </c>
      <c r="J570" s="36">
        <v>234</v>
      </c>
      <c r="K570" s="36" t="s">
        <v>85</v>
      </c>
      <c r="L570" s="36"/>
      <c r="M570" s="37" t="s">
        <v>84</v>
      </c>
      <c r="N570" s="37"/>
      <c r="O570" s="36">
        <v>30</v>
      </c>
      <c r="P570" s="763" t="s">
        <v>742</v>
      </c>
      <c r="Q570" s="457"/>
      <c r="R570" s="457"/>
      <c r="S570" s="457"/>
      <c r="T570" s="458"/>
      <c r="U570" s="38" t="s">
        <v>48</v>
      </c>
      <c r="V570" s="38" t="s">
        <v>48</v>
      </c>
      <c r="W570" s="39" t="s">
        <v>0</v>
      </c>
      <c r="X570" s="57">
        <v>0</v>
      </c>
      <c r="Y570" s="54">
        <f>IFERROR(IF(X570="",0,CEILING((X570/$H570),1)*$H570),"")</f>
        <v>0</v>
      </c>
      <c r="Z570" s="40" t="str">
        <f>IFERROR(IF(Y570=0,"",ROUNDUP(Y570/H570,0)*0.00502),"")</f>
        <v/>
      </c>
      <c r="AA570" s="66" t="s">
        <v>48</v>
      </c>
      <c r="AB570" s="67" t="s">
        <v>48</v>
      </c>
      <c r="AC570" s="77"/>
      <c r="AG570" s="76"/>
      <c r="AJ570" s="79"/>
      <c r="AK570" s="79"/>
      <c r="BB570" s="380" t="s">
        <v>69</v>
      </c>
      <c r="BM570" s="76">
        <f>IFERROR(X570*I570/H570,"0")</f>
        <v>0</v>
      </c>
      <c r="BN570" s="76">
        <f>IFERROR(Y570*I570/H570,"0")</f>
        <v>0</v>
      </c>
      <c r="BO570" s="76">
        <f>IFERROR(1/J570*(X570/H570),"0")</f>
        <v>0</v>
      </c>
      <c r="BP570" s="76">
        <f>IFERROR(1/J570*(Y570/H570),"0")</f>
        <v>0</v>
      </c>
    </row>
    <row r="571" spans="1:68" x14ac:dyDescent="0.2">
      <c r="A571" s="462"/>
      <c r="B571" s="462"/>
      <c r="C571" s="462"/>
      <c r="D571" s="462"/>
      <c r="E571" s="462"/>
      <c r="F571" s="462"/>
      <c r="G571" s="462"/>
      <c r="H571" s="462"/>
      <c r="I571" s="462"/>
      <c r="J571" s="462"/>
      <c r="K571" s="462"/>
      <c r="L571" s="462"/>
      <c r="M571" s="462"/>
      <c r="N571" s="462"/>
      <c r="O571" s="463"/>
      <c r="P571" s="459" t="s">
        <v>43</v>
      </c>
      <c r="Q571" s="460"/>
      <c r="R571" s="460"/>
      <c r="S571" s="460"/>
      <c r="T571" s="460"/>
      <c r="U571" s="460"/>
      <c r="V571" s="461"/>
      <c r="W571" s="41" t="s">
        <v>42</v>
      </c>
      <c r="X571" s="42">
        <f>IFERROR(X567/H567,"0")+IFERROR(X568/H568,"0")+IFERROR(X569/H569,"0")+IFERROR(X570/H570,"0")</f>
        <v>0</v>
      </c>
      <c r="Y571" s="42">
        <f>IFERROR(Y567/H567,"0")+IFERROR(Y568/H568,"0")+IFERROR(Y569/H569,"0")+IFERROR(Y570/H570,"0")</f>
        <v>0</v>
      </c>
      <c r="Z571" s="42">
        <f>IFERROR(IF(Z567="",0,Z567),"0")+IFERROR(IF(Z568="",0,Z568),"0")+IFERROR(IF(Z569="",0,Z569),"0")+IFERROR(IF(Z570="",0,Z570),"0")</f>
        <v>0</v>
      </c>
      <c r="AA571" s="65"/>
      <c r="AB571" s="65"/>
      <c r="AC571" s="65"/>
    </row>
    <row r="572" spans="1:68" x14ac:dyDescent="0.2">
      <c r="A572" s="462"/>
      <c r="B572" s="462"/>
      <c r="C572" s="462"/>
      <c r="D572" s="462"/>
      <c r="E572" s="462"/>
      <c r="F572" s="462"/>
      <c r="G572" s="462"/>
      <c r="H572" s="462"/>
      <c r="I572" s="462"/>
      <c r="J572" s="462"/>
      <c r="K572" s="462"/>
      <c r="L572" s="462"/>
      <c r="M572" s="462"/>
      <c r="N572" s="462"/>
      <c r="O572" s="463"/>
      <c r="P572" s="459" t="s">
        <v>43</v>
      </c>
      <c r="Q572" s="460"/>
      <c r="R572" s="460"/>
      <c r="S572" s="460"/>
      <c r="T572" s="460"/>
      <c r="U572" s="460"/>
      <c r="V572" s="461"/>
      <c r="W572" s="41" t="s">
        <v>0</v>
      </c>
      <c r="X572" s="42">
        <f>IFERROR(SUM(X567:X570),"0")</f>
        <v>0</v>
      </c>
      <c r="Y572" s="42">
        <f>IFERROR(SUM(Y567:Y570),"0")</f>
        <v>0</v>
      </c>
      <c r="Z572" s="41"/>
      <c r="AA572" s="65"/>
      <c r="AB572" s="65"/>
      <c r="AC572" s="65"/>
    </row>
    <row r="573" spans="1:68" ht="14.25" customHeight="1" x14ac:dyDescent="0.25">
      <c r="A573" s="454" t="s">
        <v>195</v>
      </c>
      <c r="B573" s="454"/>
      <c r="C573" s="454"/>
      <c r="D573" s="454"/>
      <c r="E573" s="454"/>
      <c r="F573" s="454"/>
      <c r="G573" s="454"/>
      <c r="H573" s="454"/>
      <c r="I573" s="454"/>
      <c r="J573" s="454"/>
      <c r="K573" s="454"/>
      <c r="L573" s="454"/>
      <c r="M573" s="454"/>
      <c r="N573" s="454"/>
      <c r="O573" s="454"/>
      <c r="P573" s="454"/>
      <c r="Q573" s="454"/>
      <c r="R573" s="454"/>
      <c r="S573" s="454"/>
      <c r="T573" s="454"/>
      <c r="U573" s="454"/>
      <c r="V573" s="454"/>
      <c r="W573" s="454"/>
      <c r="X573" s="454"/>
      <c r="Y573" s="454"/>
      <c r="Z573" s="454"/>
      <c r="AA573" s="64"/>
      <c r="AB573" s="64"/>
      <c r="AC573" s="64"/>
    </row>
    <row r="574" spans="1:68" ht="27" customHeight="1" x14ac:dyDescent="0.25">
      <c r="A574" s="61" t="s">
        <v>743</v>
      </c>
      <c r="B574" s="61" t="s">
        <v>744</v>
      </c>
      <c r="C574" s="35">
        <v>4301060408</v>
      </c>
      <c r="D574" s="455">
        <v>4640242180120</v>
      </c>
      <c r="E574" s="455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128</v>
      </c>
      <c r="L574" s="36"/>
      <c r="M574" s="37" t="s">
        <v>84</v>
      </c>
      <c r="N574" s="37"/>
      <c r="O574" s="36">
        <v>40</v>
      </c>
      <c r="P574" s="764" t="s">
        <v>745</v>
      </c>
      <c r="Q574" s="457"/>
      <c r="R574" s="457"/>
      <c r="S574" s="457"/>
      <c r="T574" s="458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t="27" customHeight="1" x14ac:dyDescent="0.25">
      <c r="A575" s="61" t="s">
        <v>743</v>
      </c>
      <c r="B575" s="61" t="s">
        <v>746</v>
      </c>
      <c r="C575" s="35">
        <v>4301060354</v>
      </c>
      <c r="D575" s="455">
        <v>4640242180120</v>
      </c>
      <c r="E575" s="455"/>
      <c r="F575" s="60">
        <v>1.3</v>
      </c>
      <c r="G575" s="36">
        <v>6</v>
      </c>
      <c r="H575" s="60">
        <v>7.8</v>
      </c>
      <c r="I575" s="60">
        <v>8.2799999999999994</v>
      </c>
      <c r="J575" s="36">
        <v>56</v>
      </c>
      <c r="K575" s="36" t="s">
        <v>128</v>
      </c>
      <c r="L575" s="36"/>
      <c r="M575" s="37" t="s">
        <v>84</v>
      </c>
      <c r="N575" s="37"/>
      <c r="O575" s="36">
        <v>40</v>
      </c>
      <c r="P575" s="765" t="s">
        <v>747</v>
      </c>
      <c r="Q575" s="457"/>
      <c r="R575" s="457"/>
      <c r="S575" s="457"/>
      <c r="T575" s="458"/>
      <c r="U575" s="38" t="s">
        <v>48</v>
      </c>
      <c r="V575" s="38" t="s">
        <v>48</v>
      </c>
      <c r="W575" s="39" t="s">
        <v>0</v>
      </c>
      <c r="X575" s="57">
        <v>0</v>
      </c>
      <c r="Y575" s="54">
        <f>IFERROR(IF(X575="",0,CEILING((X575/$H575),1)*$H575),"")</f>
        <v>0</v>
      </c>
      <c r="Z575" s="40" t="str">
        <f>IFERROR(IF(Y575=0,"",ROUNDUP(Y575/H575,0)*0.02175),"")</f>
        <v/>
      </c>
      <c r="AA575" s="66" t="s">
        <v>48</v>
      </c>
      <c r="AB575" s="67" t="s">
        <v>48</v>
      </c>
      <c r="AC575" s="77"/>
      <c r="AG575" s="76"/>
      <c r="AJ575" s="79"/>
      <c r="AK575" s="79"/>
      <c r="BB575" s="382" t="s">
        <v>69</v>
      </c>
      <c r="BM575" s="76">
        <f>IFERROR(X575*I575/H575,"0")</f>
        <v>0</v>
      </c>
      <c r="BN575" s="76">
        <f>IFERROR(Y575*I575/H575,"0")</f>
        <v>0</v>
      </c>
      <c r="BO575" s="76">
        <f>IFERROR(1/J575*(X575/H575),"0")</f>
        <v>0</v>
      </c>
      <c r="BP575" s="76">
        <f>IFERROR(1/J575*(Y575/H575),"0")</f>
        <v>0</v>
      </c>
    </row>
    <row r="576" spans="1:68" ht="27" customHeight="1" x14ac:dyDescent="0.25">
      <c r="A576" s="61" t="s">
        <v>748</v>
      </c>
      <c r="B576" s="61" t="s">
        <v>749</v>
      </c>
      <c r="C576" s="35">
        <v>4301060407</v>
      </c>
      <c r="D576" s="455">
        <v>4640242180137</v>
      </c>
      <c r="E576" s="455"/>
      <c r="F576" s="60">
        <v>1.3</v>
      </c>
      <c r="G576" s="36">
        <v>6</v>
      </c>
      <c r="H576" s="60">
        <v>7.8</v>
      </c>
      <c r="I576" s="60">
        <v>8.2799999999999994</v>
      </c>
      <c r="J576" s="36">
        <v>56</v>
      </c>
      <c r="K576" s="36" t="s">
        <v>128</v>
      </c>
      <c r="L576" s="36"/>
      <c r="M576" s="37" t="s">
        <v>84</v>
      </c>
      <c r="N576" s="37"/>
      <c r="O576" s="36">
        <v>40</v>
      </c>
      <c r="P576" s="766" t="s">
        <v>750</v>
      </c>
      <c r="Q576" s="457"/>
      <c r="R576" s="457"/>
      <c r="S576" s="457"/>
      <c r="T576" s="458"/>
      <c r="U576" s="38" t="s">
        <v>48</v>
      </c>
      <c r="V576" s="38" t="s">
        <v>48</v>
      </c>
      <c r="W576" s="39" t="s">
        <v>0</v>
      </c>
      <c r="X576" s="57">
        <v>0</v>
      </c>
      <c r="Y576" s="54">
        <f>IFERROR(IF(X576="",0,CEILING((X576/$H576),1)*$H576),"")</f>
        <v>0</v>
      </c>
      <c r="Z576" s="40" t="str">
        <f>IFERROR(IF(Y576=0,"",ROUNDUP(Y576/H576,0)*0.02175),"")</f>
        <v/>
      </c>
      <c r="AA576" s="66" t="s">
        <v>48</v>
      </c>
      <c r="AB576" s="67" t="s">
        <v>48</v>
      </c>
      <c r="AC576" s="77"/>
      <c r="AG576" s="76"/>
      <c r="AJ576" s="79"/>
      <c r="AK576" s="79"/>
      <c r="BB576" s="383" t="s">
        <v>69</v>
      </c>
      <c r="BM576" s="76">
        <f>IFERROR(X576*I576/H576,"0")</f>
        <v>0</v>
      </c>
      <c r="BN576" s="76">
        <f>IFERROR(Y576*I576/H576,"0")</f>
        <v>0</v>
      </c>
      <c r="BO576" s="76">
        <f>IFERROR(1/J576*(X576/H576),"0")</f>
        <v>0</v>
      </c>
      <c r="BP576" s="76">
        <f>IFERROR(1/J576*(Y576/H576),"0")</f>
        <v>0</v>
      </c>
    </row>
    <row r="577" spans="1:68" ht="27" customHeight="1" x14ac:dyDescent="0.25">
      <c r="A577" s="61" t="s">
        <v>748</v>
      </c>
      <c r="B577" s="61" t="s">
        <v>751</v>
      </c>
      <c r="C577" s="35">
        <v>4301060355</v>
      </c>
      <c r="D577" s="455">
        <v>4640242180137</v>
      </c>
      <c r="E577" s="455"/>
      <c r="F577" s="60">
        <v>1.3</v>
      </c>
      <c r="G577" s="36">
        <v>6</v>
      </c>
      <c r="H577" s="60">
        <v>7.8</v>
      </c>
      <c r="I577" s="60">
        <v>8.2799999999999994</v>
      </c>
      <c r="J577" s="36">
        <v>56</v>
      </c>
      <c r="K577" s="36" t="s">
        <v>128</v>
      </c>
      <c r="L577" s="36"/>
      <c r="M577" s="37" t="s">
        <v>84</v>
      </c>
      <c r="N577" s="37"/>
      <c r="O577" s="36">
        <v>40</v>
      </c>
      <c r="P577" s="767" t="s">
        <v>752</v>
      </c>
      <c r="Q577" s="457"/>
      <c r="R577" s="457"/>
      <c r="S577" s="457"/>
      <c r="T577" s="458"/>
      <c r="U577" s="38" t="s">
        <v>48</v>
      </c>
      <c r="V577" s="38" t="s">
        <v>48</v>
      </c>
      <c r="W577" s="39" t="s">
        <v>0</v>
      </c>
      <c r="X577" s="57">
        <v>0</v>
      </c>
      <c r="Y577" s="54">
        <f>IFERROR(IF(X577="",0,CEILING((X577/$H577),1)*$H577),"")</f>
        <v>0</v>
      </c>
      <c r="Z577" s="40" t="str">
        <f>IFERROR(IF(Y577=0,"",ROUNDUP(Y577/H577,0)*0.02175),"")</f>
        <v/>
      </c>
      <c r="AA577" s="66" t="s">
        <v>48</v>
      </c>
      <c r="AB577" s="67" t="s">
        <v>48</v>
      </c>
      <c r="AC577" s="77"/>
      <c r="AG577" s="76"/>
      <c r="AJ577" s="79"/>
      <c r="AK577" s="79"/>
      <c r="BB577" s="384" t="s">
        <v>69</v>
      </c>
      <c r="BM577" s="76">
        <f>IFERROR(X577*I577/H577,"0")</f>
        <v>0</v>
      </c>
      <c r="BN577" s="76">
        <f>IFERROR(Y577*I577/H577,"0")</f>
        <v>0</v>
      </c>
      <c r="BO577" s="76">
        <f>IFERROR(1/J577*(X577/H577),"0")</f>
        <v>0</v>
      </c>
      <c r="BP577" s="76">
        <f>IFERROR(1/J577*(Y577/H577),"0")</f>
        <v>0</v>
      </c>
    </row>
    <row r="578" spans="1:68" x14ac:dyDescent="0.2">
      <c r="A578" s="462"/>
      <c r="B578" s="462"/>
      <c r="C578" s="462"/>
      <c r="D578" s="462"/>
      <c r="E578" s="462"/>
      <c r="F578" s="462"/>
      <c r="G578" s="462"/>
      <c r="H578" s="462"/>
      <c r="I578" s="462"/>
      <c r="J578" s="462"/>
      <c r="K578" s="462"/>
      <c r="L578" s="462"/>
      <c r="M578" s="462"/>
      <c r="N578" s="462"/>
      <c r="O578" s="463"/>
      <c r="P578" s="459" t="s">
        <v>43</v>
      </c>
      <c r="Q578" s="460"/>
      <c r="R578" s="460"/>
      <c r="S578" s="460"/>
      <c r="T578" s="460"/>
      <c r="U578" s="460"/>
      <c r="V578" s="461"/>
      <c r="W578" s="41" t="s">
        <v>42</v>
      </c>
      <c r="X578" s="42">
        <f>IFERROR(X574/H574,"0")+IFERROR(X575/H575,"0")+IFERROR(X576/H576,"0")+IFERROR(X577/H577,"0")</f>
        <v>0</v>
      </c>
      <c r="Y578" s="42">
        <f>IFERROR(Y574/H574,"0")+IFERROR(Y575/H575,"0")+IFERROR(Y576/H576,"0")+IFERROR(Y577/H577,"0")</f>
        <v>0</v>
      </c>
      <c r="Z578" s="42">
        <f>IFERROR(IF(Z574="",0,Z574),"0")+IFERROR(IF(Z575="",0,Z575),"0")+IFERROR(IF(Z576="",0,Z576),"0")+IFERROR(IF(Z577="",0,Z577),"0")</f>
        <v>0</v>
      </c>
      <c r="AA578" s="65"/>
      <c r="AB578" s="65"/>
      <c r="AC578" s="65"/>
    </row>
    <row r="579" spans="1:68" x14ac:dyDescent="0.2">
      <c r="A579" s="462"/>
      <c r="B579" s="462"/>
      <c r="C579" s="462"/>
      <c r="D579" s="462"/>
      <c r="E579" s="462"/>
      <c r="F579" s="462"/>
      <c r="G579" s="462"/>
      <c r="H579" s="462"/>
      <c r="I579" s="462"/>
      <c r="J579" s="462"/>
      <c r="K579" s="462"/>
      <c r="L579" s="462"/>
      <c r="M579" s="462"/>
      <c r="N579" s="462"/>
      <c r="O579" s="463"/>
      <c r="P579" s="459" t="s">
        <v>43</v>
      </c>
      <c r="Q579" s="460"/>
      <c r="R579" s="460"/>
      <c r="S579" s="460"/>
      <c r="T579" s="460"/>
      <c r="U579" s="460"/>
      <c r="V579" s="461"/>
      <c r="W579" s="41" t="s">
        <v>0</v>
      </c>
      <c r="X579" s="42">
        <f>IFERROR(SUM(X574:X577),"0")</f>
        <v>0</v>
      </c>
      <c r="Y579" s="42">
        <f>IFERROR(SUM(Y574:Y577),"0")</f>
        <v>0</v>
      </c>
      <c r="Z579" s="41"/>
      <c r="AA579" s="65"/>
      <c r="AB579" s="65"/>
      <c r="AC579" s="65"/>
    </row>
    <row r="580" spans="1:68" ht="16.5" customHeight="1" x14ac:dyDescent="0.25">
      <c r="A580" s="453" t="s">
        <v>753</v>
      </c>
      <c r="B580" s="453"/>
      <c r="C580" s="453"/>
      <c r="D580" s="453"/>
      <c r="E580" s="453"/>
      <c r="F580" s="453"/>
      <c r="G580" s="453"/>
      <c r="H580" s="453"/>
      <c r="I580" s="453"/>
      <c r="J580" s="453"/>
      <c r="K580" s="453"/>
      <c r="L580" s="453"/>
      <c r="M580" s="453"/>
      <c r="N580" s="453"/>
      <c r="O580" s="453"/>
      <c r="P580" s="453"/>
      <c r="Q580" s="453"/>
      <c r="R580" s="453"/>
      <c r="S580" s="453"/>
      <c r="T580" s="453"/>
      <c r="U580" s="453"/>
      <c r="V580" s="453"/>
      <c r="W580" s="453"/>
      <c r="X580" s="453"/>
      <c r="Y580" s="453"/>
      <c r="Z580" s="453"/>
      <c r="AA580" s="63"/>
      <c r="AB580" s="63"/>
      <c r="AC580" s="63"/>
    </row>
    <row r="581" spans="1:68" ht="14.25" customHeight="1" x14ac:dyDescent="0.25">
      <c r="A581" s="454" t="s">
        <v>124</v>
      </c>
      <c r="B581" s="454"/>
      <c r="C581" s="454"/>
      <c r="D581" s="454"/>
      <c r="E581" s="454"/>
      <c r="F581" s="454"/>
      <c r="G581" s="454"/>
      <c r="H581" s="454"/>
      <c r="I581" s="454"/>
      <c r="J581" s="454"/>
      <c r="K581" s="454"/>
      <c r="L581" s="454"/>
      <c r="M581" s="454"/>
      <c r="N581" s="454"/>
      <c r="O581" s="454"/>
      <c r="P581" s="454"/>
      <c r="Q581" s="454"/>
      <c r="R581" s="454"/>
      <c r="S581" s="454"/>
      <c r="T581" s="454"/>
      <c r="U581" s="454"/>
      <c r="V581" s="454"/>
      <c r="W581" s="454"/>
      <c r="X581" s="454"/>
      <c r="Y581" s="454"/>
      <c r="Z581" s="454"/>
      <c r="AA581" s="64"/>
      <c r="AB581" s="64"/>
      <c r="AC581" s="64"/>
    </row>
    <row r="582" spans="1:68" ht="27" customHeight="1" x14ac:dyDescent="0.25">
      <c r="A582" s="61" t="s">
        <v>754</v>
      </c>
      <c r="B582" s="61" t="s">
        <v>755</v>
      </c>
      <c r="C582" s="35">
        <v>4301011951</v>
      </c>
      <c r="D582" s="455">
        <v>4640242180045</v>
      </c>
      <c r="E582" s="455"/>
      <c r="F582" s="60">
        <v>1.35</v>
      </c>
      <c r="G582" s="36">
        <v>8</v>
      </c>
      <c r="H582" s="60">
        <v>10.8</v>
      </c>
      <c r="I582" s="60">
        <v>11.28</v>
      </c>
      <c r="J582" s="36">
        <v>56</v>
      </c>
      <c r="K582" s="36" t="s">
        <v>128</v>
      </c>
      <c r="L582" s="36"/>
      <c r="M582" s="37" t="s">
        <v>127</v>
      </c>
      <c r="N582" s="37"/>
      <c r="O582" s="36">
        <v>55</v>
      </c>
      <c r="P582" s="768" t="s">
        <v>756</v>
      </c>
      <c r="Q582" s="457"/>
      <c r="R582" s="457"/>
      <c r="S582" s="457"/>
      <c r="T582" s="458"/>
      <c r="U582" s="38" t="s">
        <v>48</v>
      </c>
      <c r="V582" s="38" t="s">
        <v>48</v>
      </c>
      <c r="W582" s="39" t="s">
        <v>0</v>
      </c>
      <c r="X582" s="57">
        <v>0</v>
      </c>
      <c r="Y582" s="54">
        <f>IFERROR(IF(X582="",0,CEILING((X582/$H582),1)*$H582),"")</f>
        <v>0</v>
      </c>
      <c r="Z582" s="40" t="str">
        <f>IFERROR(IF(Y582=0,"",ROUNDUP(Y582/H582,0)*0.02175),"")</f>
        <v/>
      </c>
      <c r="AA582" s="66" t="s">
        <v>48</v>
      </c>
      <c r="AB582" s="67" t="s">
        <v>48</v>
      </c>
      <c r="AC582" s="77"/>
      <c r="AG582" s="76"/>
      <c r="AJ582" s="79"/>
      <c r="AK582" s="79"/>
      <c r="BB582" s="385" t="s">
        <v>69</v>
      </c>
      <c r="BM582" s="76">
        <f>IFERROR(X582*I582/H582,"0")</f>
        <v>0</v>
      </c>
      <c r="BN582" s="76">
        <f>IFERROR(Y582*I582/H582,"0")</f>
        <v>0</v>
      </c>
      <c r="BO582" s="76">
        <f>IFERROR(1/J582*(X582/H582),"0")</f>
        <v>0</v>
      </c>
      <c r="BP582" s="76">
        <f>IFERROR(1/J582*(Y582/H582),"0")</f>
        <v>0</v>
      </c>
    </row>
    <row r="583" spans="1:68" ht="27" customHeight="1" x14ac:dyDescent="0.25">
      <c r="A583" s="61" t="s">
        <v>757</v>
      </c>
      <c r="B583" s="61" t="s">
        <v>758</v>
      </c>
      <c r="C583" s="35">
        <v>4301011950</v>
      </c>
      <c r="D583" s="455">
        <v>4640242180601</v>
      </c>
      <c r="E583" s="455"/>
      <c r="F583" s="60">
        <v>1.35</v>
      </c>
      <c r="G583" s="36">
        <v>8</v>
      </c>
      <c r="H583" s="60">
        <v>10.8</v>
      </c>
      <c r="I583" s="60">
        <v>11.28</v>
      </c>
      <c r="J583" s="36">
        <v>56</v>
      </c>
      <c r="K583" s="36" t="s">
        <v>128</v>
      </c>
      <c r="L583" s="36"/>
      <c r="M583" s="37" t="s">
        <v>127</v>
      </c>
      <c r="N583" s="37"/>
      <c r="O583" s="36">
        <v>55</v>
      </c>
      <c r="P583" s="769" t="s">
        <v>759</v>
      </c>
      <c r="Q583" s="457"/>
      <c r="R583" s="457"/>
      <c r="S583" s="457"/>
      <c r="T583" s="458"/>
      <c r="U583" s="38" t="s">
        <v>48</v>
      </c>
      <c r="V583" s="38" t="s">
        <v>48</v>
      </c>
      <c r="W583" s="39" t="s">
        <v>0</v>
      </c>
      <c r="X583" s="57">
        <v>0</v>
      </c>
      <c r="Y583" s="54">
        <f>IFERROR(IF(X583="",0,CEILING((X583/$H583),1)*$H583),"")</f>
        <v>0</v>
      </c>
      <c r="Z583" s="40" t="str">
        <f>IFERROR(IF(Y583=0,"",ROUNDUP(Y583/H583,0)*0.02175),"")</f>
        <v/>
      </c>
      <c r="AA583" s="66" t="s">
        <v>48</v>
      </c>
      <c r="AB583" s="67" t="s">
        <v>48</v>
      </c>
      <c r="AC583" s="77"/>
      <c r="AG583" s="76"/>
      <c r="AJ583" s="79"/>
      <c r="AK583" s="79"/>
      <c r="BB583" s="386" t="s">
        <v>69</v>
      </c>
      <c r="BM583" s="76">
        <f>IFERROR(X583*I583/H583,"0")</f>
        <v>0</v>
      </c>
      <c r="BN583" s="76">
        <f>IFERROR(Y583*I583/H583,"0")</f>
        <v>0</v>
      </c>
      <c r="BO583" s="76">
        <f>IFERROR(1/J583*(X583/H583),"0")</f>
        <v>0</v>
      </c>
      <c r="BP583" s="76">
        <f>IFERROR(1/J583*(Y583/H583),"0")</f>
        <v>0</v>
      </c>
    </row>
    <row r="584" spans="1:68" x14ac:dyDescent="0.2">
      <c r="A584" s="462"/>
      <c r="B584" s="462"/>
      <c r="C584" s="462"/>
      <c r="D584" s="462"/>
      <c r="E584" s="462"/>
      <c r="F584" s="462"/>
      <c r="G584" s="462"/>
      <c r="H584" s="462"/>
      <c r="I584" s="462"/>
      <c r="J584" s="462"/>
      <c r="K584" s="462"/>
      <c r="L584" s="462"/>
      <c r="M584" s="462"/>
      <c r="N584" s="462"/>
      <c r="O584" s="463"/>
      <c r="P584" s="459" t="s">
        <v>43</v>
      </c>
      <c r="Q584" s="460"/>
      <c r="R584" s="460"/>
      <c r="S584" s="460"/>
      <c r="T584" s="460"/>
      <c r="U584" s="460"/>
      <c r="V584" s="461"/>
      <c r="W584" s="41" t="s">
        <v>42</v>
      </c>
      <c r="X584" s="42">
        <f>IFERROR(X582/H582,"0")+IFERROR(X583/H583,"0")</f>
        <v>0</v>
      </c>
      <c r="Y584" s="42">
        <f>IFERROR(Y582/H582,"0")+IFERROR(Y583/H583,"0")</f>
        <v>0</v>
      </c>
      <c r="Z584" s="42">
        <f>IFERROR(IF(Z582="",0,Z582),"0")+IFERROR(IF(Z583="",0,Z583),"0")</f>
        <v>0</v>
      </c>
      <c r="AA584" s="65"/>
      <c r="AB584" s="65"/>
      <c r="AC584" s="65"/>
    </row>
    <row r="585" spans="1:68" x14ac:dyDescent="0.2">
      <c r="A585" s="462"/>
      <c r="B585" s="462"/>
      <c r="C585" s="462"/>
      <c r="D585" s="462"/>
      <c r="E585" s="462"/>
      <c r="F585" s="462"/>
      <c r="G585" s="462"/>
      <c r="H585" s="462"/>
      <c r="I585" s="462"/>
      <c r="J585" s="462"/>
      <c r="K585" s="462"/>
      <c r="L585" s="462"/>
      <c r="M585" s="462"/>
      <c r="N585" s="462"/>
      <c r="O585" s="463"/>
      <c r="P585" s="459" t="s">
        <v>43</v>
      </c>
      <c r="Q585" s="460"/>
      <c r="R585" s="460"/>
      <c r="S585" s="460"/>
      <c r="T585" s="460"/>
      <c r="U585" s="460"/>
      <c r="V585" s="461"/>
      <c r="W585" s="41" t="s">
        <v>0</v>
      </c>
      <c r="X585" s="42">
        <f>IFERROR(SUM(X582:X583),"0")</f>
        <v>0</v>
      </c>
      <c r="Y585" s="42">
        <f>IFERROR(SUM(Y582:Y583),"0")</f>
        <v>0</v>
      </c>
      <c r="Z585" s="41"/>
      <c r="AA585" s="65"/>
      <c r="AB585" s="65"/>
      <c r="AC585" s="65"/>
    </row>
    <row r="586" spans="1:68" ht="14.25" customHeight="1" x14ac:dyDescent="0.25">
      <c r="A586" s="454" t="s">
        <v>160</v>
      </c>
      <c r="B586" s="454"/>
      <c r="C586" s="454"/>
      <c r="D586" s="454"/>
      <c r="E586" s="454"/>
      <c r="F586" s="454"/>
      <c r="G586" s="454"/>
      <c r="H586" s="454"/>
      <c r="I586" s="454"/>
      <c r="J586" s="454"/>
      <c r="K586" s="454"/>
      <c r="L586" s="454"/>
      <c r="M586" s="454"/>
      <c r="N586" s="454"/>
      <c r="O586" s="454"/>
      <c r="P586" s="454"/>
      <c r="Q586" s="454"/>
      <c r="R586" s="454"/>
      <c r="S586" s="454"/>
      <c r="T586" s="454"/>
      <c r="U586" s="454"/>
      <c r="V586" s="454"/>
      <c r="W586" s="454"/>
      <c r="X586" s="454"/>
      <c r="Y586" s="454"/>
      <c r="Z586" s="454"/>
      <c r="AA586" s="64"/>
      <c r="AB586" s="64"/>
      <c r="AC586" s="64"/>
    </row>
    <row r="587" spans="1:68" ht="27" customHeight="1" x14ac:dyDescent="0.25">
      <c r="A587" s="61" t="s">
        <v>760</v>
      </c>
      <c r="B587" s="61" t="s">
        <v>761</v>
      </c>
      <c r="C587" s="35">
        <v>4301020314</v>
      </c>
      <c r="D587" s="455">
        <v>4640242180090</v>
      </c>
      <c r="E587" s="455"/>
      <c r="F587" s="60">
        <v>1.35</v>
      </c>
      <c r="G587" s="36">
        <v>8</v>
      </c>
      <c r="H587" s="60">
        <v>10.8</v>
      </c>
      <c r="I587" s="60">
        <v>11.28</v>
      </c>
      <c r="J587" s="36">
        <v>56</v>
      </c>
      <c r="K587" s="36" t="s">
        <v>128</v>
      </c>
      <c r="L587" s="36"/>
      <c r="M587" s="37" t="s">
        <v>127</v>
      </c>
      <c r="N587" s="37"/>
      <c r="O587" s="36">
        <v>50</v>
      </c>
      <c r="P587" s="770" t="s">
        <v>762</v>
      </c>
      <c r="Q587" s="457"/>
      <c r="R587" s="457"/>
      <c r="S587" s="457"/>
      <c r="T587" s="458"/>
      <c r="U587" s="38" t="s">
        <v>48</v>
      </c>
      <c r="V587" s="38" t="s">
        <v>48</v>
      </c>
      <c r="W587" s="39" t="s">
        <v>0</v>
      </c>
      <c r="X587" s="57">
        <v>0</v>
      </c>
      <c r="Y587" s="54">
        <f>IFERROR(IF(X587="",0,CEILING((X587/$H587),1)*$H587),"")</f>
        <v>0</v>
      </c>
      <c r="Z587" s="40" t="str">
        <f>IFERROR(IF(Y587=0,"",ROUNDUP(Y587/H587,0)*0.02175),"")</f>
        <v/>
      </c>
      <c r="AA587" s="66" t="s">
        <v>48</v>
      </c>
      <c r="AB587" s="67" t="s">
        <v>48</v>
      </c>
      <c r="AC587" s="77"/>
      <c r="AG587" s="76"/>
      <c r="AJ587" s="79"/>
      <c r="AK587" s="79"/>
      <c r="BB587" s="387" t="s">
        <v>69</v>
      </c>
      <c r="BM587" s="76">
        <f>IFERROR(X587*I587/H587,"0")</f>
        <v>0</v>
      </c>
      <c r="BN587" s="76">
        <f>IFERROR(Y587*I587/H587,"0")</f>
        <v>0</v>
      </c>
      <c r="BO587" s="76">
        <f>IFERROR(1/J587*(X587/H587),"0")</f>
        <v>0</v>
      </c>
      <c r="BP587" s="76">
        <f>IFERROR(1/J587*(Y587/H587),"0")</f>
        <v>0</v>
      </c>
    </row>
    <row r="588" spans="1:68" x14ac:dyDescent="0.2">
      <c r="A588" s="462"/>
      <c r="B588" s="462"/>
      <c r="C588" s="462"/>
      <c r="D588" s="462"/>
      <c r="E588" s="462"/>
      <c r="F588" s="462"/>
      <c r="G588" s="462"/>
      <c r="H588" s="462"/>
      <c r="I588" s="462"/>
      <c r="J588" s="462"/>
      <c r="K588" s="462"/>
      <c r="L588" s="462"/>
      <c r="M588" s="462"/>
      <c r="N588" s="462"/>
      <c r="O588" s="463"/>
      <c r="P588" s="459" t="s">
        <v>43</v>
      </c>
      <c r="Q588" s="460"/>
      <c r="R588" s="460"/>
      <c r="S588" s="460"/>
      <c r="T588" s="460"/>
      <c r="U588" s="460"/>
      <c r="V588" s="461"/>
      <c r="W588" s="41" t="s">
        <v>42</v>
      </c>
      <c r="X588" s="42">
        <f>IFERROR(X587/H587,"0")</f>
        <v>0</v>
      </c>
      <c r="Y588" s="42">
        <f>IFERROR(Y587/H587,"0")</f>
        <v>0</v>
      </c>
      <c r="Z588" s="42">
        <f>IFERROR(IF(Z587="",0,Z587),"0")</f>
        <v>0</v>
      </c>
      <c r="AA588" s="65"/>
      <c r="AB588" s="65"/>
      <c r="AC588" s="65"/>
    </row>
    <row r="589" spans="1:68" x14ac:dyDescent="0.2">
      <c r="A589" s="462"/>
      <c r="B589" s="462"/>
      <c r="C589" s="462"/>
      <c r="D589" s="462"/>
      <c r="E589" s="462"/>
      <c r="F589" s="462"/>
      <c r="G589" s="462"/>
      <c r="H589" s="462"/>
      <c r="I589" s="462"/>
      <c r="J589" s="462"/>
      <c r="K589" s="462"/>
      <c r="L589" s="462"/>
      <c r="M589" s="462"/>
      <c r="N589" s="462"/>
      <c r="O589" s="463"/>
      <c r="P589" s="459" t="s">
        <v>43</v>
      </c>
      <c r="Q589" s="460"/>
      <c r="R589" s="460"/>
      <c r="S589" s="460"/>
      <c r="T589" s="460"/>
      <c r="U589" s="460"/>
      <c r="V589" s="461"/>
      <c r="W589" s="41" t="s">
        <v>0</v>
      </c>
      <c r="X589" s="42">
        <f>IFERROR(SUM(X587:X587),"0")</f>
        <v>0</v>
      </c>
      <c r="Y589" s="42">
        <f>IFERROR(SUM(Y587:Y587),"0")</f>
        <v>0</v>
      </c>
      <c r="Z589" s="41"/>
      <c r="AA589" s="65"/>
      <c r="AB589" s="65"/>
      <c r="AC589" s="65"/>
    </row>
    <row r="590" spans="1:68" ht="14.25" customHeight="1" x14ac:dyDescent="0.25">
      <c r="A590" s="454" t="s">
        <v>81</v>
      </c>
      <c r="B590" s="454"/>
      <c r="C590" s="454"/>
      <c r="D590" s="454"/>
      <c r="E590" s="454"/>
      <c r="F590" s="454"/>
      <c r="G590" s="454"/>
      <c r="H590" s="454"/>
      <c r="I590" s="454"/>
      <c r="J590" s="454"/>
      <c r="K590" s="454"/>
      <c r="L590" s="454"/>
      <c r="M590" s="454"/>
      <c r="N590" s="454"/>
      <c r="O590" s="454"/>
      <c r="P590" s="454"/>
      <c r="Q590" s="454"/>
      <c r="R590" s="454"/>
      <c r="S590" s="454"/>
      <c r="T590" s="454"/>
      <c r="U590" s="454"/>
      <c r="V590" s="454"/>
      <c r="W590" s="454"/>
      <c r="X590" s="454"/>
      <c r="Y590" s="454"/>
      <c r="Z590" s="454"/>
      <c r="AA590" s="64"/>
      <c r="AB590" s="64"/>
      <c r="AC590" s="64"/>
    </row>
    <row r="591" spans="1:68" ht="27" customHeight="1" x14ac:dyDescent="0.25">
      <c r="A591" s="61" t="s">
        <v>763</v>
      </c>
      <c r="B591" s="61" t="s">
        <v>764</v>
      </c>
      <c r="C591" s="35">
        <v>4301031321</v>
      </c>
      <c r="D591" s="455">
        <v>4640242180076</v>
      </c>
      <c r="E591" s="455"/>
      <c r="F591" s="60">
        <v>0.7</v>
      </c>
      <c r="G591" s="36">
        <v>6</v>
      </c>
      <c r="H591" s="60">
        <v>4.2</v>
      </c>
      <c r="I591" s="60">
        <v>4.4000000000000004</v>
      </c>
      <c r="J591" s="36">
        <v>156</v>
      </c>
      <c r="K591" s="36" t="s">
        <v>90</v>
      </c>
      <c r="L591" s="36"/>
      <c r="M591" s="37" t="s">
        <v>84</v>
      </c>
      <c r="N591" s="37"/>
      <c r="O591" s="36">
        <v>40</v>
      </c>
      <c r="P591" s="771" t="s">
        <v>765</v>
      </c>
      <c r="Q591" s="457"/>
      <c r="R591" s="457"/>
      <c r="S591" s="457"/>
      <c r="T591" s="458"/>
      <c r="U591" s="38" t="s">
        <v>48</v>
      </c>
      <c r="V591" s="38" t="s">
        <v>48</v>
      </c>
      <c r="W591" s="39" t="s">
        <v>0</v>
      </c>
      <c r="X591" s="57">
        <v>0</v>
      </c>
      <c r="Y591" s="54">
        <f>IFERROR(IF(X591="",0,CEILING((X591/$H591),1)*$H591),"")</f>
        <v>0</v>
      </c>
      <c r="Z591" s="40" t="str">
        <f>IFERROR(IF(Y591=0,"",ROUNDUP(Y591/H591,0)*0.00753),"")</f>
        <v/>
      </c>
      <c r="AA591" s="66" t="s">
        <v>48</v>
      </c>
      <c r="AB591" s="67" t="s">
        <v>48</v>
      </c>
      <c r="AC591" s="77"/>
      <c r="AG591" s="76"/>
      <c r="AJ591" s="79"/>
      <c r="AK591" s="79"/>
      <c r="BB591" s="388" t="s">
        <v>69</v>
      </c>
      <c r="BM591" s="76">
        <f>IFERROR(X591*I591/H591,"0")</f>
        <v>0</v>
      </c>
      <c r="BN591" s="76">
        <f>IFERROR(Y591*I591/H591,"0")</f>
        <v>0</v>
      </c>
      <c r="BO591" s="76">
        <f>IFERROR(1/J591*(X591/H591),"0")</f>
        <v>0</v>
      </c>
      <c r="BP591" s="76">
        <f>IFERROR(1/J591*(Y591/H591),"0")</f>
        <v>0</v>
      </c>
    </row>
    <row r="592" spans="1:68" x14ac:dyDescent="0.2">
      <c r="A592" s="462"/>
      <c r="B592" s="462"/>
      <c r="C592" s="462"/>
      <c r="D592" s="462"/>
      <c r="E592" s="462"/>
      <c r="F592" s="462"/>
      <c r="G592" s="462"/>
      <c r="H592" s="462"/>
      <c r="I592" s="462"/>
      <c r="J592" s="462"/>
      <c r="K592" s="462"/>
      <c r="L592" s="462"/>
      <c r="M592" s="462"/>
      <c r="N592" s="462"/>
      <c r="O592" s="463"/>
      <c r="P592" s="459" t="s">
        <v>43</v>
      </c>
      <c r="Q592" s="460"/>
      <c r="R592" s="460"/>
      <c r="S592" s="460"/>
      <c r="T592" s="460"/>
      <c r="U592" s="460"/>
      <c r="V592" s="461"/>
      <c r="W592" s="41" t="s">
        <v>42</v>
      </c>
      <c r="X592" s="42">
        <f>IFERROR(X591/H591,"0")</f>
        <v>0</v>
      </c>
      <c r="Y592" s="42">
        <f>IFERROR(Y591/H591,"0")</f>
        <v>0</v>
      </c>
      <c r="Z592" s="42">
        <f>IFERROR(IF(Z591="",0,Z591),"0")</f>
        <v>0</v>
      </c>
      <c r="AA592" s="65"/>
      <c r="AB592" s="65"/>
      <c r="AC592" s="65"/>
    </row>
    <row r="593" spans="1:68" x14ac:dyDescent="0.2">
      <c r="A593" s="462"/>
      <c r="B593" s="462"/>
      <c r="C593" s="462"/>
      <c r="D593" s="462"/>
      <c r="E593" s="462"/>
      <c r="F593" s="462"/>
      <c r="G593" s="462"/>
      <c r="H593" s="462"/>
      <c r="I593" s="462"/>
      <c r="J593" s="462"/>
      <c r="K593" s="462"/>
      <c r="L593" s="462"/>
      <c r="M593" s="462"/>
      <c r="N593" s="462"/>
      <c r="O593" s="463"/>
      <c r="P593" s="459" t="s">
        <v>43</v>
      </c>
      <c r="Q593" s="460"/>
      <c r="R593" s="460"/>
      <c r="S593" s="460"/>
      <c r="T593" s="460"/>
      <c r="U593" s="460"/>
      <c r="V593" s="461"/>
      <c r="W593" s="41" t="s">
        <v>0</v>
      </c>
      <c r="X593" s="42">
        <f>IFERROR(SUM(X591:X591),"0")</f>
        <v>0</v>
      </c>
      <c r="Y593" s="42">
        <f>IFERROR(SUM(Y591:Y591),"0")</f>
        <v>0</v>
      </c>
      <c r="Z593" s="41"/>
      <c r="AA593" s="65"/>
      <c r="AB593" s="65"/>
      <c r="AC593" s="65"/>
    </row>
    <row r="594" spans="1:68" ht="14.25" customHeight="1" x14ac:dyDescent="0.25">
      <c r="A594" s="454" t="s">
        <v>86</v>
      </c>
      <c r="B594" s="454"/>
      <c r="C594" s="454"/>
      <c r="D594" s="454"/>
      <c r="E594" s="454"/>
      <c r="F594" s="454"/>
      <c r="G594" s="454"/>
      <c r="H594" s="454"/>
      <c r="I594" s="454"/>
      <c r="J594" s="454"/>
      <c r="K594" s="454"/>
      <c r="L594" s="454"/>
      <c r="M594" s="454"/>
      <c r="N594" s="454"/>
      <c r="O594" s="454"/>
      <c r="P594" s="454"/>
      <c r="Q594" s="454"/>
      <c r="R594" s="454"/>
      <c r="S594" s="454"/>
      <c r="T594" s="454"/>
      <c r="U594" s="454"/>
      <c r="V594" s="454"/>
      <c r="W594" s="454"/>
      <c r="X594" s="454"/>
      <c r="Y594" s="454"/>
      <c r="Z594" s="454"/>
      <c r="AA594" s="64"/>
      <c r="AB594" s="64"/>
      <c r="AC594" s="64"/>
    </row>
    <row r="595" spans="1:68" ht="27" customHeight="1" x14ac:dyDescent="0.25">
      <c r="A595" s="61" t="s">
        <v>766</v>
      </c>
      <c r="B595" s="61" t="s">
        <v>767</v>
      </c>
      <c r="C595" s="35">
        <v>4301051780</v>
      </c>
      <c r="D595" s="455">
        <v>4640242180106</v>
      </c>
      <c r="E595" s="455"/>
      <c r="F595" s="60">
        <v>1.3</v>
      </c>
      <c r="G595" s="36">
        <v>6</v>
      </c>
      <c r="H595" s="60">
        <v>7.8</v>
      </c>
      <c r="I595" s="60">
        <v>8.2799999999999994</v>
      </c>
      <c r="J595" s="36">
        <v>56</v>
      </c>
      <c r="K595" s="36" t="s">
        <v>128</v>
      </c>
      <c r="L595" s="36"/>
      <c r="M595" s="37" t="s">
        <v>84</v>
      </c>
      <c r="N595" s="37"/>
      <c r="O595" s="36">
        <v>45</v>
      </c>
      <c r="P595" s="772" t="s">
        <v>768</v>
      </c>
      <c r="Q595" s="457"/>
      <c r="R595" s="457"/>
      <c r="S595" s="457"/>
      <c r="T595" s="458"/>
      <c r="U595" s="38" t="s">
        <v>48</v>
      </c>
      <c r="V595" s="38" t="s">
        <v>48</v>
      </c>
      <c r="W595" s="39" t="s">
        <v>0</v>
      </c>
      <c r="X595" s="57">
        <v>0</v>
      </c>
      <c r="Y595" s="54">
        <f>IFERROR(IF(X595="",0,CEILING((X595/$H595),1)*$H595),"")</f>
        <v>0</v>
      </c>
      <c r="Z595" s="40" t="str">
        <f>IFERROR(IF(Y595=0,"",ROUNDUP(Y595/H595,0)*0.02175),"")</f>
        <v/>
      </c>
      <c r="AA595" s="66" t="s">
        <v>48</v>
      </c>
      <c r="AB595" s="67" t="s">
        <v>48</v>
      </c>
      <c r="AC595" s="77"/>
      <c r="AG595" s="76"/>
      <c r="AJ595" s="79"/>
      <c r="AK595" s="79"/>
      <c r="BB595" s="389" t="s">
        <v>69</v>
      </c>
      <c r="BM595" s="76">
        <f>IFERROR(X595*I595/H595,"0")</f>
        <v>0</v>
      </c>
      <c r="BN595" s="76">
        <f>IFERROR(Y595*I595/H595,"0")</f>
        <v>0</v>
      </c>
      <c r="BO595" s="76">
        <f>IFERROR(1/J595*(X595/H595),"0")</f>
        <v>0</v>
      </c>
      <c r="BP595" s="76">
        <f>IFERROR(1/J595*(Y595/H595),"0")</f>
        <v>0</v>
      </c>
    </row>
    <row r="596" spans="1:68" x14ac:dyDescent="0.2">
      <c r="A596" s="462"/>
      <c r="B596" s="462"/>
      <c r="C596" s="462"/>
      <c r="D596" s="462"/>
      <c r="E596" s="462"/>
      <c r="F596" s="462"/>
      <c r="G596" s="462"/>
      <c r="H596" s="462"/>
      <c r="I596" s="462"/>
      <c r="J596" s="462"/>
      <c r="K596" s="462"/>
      <c r="L596" s="462"/>
      <c r="M596" s="462"/>
      <c r="N596" s="462"/>
      <c r="O596" s="463"/>
      <c r="P596" s="459" t="s">
        <v>43</v>
      </c>
      <c r="Q596" s="460"/>
      <c r="R596" s="460"/>
      <c r="S596" s="460"/>
      <c r="T596" s="460"/>
      <c r="U596" s="460"/>
      <c r="V596" s="461"/>
      <c r="W596" s="41" t="s">
        <v>42</v>
      </c>
      <c r="X596" s="42">
        <f>IFERROR(X595/H595,"0")</f>
        <v>0</v>
      </c>
      <c r="Y596" s="42">
        <f>IFERROR(Y595/H595,"0")</f>
        <v>0</v>
      </c>
      <c r="Z596" s="42">
        <f>IFERROR(IF(Z595="",0,Z595),"0")</f>
        <v>0</v>
      </c>
      <c r="AA596" s="65"/>
      <c r="AB596" s="65"/>
      <c r="AC596" s="65"/>
    </row>
    <row r="597" spans="1:68" x14ac:dyDescent="0.2">
      <c r="A597" s="462"/>
      <c r="B597" s="462"/>
      <c r="C597" s="462"/>
      <c r="D597" s="462"/>
      <c r="E597" s="462"/>
      <c r="F597" s="462"/>
      <c r="G597" s="462"/>
      <c r="H597" s="462"/>
      <c r="I597" s="462"/>
      <c r="J597" s="462"/>
      <c r="K597" s="462"/>
      <c r="L597" s="462"/>
      <c r="M597" s="462"/>
      <c r="N597" s="462"/>
      <c r="O597" s="463"/>
      <c r="P597" s="459" t="s">
        <v>43</v>
      </c>
      <c r="Q597" s="460"/>
      <c r="R597" s="460"/>
      <c r="S597" s="460"/>
      <c r="T597" s="460"/>
      <c r="U597" s="460"/>
      <c r="V597" s="461"/>
      <c r="W597" s="41" t="s">
        <v>0</v>
      </c>
      <c r="X597" s="42">
        <f>IFERROR(SUM(X595:X595),"0")</f>
        <v>0</v>
      </c>
      <c r="Y597" s="42">
        <f>IFERROR(SUM(Y595:Y595),"0")</f>
        <v>0</v>
      </c>
      <c r="Z597" s="41"/>
      <c r="AA597" s="65"/>
      <c r="AB597" s="65"/>
      <c r="AC597" s="65"/>
    </row>
    <row r="598" spans="1:68" ht="15" customHeight="1" x14ac:dyDescent="0.2">
      <c r="A598" s="462"/>
      <c r="B598" s="462"/>
      <c r="C598" s="462"/>
      <c r="D598" s="462"/>
      <c r="E598" s="462"/>
      <c r="F598" s="462"/>
      <c r="G598" s="462"/>
      <c r="H598" s="462"/>
      <c r="I598" s="462"/>
      <c r="J598" s="462"/>
      <c r="K598" s="462"/>
      <c r="L598" s="462"/>
      <c r="M598" s="462"/>
      <c r="N598" s="462"/>
      <c r="O598" s="776"/>
      <c r="P598" s="773" t="s">
        <v>36</v>
      </c>
      <c r="Q598" s="774"/>
      <c r="R598" s="774"/>
      <c r="S598" s="774"/>
      <c r="T598" s="774"/>
      <c r="U598" s="774"/>
      <c r="V598" s="775"/>
      <c r="W598" s="41" t="s">
        <v>0</v>
      </c>
      <c r="X598" s="42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17981</v>
      </c>
      <c r="Y598" s="42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18083.300000000003</v>
      </c>
      <c r="Z598" s="41"/>
      <c r="AA598" s="65"/>
      <c r="AB598" s="65"/>
      <c r="AC598" s="65"/>
    </row>
    <row r="599" spans="1:68" x14ac:dyDescent="0.2">
      <c r="A599" s="462"/>
      <c r="B599" s="462"/>
      <c r="C599" s="462"/>
      <c r="D599" s="462"/>
      <c r="E599" s="462"/>
      <c r="F599" s="462"/>
      <c r="G599" s="462"/>
      <c r="H599" s="462"/>
      <c r="I599" s="462"/>
      <c r="J599" s="462"/>
      <c r="K599" s="462"/>
      <c r="L599" s="462"/>
      <c r="M599" s="462"/>
      <c r="N599" s="462"/>
      <c r="O599" s="776"/>
      <c r="P599" s="773" t="s">
        <v>37</v>
      </c>
      <c r="Q599" s="774"/>
      <c r="R599" s="774"/>
      <c r="S599" s="774"/>
      <c r="T599" s="774"/>
      <c r="U599" s="774"/>
      <c r="V599" s="775"/>
      <c r="W599" s="41" t="s">
        <v>0</v>
      </c>
      <c r="X599" s="42">
        <f>IFERROR(SUM(BM22:BM595),"0")</f>
        <v>18887.532519610064</v>
      </c>
      <c r="Y599" s="42">
        <f>IFERROR(SUM(BN22:BN595),"0")</f>
        <v>18996.546000000002</v>
      </c>
      <c r="Z599" s="41"/>
      <c r="AA599" s="65"/>
      <c r="AB599" s="65"/>
      <c r="AC599" s="65"/>
    </row>
    <row r="600" spans="1:68" x14ac:dyDescent="0.2">
      <c r="A600" s="462"/>
      <c r="B600" s="462"/>
      <c r="C600" s="462"/>
      <c r="D600" s="462"/>
      <c r="E600" s="462"/>
      <c r="F600" s="462"/>
      <c r="G600" s="462"/>
      <c r="H600" s="462"/>
      <c r="I600" s="462"/>
      <c r="J600" s="462"/>
      <c r="K600" s="462"/>
      <c r="L600" s="462"/>
      <c r="M600" s="462"/>
      <c r="N600" s="462"/>
      <c r="O600" s="776"/>
      <c r="P600" s="773" t="s">
        <v>38</v>
      </c>
      <c r="Q600" s="774"/>
      <c r="R600" s="774"/>
      <c r="S600" s="774"/>
      <c r="T600" s="774"/>
      <c r="U600" s="774"/>
      <c r="V600" s="775"/>
      <c r="W600" s="41" t="s">
        <v>23</v>
      </c>
      <c r="X600" s="43">
        <f>ROUNDUP(SUM(BO22:BO595),0)</f>
        <v>32</v>
      </c>
      <c r="Y600" s="43">
        <f>ROUNDUP(SUM(BP22:BP595),0)</f>
        <v>32</v>
      </c>
      <c r="Z600" s="41"/>
      <c r="AA600" s="65"/>
      <c r="AB600" s="65"/>
      <c r="AC600" s="65"/>
    </row>
    <row r="601" spans="1:68" x14ac:dyDescent="0.2">
      <c r="A601" s="462"/>
      <c r="B601" s="462"/>
      <c r="C601" s="462"/>
      <c r="D601" s="462"/>
      <c r="E601" s="462"/>
      <c r="F601" s="462"/>
      <c r="G601" s="462"/>
      <c r="H601" s="462"/>
      <c r="I601" s="462"/>
      <c r="J601" s="462"/>
      <c r="K601" s="462"/>
      <c r="L601" s="462"/>
      <c r="M601" s="462"/>
      <c r="N601" s="462"/>
      <c r="O601" s="776"/>
      <c r="P601" s="773" t="s">
        <v>39</v>
      </c>
      <c r="Q601" s="774"/>
      <c r="R601" s="774"/>
      <c r="S601" s="774"/>
      <c r="T601" s="774"/>
      <c r="U601" s="774"/>
      <c r="V601" s="775"/>
      <c r="W601" s="41" t="s">
        <v>0</v>
      </c>
      <c r="X601" s="42">
        <f>GrossWeightTotal+PalletQtyTotal*25</f>
        <v>19687.532519610064</v>
      </c>
      <c r="Y601" s="42">
        <f>GrossWeightTotalR+PalletQtyTotalR*25</f>
        <v>19796.546000000002</v>
      </c>
      <c r="Z601" s="41"/>
      <c r="AA601" s="65"/>
      <c r="AB601" s="65"/>
      <c r="AC601" s="65"/>
    </row>
    <row r="602" spans="1:68" x14ac:dyDescent="0.2">
      <c r="A602" s="462"/>
      <c r="B602" s="462"/>
      <c r="C602" s="462"/>
      <c r="D602" s="462"/>
      <c r="E602" s="462"/>
      <c r="F602" s="462"/>
      <c r="G602" s="462"/>
      <c r="H602" s="462"/>
      <c r="I602" s="462"/>
      <c r="J602" s="462"/>
      <c r="K602" s="462"/>
      <c r="L602" s="462"/>
      <c r="M602" s="462"/>
      <c r="N602" s="462"/>
      <c r="O602" s="776"/>
      <c r="P602" s="773" t="s">
        <v>40</v>
      </c>
      <c r="Q602" s="774"/>
      <c r="R602" s="774"/>
      <c r="S602" s="774"/>
      <c r="T602" s="774"/>
      <c r="U602" s="774"/>
      <c r="V602" s="775"/>
      <c r="W602" s="41" t="s">
        <v>23</v>
      </c>
      <c r="X602" s="42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2242.5953937957165</v>
      </c>
      <c r="Y602" s="42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2261</v>
      </c>
      <c r="Z602" s="41"/>
      <c r="AA602" s="65"/>
      <c r="AB602" s="65"/>
      <c r="AC602" s="65"/>
    </row>
    <row r="603" spans="1:68" ht="14.25" x14ac:dyDescent="0.2">
      <c r="A603" s="462"/>
      <c r="B603" s="462"/>
      <c r="C603" s="462"/>
      <c r="D603" s="462"/>
      <c r="E603" s="462"/>
      <c r="F603" s="462"/>
      <c r="G603" s="462"/>
      <c r="H603" s="462"/>
      <c r="I603" s="462"/>
      <c r="J603" s="462"/>
      <c r="K603" s="462"/>
      <c r="L603" s="462"/>
      <c r="M603" s="462"/>
      <c r="N603" s="462"/>
      <c r="O603" s="776"/>
      <c r="P603" s="773" t="s">
        <v>41</v>
      </c>
      <c r="Q603" s="774"/>
      <c r="R603" s="774"/>
      <c r="S603" s="774"/>
      <c r="T603" s="774"/>
      <c r="U603" s="774"/>
      <c r="V603" s="775"/>
      <c r="W603" s="44" t="s">
        <v>54</v>
      </c>
      <c r="X603" s="41"/>
      <c r="Y603" s="41"/>
      <c r="Z603" s="41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35.304279999999991</v>
      </c>
      <c r="AA603" s="65"/>
      <c r="AB603" s="65"/>
      <c r="AC603" s="65"/>
    </row>
    <row r="604" spans="1:68" ht="13.5" thickBot="1" x14ac:dyDescent="0.25"/>
    <row r="605" spans="1:68" ht="27" thickTop="1" thickBot="1" x14ac:dyDescent="0.25">
      <c r="A605" s="45" t="s">
        <v>9</v>
      </c>
      <c r="B605" s="78" t="s">
        <v>80</v>
      </c>
      <c r="C605" s="777" t="s">
        <v>122</v>
      </c>
      <c r="D605" s="777" t="s">
        <v>122</v>
      </c>
      <c r="E605" s="777" t="s">
        <v>122</v>
      </c>
      <c r="F605" s="777" t="s">
        <v>122</v>
      </c>
      <c r="G605" s="777" t="s">
        <v>122</v>
      </c>
      <c r="H605" s="777" t="s">
        <v>122</v>
      </c>
      <c r="I605" s="777" t="s">
        <v>287</v>
      </c>
      <c r="J605" s="777" t="s">
        <v>287</v>
      </c>
      <c r="K605" s="777" t="s">
        <v>287</v>
      </c>
      <c r="L605" s="778"/>
      <c r="M605" s="777" t="s">
        <v>287</v>
      </c>
      <c r="N605" s="778"/>
      <c r="O605" s="777" t="s">
        <v>287</v>
      </c>
      <c r="P605" s="777" t="s">
        <v>287</v>
      </c>
      <c r="Q605" s="777" t="s">
        <v>287</v>
      </c>
      <c r="R605" s="777" t="s">
        <v>287</v>
      </c>
      <c r="S605" s="777" t="s">
        <v>287</v>
      </c>
      <c r="T605" s="777" t="s">
        <v>287</v>
      </c>
      <c r="U605" s="777" t="s">
        <v>287</v>
      </c>
      <c r="V605" s="777" t="s">
        <v>287</v>
      </c>
      <c r="W605" s="777" t="s">
        <v>507</v>
      </c>
      <c r="X605" s="777" t="s">
        <v>507</v>
      </c>
      <c r="Y605" s="777" t="s">
        <v>561</v>
      </c>
      <c r="Z605" s="777" t="s">
        <v>561</v>
      </c>
      <c r="AA605" s="777" t="s">
        <v>561</v>
      </c>
      <c r="AB605" s="777" t="s">
        <v>561</v>
      </c>
      <c r="AC605" s="78" t="s">
        <v>632</v>
      </c>
      <c r="AD605" s="777" t="s">
        <v>676</v>
      </c>
      <c r="AE605" s="777" t="s">
        <v>676</v>
      </c>
      <c r="AF605" s="1"/>
    </row>
    <row r="606" spans="1:68" ht="14.25" customHeight="1" thickTop="1" x14ac:dyDescent="0.2">
      <c r="A606" s="779" t="s">
        <v>10</v>
      </c>
      <c r="B606" s="777" t="s">
        <v>80</v>
      </c>
      <c r="C606" s="777" t="s">
        <v>123</v>
      </c>
      <c r="D606" s="777" t="s">
        <v>143</v>
      </c>
      <c r="E606" s="777" t="s">
        <v>201</v>
      </c>
      <c r="F606" s="777" t="s">
        <v>217</v>
      </c>
      <c r="G606" s="777" t="s">
        <v>255</v>
      </c>
      <c r="H606" s="777" t="s">
        <v>122</v>
      </c>
      <c r="I606" s="777" t="s">
        <v>288</v>
      </c>
      <c r="J606" s="777" t="s">
        <v>305</v>
      </c>
      <c r="K606" s="777" t="s">
        <v>361</v>
      </c>
      <c r="L606" s="1"/>
      <c r="M606" s="777" t="s">
        <v>376</v>
      </c>
      <c r="N606" s="1"/>
      <c r="O606" s="777" t="s">
        <v>392</v>
      </c>
      <c r="P606" s="777" t="s">
        <v>405</v>
      </c>
      <c r="Q606" s="777" t="s">
        <v>408</v>
      </c>
      <c r="R606" s="777" t="s">
        <v>415</v>
      </c>
      <c r="S606" s="777" t="s">
        <v>426</v>
      </c>
      <c r="T606" s="777" t="s">
        <v>429</v>
      </c>
      <c r="U606" s="777" t="s">
        <v>436</v>
      </c>
      <c r="V606" s="777" t="s">
        <v>498</v>
      </c>
      <c r="W606" s="777" t="s">
        <v>508</v>
      </c>
      <c r="X606" s="777" t="s">
        <v>536</v>
      </c>
      <c r="Y606" s="777" t="s">
        <v>562</v>
      </c>
      <c r="Z606" s="777" t="s">
        <v>607</v>
      </c>
      <c r="AA606" s="777" t="s">
        <v>622</v>
      </c>
      <c r="AB606" s="777" t="s">
        <v>629</v>
      </c>
      <c r="AC606" s="777" t="s">
        <v>632</v>
      </c>
      <c r="AD606" s="777" t="s">
        <v>676</v>
      </c>
      <c r="AE606" s="777" t="s">
        <v>753</v>
      </c>
      <c r="AF606" s="1"/>
    </row>
    <row r="607" spans="1:68" ht="13.5" thickBot="1" x14ac:dyDescent="0.25">
      <c r="A607" s="780"/>
      <c r="B607" s="777"/>
      <c r="C607" s="777"/>
      <c r="D607" s="777"/>
      <c r="E607" s="777"/>
      <c r="F607" s="777"/>
      <c r="G607" s="777"/>
      <c r="H607" s="777"/>
      <c r="I607" s="777"/>
      <c r="J607" s="777"/>
      <c r="K607" s="777"/>
      <c r="L607" s="1"/>
      <c r="M607" s="777"/>
      <c r="N607" s="1"/>
      <c r="O607" s="777"/>
      <c r="P607" s="777"/>
      <c r="Q607" s="777"/>
      <c r="R607" s="777"/>
      <c r="S607" s="777"/>
      <c r="T607" s="777"/>
      <c r="U607" s="777"/>
      <c r="V607" s="777"/>
      <c r="W607" s="777"/>
      <c r="X607" s="777"/>
      <c r="Y607" s="777"/>
      <c r="Z607" s="777"/>
      <c r="AA607" s="777"/>
      <c r="AB607" s="777"/>
      <c r="AC607" s="777"/>
      <c r="AD607" s="777"/>
      <c r="AE607" s="777"/>
      <c r="AF607" s="1"/>
    </row>
    <row r="608" spans="1:68" ht="18" thickTop="1" thickBot="1" x14ac:dyDescent="0.25">
      <c r="A608" s="45" t="s">
        <v>13</v>
      </c>
      <c r="B608" s="51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51">
        <f>IFERROR(Y53*1,"0")+IFERROR(Y54*1,"0")+IFERROR(Y55*1,"0")+IFERROR(Y56*1,"0")+IFERROR(Y57*1,"0")+IFERROR(Y58*1,"0")+IFERROR(Y62*1,"0")+IFERROR(Y63*1,"0")</f>
        <v>0</v>
      </c>
      <c r="D608" s="51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105.6</v>
      </c>
      <c r="E608" s="51">
        <f>IFERROR(Y108*1,"0")+IFERROR(Y109*1,"0")+IFERROR(Y110*1,"0")+IFERROR(Y114*1,"0")+IFERROR(Y115*1,"0")+IFERROR(Y116*1,"0")+IFERROR(Y117*1,"0")+IFERROR(Y118*1,"0")</f>
        <v>89.1</v>
      </c>
      <c r="F608" s="51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202.5</v>
      </c>
      <c r="G608" s="51">
        <f>IFERROR(Y155*1,"0")+IFERROR(Y156*1,"0")+IFERROR(Y160*1,"0")+IFERROR(Y161*1,"0")+IFERROR(Y165*1,"0")+IFERROR(Y166*1,"0")</f>
        <v>64</v>
      </c>
      <c r="H608" s="51">
        <f>IFERROR(Y171*1,"0")+IFERROR(Y172*1,"0")+IFERROR(Y173*1,"0")+IFERROR(Y177*1,"0")+IFERROR(Y178*1,"0")+IFERROR(Y179*1,"0")+IFERROR(Y180*1,"0")+IFERROR(Y181*1,"0")+IFERROR(Y185*1,"0")+IFERROR(Y186*1,"0")+IFERROR(Y187*1,"0")</f>
        <v>33.6</v>
      </c>
      <c r="I608" s="51">
        <f>IFERROR(Y193*1,"0")+IFERROR(Y194*1,"0")+IFERROR(Y195*1,"0")+IFERROR(Y196*1,"0")+IFERROR(Y197*1,"0")+IFERROR(Y198*1,"0")+IFERROR(Y199*1,"0")+IFERROR(Y200*1,"0")</f>
        <v>226.8</v>
      </c>
      <c r="J608" s="51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2845.2000000000003</v>
      </c>
      <c r="K608" s="51">
        <f>IFERROR(Y249*1,"0")+IFERROR(Y250*1,"0")+IFERROR(Y251*1,"0")+IFERROR(Y252*1,"0")+IFERROR(Y253*1,"0")+IFERROR(Y254*1,"0")+IFERROR(Y255*1,"0")+IFERROR(Y256*1,"0")</f>
        <v>0</v>
      </c>
      <c r="L608" s="1"/>
      <c r="M608" s="51">
        <f>IFERROR(Y261*1,"0")+IFERROR(Y262*1,"0")+IFERROR(Y263*1,"0")+IFERROR(Y264*1,"0")+IFERROR(Y265*1,"0")+IFERROR(Y266*1,"0")+IFERROR(Y267*1,"0")+IFERROR(Y268*1,"0")</f>
        <v>0</v>
      </c>
      <c r="N608" s="1"/>
      <c r="O608" s="51">
        <f>IFERROR(Y273*1,"0")+IFERROR(Y274*1,"0")+IFERROR(Y275*1,"0")+IFERROR(Y276*1,"0")+IFERROR(Y277*1,"0")+IFERROR(Y278*1,"0")</f>
        <v>4</v>
      </c>
      <c r="P608" s="51">
        <f>IFERROR(Y283*1,"0")</f>
        <v>0</v>
      </c>
      <c r="Q608" s="51">
        <f>IFERROR(Y288*1,"0")+IFERROR(Y289*1,"0")+IFERROR(Y290*1,"0")</f>
        <v>0</v>
      </c>
      <c r="R608" s="51">
        <f>IFERROR(Y295*1,"0")+IFERROR(Y296*1,"0")+IFERROR(Y297*1,"0")+IFERROR(Y298*1,"0")+IFERROR(Y299*1,"0")</f>
        <v>0</v>
      </c>
      <c r="S608" s="51">
        <f>IFERROR(Y304*1,"0")</f>
        <v>0</v>
      </c>
      <c r="T608" s="51">
        <f>IFERROR(Y309*1,"0")+IFERROR(Y313*1,"0")+IFERROR(Y314*1,"0")</f>
        <v>0</v>
      </c>
      <c r="U608" s="51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842.40000000000009</v>
      </c>
      <c r="V608" s="51">
        <f>IFERROR(Y366*1,"0")+IFERROR(Y370*1,"0")+IFERROR(Y371*1,"0")+IFERROR(Y372*1,"0")</f>
        <v>174</v>
      </c>
      <c r="W608" s="51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11352.6</v>
      </c>
      <c r="X608" s="51">
        <f>IFERROR(Y407*1,"0")+IFERROR(Y408*1,"0")+IFERROR(Y409*1,"0")+IFERROR(Y410*1,"0")+IFERROR(Y414*1,"0")+IFERROR(Y415*1,"0")+IFERROR(Y419*1,"0")+IFERROR(Y420*1,"0")+IFERROR(Y421*1,"0")+IFERROR(Y422*1,"0")+IFERROR(Y423*1,"0")+IFERROR(Y427*1,"0")</f>
        <v>1053.3</v>
      </c>
      <c r="Y608" s="51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151.19999999999999</v>
      </c>
      <c r="Z608" s="51">
        <f>IFERROR(Y471*1,"0")+IFERROR(Y475*1,"0")+IFERROR(Y476*1,"0")+IFERROR(Y477*1,"0")+IFERROR(Y478*1,"0")+IFERROR(Y479*1,"0")+IFERROR(Y480*1,"0")+IFERROR(Y484*1,"0")</f>
        <v>100.80000000000001</v>
      </c>
      <c r="AA608" s="51">
        <f>IFERROR(Y489*1,"0")+IFERROR(Y490*1,"0")+IFERROR(Y491*1,"0")</f>
        <v>0</v>
      </c>
      <c r="AB608" s="51">
        <f>IFERROR(Y496*1,"0")</f>
        <v>0</v>
      </c>
      <c r="AC608" s="51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607.20000000000005</v>
      </c>
      <c r="AD608" s="51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231.00000000000003</v>
      </c>
      <c r="AE608" s="51">
        <f>IFERROR(Y582*1,"0")+IFERROR(Y583*1,"0")+IFERROR(Y587*1,"0")+IFERROR(Y591*1,"0")+IFERROR(Y595*1,"0")</f>
        <v>0</v>
      </c>
      <c r="AF608" s="1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6">
    <mergeCell ref="AD605:AE605"/>
    <mergeCell ref="A606:A607"/>
    <mergeCell ref="B606:B607"/>
    <mergeCell ref="C606:C607"/>
    <mergeCell ref="D606:D607"/>
    <mergeCell ref="E606:E607"/>
    <mergeCell ref="F606:F607"/>
    <mergeCell ref="G606:G607"/>
    <mergeCell ref="H606:H607"/>
    <mergeCell ref="I606:I607"/>
    <mergeCell ref="J606:J607"/>
    <mergeCell ref="K606:K607"/>
    <mergeCell ref="M606:M607"/>
    <mergeCell ref="O606:O607"/>
    <mergeCell ref="P606:P607"/>
    <mergeCell ref="Q606:Q607"/>
    <mergeCell ref="R606:R607"/>
    <mergeCell ref="S606:S607"/>
    <mergeCell ref="T606:T607"/>
    <mergeCell ref="U606:U607"/>
    <mergeCell ref="V606:V607"/>
    <mergeCell ref="W606:W607"/>
    <mergeCell ref="X606:X607"/>
    <mergeCell ref="Y606:Y607"/>
    <mergeCell ref="Z606:Z607"/>
    <mergeCell ref="AA606:AA607"/>
    <mergeCell ref="AB606:AB607"/>
    <mergeCell ref="AC606:AC607"/>
    <mergeCell ref="AD606:AD607"/>
    <mergeCell ref="AE606:AE607"/>
    <mergeCell ref="A594:Z594"/>
    <mergeCell ref="D595:E595"/>
    <mergeCell ref="P595:T595"/>
    <mergeCell ref="P596:V596"/>
    <mergeCell ref="A596:O597"/>
    <mergeCell ref="P597:V597"/>
    <mergeCell ref="P598:V598"/>
    <mergeCell ref="A598:O603"/>
    <mergeCell ref="P599:V599"/>
    <mergeCell ref="P600:V600"/>
    <mergeCell ref="P601:V601"/>
    <mergeCell ref="P602:V602"/>
    <mergeCell ref="P603:V603"/>
    <mergeCell ref="C605:H605"/>
    <mergeCell ref="I605:V605"/>
    <mergeCell ref="W605:X605"/>
    <mergeCell ref="Y605:AB605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P578:V578"/>
    <mergeCell ref="A578:O579"/>
    <mergeCell ref="P579:V579"/>
    <mergeCell ref="A580:Z580"/>
    <mergeCell ref="A581:Z581"/>
    <mergeCell ref="D561:E561"/>
    <mergeCell ref="P561:T561"/>
    <mergeCell ref="D562:E562"/>
    <mergeCell ref="P562:T562"/>
    <mergeCell ref="D563:E563"/>
    <mergeCell ref="P563:T563"/>
    <mergeCell ref="P564:V564"/>
    <mergeCell ref="A564:O565"/>
    <mergeCell ref="P565:V565"/>
    <mergeCell ref="A566:Z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497:V497"/>
    <mergeCell ref="A497:O498"/>
    <mergeCell ref="P498:V498"/>
    <mergeCell ref="A499:Z499"/>
    <mergeCell ref="A500:Z500"/>
    <mergeCell ref="A501:Z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P485:V485"/>
    <mergeCell ref="A485:O486"/>
    <mergeCell ref="P486:V486"/>
    <mergeCell ref="A487:Z487"/>
    <mergeCell ref="A488:Z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A495:Z495"/>
    <mergeCell ref="D496:E496"/>
    <mergeCell ref="P496:T496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74:Z474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22:E422"/>
    <mergeCell ref="P422:T422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A389:Z389"/>
    <mergeCell ref="D390:E390"/>
    <mergeCell ref="P390:T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A376:Z376"/>
    <mergeCell ref="A377:Z377"/>
    <mergeCell ref="D378:E378"/>
    <mergeCell ref="P378:T378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A336:Z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P310:V310"/>
    <mergeCell ref="A310:O311"/>
    <mergeCell ref="P311:V311"/>
    <mergeCell ref="A312:Z312"/>
    <mergeCell ref="D313:E313"/>
    <mergeCell ref="P313:T313"/>
    <mergeCell ref="D314:E314"/>
    <mergeCell ref="P314:T314"/>
    <mergeCell ref="A293:Z293"/>
    <mergeCell ref="A294:Z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A281:Z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71:Z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A260:Z26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A190:Z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70:Z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97:E97"/>
    <mergeCell ref="P97:T97"/>
    <mergeCell ref="P98:V98"/>
    <mergeCell ref="A98:O99"/>
    <mergeCell ref="P99:V99"/>
    <mergeCell ref="A100:Z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2" t="s">
        <v>770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771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772</v>
      </c>
      <c r="D6" s="52" t="s">
        <v>773</v>
      </c>
      <c r="E6" s="52" t="s">
        <v>48</v>
      </c>
    </row>
    <row r="8" spans="2:8" x14ac:dyDescent="0.2">
      <c r="B8" s="52" t="s">
        <v>79</v>
      </c>
      <c r="C8" s="52" t="s">
        <v>772</v>
      </c>
      <c r="D8" s="52" t="s">
        <v>48</v>
      </c>
      <c r="E8" s="52" t="s">
        <v>48</v>
      </c>
    </row>
    <row r="10" spans="2:8" x14ac:dyDescent="0.2">
      <c r="B10" s="52" t="s">
        <v>774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775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776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777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778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779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780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781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782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783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784</v>
      </c>
      <c r="C20" s="52" t="s">
        <v>48</v>
      </c>
      <c r="D20" s="52" t="s">
        <v>48</v>
      </c>
      <c r="E20" s="52" t="s">
        <v>48</v>
      </c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1282</vt:i4>
      </vt:variant>
    </vt:vector>
  </HeadingPairs>
  <TitlesOfParts>
    <vt:vector size="12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2024-10-01T07:31:52Z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