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0,24 Пушкарный\"/>
    </mc:Choice>
  </mc:AlternateContent>
  <xr:revisionPtr revIDLastSave="0" documentId="13_ncr:1_{FE48F522-CE71-474C-A0E0-63758BF615B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X579" i="2"/>
  <c r="X578" i="2"/>
  <c r="BO577" i="2"/>
  <c r="BM577" i="2"/>
  <c r="Y577" i="2"/>
  <c r="BO576" i="2"/>
  <c r="BM576" i="2"/>
  <c r="Y576" i="2"/>
  <c r="BO575" i="2"/>
  <c r="BM575" i="2"/>
  <c r="Y575" i="2"/>
  <c r="BO574" i="2"/>
  <c r="BM574" i="2"/>
  <c r="Y574" i="2"/>
  <c r="X572" i="2"/>
  <c r="X571" i="2"/>
  <c r="BO570" i="2"/>
  <c r="BM570" i="2"/>
  <c r="Y570" i="2"/>
  <c r="Z570" i="2" s="1"/>
  <c r="BO569" i="2"/>
  <c r="BM569" i="2"/>
  <c r="Y569" i="2"/>
  <c r="BP569" i="2" s="1"/>
  <c r="BO568" i="2"/>
  <c r="BM568" i="2"/>
  <c r="Y568" i="2"/>
  <c r="Z568" i="2" s="1"/>
  <c r="BO567" i="2"/>
  <c r="BM567" i="2"/>
  <c r="Y567" i="2"/>
  <c r="Z567" i="2" s="1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O552" i="2"/>
  <c r="BM552" i="2"/>
  <c r="Y552" i="2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Z545" i="2"/>
  <c r="Y545" i="2"/>
  <c r="BP545" i="2" s="1"/>
  <c r="BO544" i="2"/>
  <c r="BM544" i="2"/>
  <c r="Y544" i="2"/>
  <c r="BP544" i="2" s="1"/>
  <c r="BO543" i="2"/>
  <c r="BM543" i="2"/>
  <c r="Y543" i="2"/>
  <c r="BO542" i="2"/>
  <c r="BM542" i="2"/>
  <c r="Y542" i="2"/>
  <c r="BP542" i="2" s="1"/>
  <c r="BO541" i="2"/>
  <c r="BM541" i="2"/>
  <c r="Y541" i="2"/>
  <c r="BP541" i="2" s="1"/>
  <c r="BO540" i="2"/>
  <c r="BM540" i="2"/>
  <c r="Y540" i="2"/>
  <c r="BP540" i="2" s="1"/>
  <c r="X536" i="2"/>
  <c r="X535" i="2"/>
  <c r="BO534" i="2"/>
  <c r="BM534" i="2"/>
  <c r="Y534" i="2"/>
  <c r="P534" i="2"/>
  <c r="BO533" i="2"/>
  <c r="BM533" i="2"/>
  <c r="Y533" i="2"/>
  <c r="Z533" i="2" s="1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O522" i="2"/>
  <c r="BM522" i="2"/>
  <c r="Y522" i="2"/>
  <c r="BP522" i="2" s="1"/>
  <c r="P522" i="2"/>
  <c r="BO521" i="2"/>
  <c r="BM521" i="2"/>
  <c r="Y521" i="2"/>
  <c r="BP521" i="2" s="1"/>
  <c r="P521" i="2"/>
  <c r="BO520" i="2"/>
  <c r="BM520" i="2"/>
  <c r="Y520" i="2"/>
  <c r="P520" i="2"/>
  <c r="BO519" i="2"/>
  <c r="BM519" i="2"/>
  <c r="Y519" i="2"/>
  <c r="BN519" i="2" s="1"/>
  <c r="P519" i="2"/>
  <c r="BO518" i="2"/>
  <c r="BM518" i="2"/>
  <c r="Y518" i="2"/>
  <c r="Z518" i="2" s="1"/>
  <c r="P518" i="2"/>
  <c r="X516" i="2"/>
  <c r="X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Z507" i="2" s="1"/>
  <c r="P507" i="2"/>
  <c r="BO506" i="2"/>
  <c r="BM506" i="2"/>
  <c r="Y506" i="2"/>
  <c r="BN506" i="2" s="1"/>
  <c r="P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P503" i="2"/>
  <c r="BO502" i="2"/>
  <c r="BM502" i="2"/>
  <c r="Y502" i="2"/>
  <c r="BP502" i="2" s="1"/>
  <c r="P502" i="2"/>
  <c r="X498" i="2"/>
  <c r="X497" i="2"/>
  <c r="BO496" i="2"/>
  <c r="BM496" i="2"/>
  <c r="Y496" i="2"/>
  <c r="AB608" i="2" s="1"/>
  <c r="P496" i="2"/>
  <c r="X493" i="2"/>
  <c r="X492" i="2"/>
  <c r="BO491" i="2"/>
  <c r="BM491" i="2"/>
  <c r="Y491" i="2"/>
  <c r="P491" i="2"/>
  <c r="BO490" i="2"/>
  <c r="BM490" i="2"/>
  <c r="Y490" i="2"/>
  <c r="P490" i="2"/>
  <c r="BO489" i="2"/>
  <c r="BM489" i="2"/>
  <c r="Y489" i="2"/>
  <c r="BP489" i="2" s="1"/>
  <c r="P489" i="2"/>
  <c r="X486" i="2"/>
  <c r="X485" i="2"/>
  <c r="BO484" i="2"/>
  <c r="BM484" i="2"/>
  <c r="Y484" i="2"/>
  <c r="P484" i="2"/>
  <c r="X482" i="2"/>
  <c r="X481" i="2"/>
  <c r="BP480" i="2"/>
  <c r="BO480" i="2"/>
  <c r="BN480" i="2"/>
  <c r="BM480" i="2"/>
  <c r="Z480" i="2"/>
  <c r="Y480" i="2"/>
  <c r="P480" i="2"/>
  <c r="BO479" i="2"/>
  <c r="BM479" i="2"/>
  <c r="Y479" i="2"/>
  <c r="P479" i="2"/>
  <c r="BO478" i="2"/>
  <c r="BM478" i="2"/>
  <c r="Y478" i="2"/>
  <c r="BN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X459" i="2"/>
  <c r="X458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BN450" i="2" s="1"/>
  <c r="P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P437" i="2"/>
  <c r="X435" i="2"/>
  <c r="X434" i="2"/>
  <c r="BO433" i="2"/>
  <c r="BM433" i="2"/>
  <c r="Y433" i="2"/>
  <c r="Y435" i="2" s="1"/>
  <c r="P433" i="2"/>
  <c r="X429" i="2"/>
  <c r="X428" i="2"/>
  <c r="BO427" i="2"/>
  <c r="BM427" i="2"/>
  <c r="Y427" i="2"/>
  <c r="P427" i="2"/>
  <c r="X425" i="2"/>
  <c r="X424" i="2"/>
  <c r="BO423" i="2"/>
  <c r="BM423" i="2"/>
  <c r="Y423" i="2"/>
  <c r="Z423" i="2" s="1"/>
  <c r="P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Z415" i="2" s="1"/>
  <c r="P415" i="2"/>
  <c r="BO414" i="2"/>
  <c r="BM414" i="2"/>
  <c r="Y414" i="2"/>
  <c r="Z414" i="2" s="1"/>
  <c r="Z416" i="2" s="1"/>
  <c r="P414" i="2"/>
  <c r="X412" i="2"/>
  <c r="X411" i="2"/>
  <c r="BO410" i="2"/>
  <c r="BM410" i="2"/>
  <c r="Y410" i="2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M401" i="2"/>
  <c r="Y401" i="2"/>
  <c r="Y404" i="2" s="1"/>
  <c r="P401" i="2"/>
  <c r="X399" i="2"/>
  <c r="X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Z395" i="2" s="1"/>
  <c r="P395" i="2"/>
  <c r="X393" i="2"/>
  <c r="X392" i="2"/>
  <c r="BO391" i="2"/>
  <c r="BM391" i="2"/>
  <c r="Y391" i="2"/>
  <c r="Z391" i="2" s="1"/>
  <c r="P391" i="2"/>
  <c r="BO390" i="2"/>
  <c r="BM390" i="2"/>
  <c r="Y390" i="2"/>
  <c r="P390" i="2"/>
  <c r="X388" i="2"/>
  <c r="X387" i="2"/>
  <c r="BO386" i="2"/>
  <c r="BM386" i="2"/>
  <c r="Y386" i="2"/>
  <c r="BP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BP370" i="2" s="1"/>
  <c r="P370" i="2"/>
  <c r="X368" i="2"/>
  <c r="X367" i="2"/>
  <c r="BO366" i="2"/>
  <c r="BM366" i="2"/>
  <c r="Y366" i="2"/>
  <c r="Y367" i="2" s="1"/>
  <c r="P366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Y359" i="2"/>
  <c r="Z359" i="2" s="1"/>
  <c r="P359" i="2"/>
  <c r="X357" i="2"/>
  <c r="X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BO352" i="2"/>
  <c r="BM352" i="2"/>
  <c r="Y352" i="2"/>
  <c r="BP352" i="2" s="1"/>
  <c r="X350" i="2"/>
  <c r="X349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BP342" i="2" s="1"/>
  <c r="P342" i="2"/>
  <c r="BO341" i="2"/>
  <c r="BM341" i="2"/>
  <c r="Y341" i="2"/>
  <c r="BP341" i="2" s="1"/>
  <c r="P341" i="2"/>
  <c r="BO340" i="2"/>
  <c r="BM340" i="2"/>
  <c r="Y340" i="2"/>
  <c r="P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Z326" i="2" s="1"/>
  <c r="P326" i="2"/>
  <c r="BO325" i="2"/>
  <c r="BM325" i="2"/>
  <c r="Y325" i="2"/>
  <c r="Z325" i="2" s="1"/>
  <c r="P325" i="2"/>
  <c r="BO324" i="2"/>
  <c r="BM324" i="2"/>
  <c r="Y324" i="2"/>
  <c r="BN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BP321" i="2" s="1"/>
  <c r="BO320" i="2"/>
  <c r="BM320" i="2"/>
  <c r="Y320" i="2"/>
  <c r="BN320" i="2" s="1"/>
  <c r="P320" i="2"/>
  <c r="BO319" i="2"/>
  <c r="BM319" i="2"/>
  <c r="Y319" i="2"/>
  <c r="Z319" i="2" s="1"/>
  <c r="P319" i="2"/>
  <c r="X316" i="2"/>
  <c r="X315" i="2"/>
  <c r="BO314" i="2"/>
  <c r="BM314" i="2"/>
  <c r="Y314" i="2"/>
  <c r="Z314" i="2" s="1"/>
  <c r="P314" i="2"/>
  <c r="BO313" i="2"/>
  <c r="BM313" i="2"/>
  <c r="Y313" i="2"/>
  <c r="Z313" i="2" s="1"/>
  <c r="Z315" i="2" s="1"/>
  <c r="P313" i="2"/>
  <c r="X311" i="2"/>
  <c r="X310" i="2"/>
  <c r="BO309" i="2"/>
  <c r="BM309" i="2"/>
  <c r="Y309" i="2"/>
  <c r="Y311" i="2" s="1"/>
  <c r="P309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P296" i="2"/>
  <c r="BO295" i="2"/>
  <c r="BM295" i="2"/>
  <c r="Y295" i="2"/>
  <c r="BP295" i="2" s="1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Y292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P275" i="2"/>
  <c r="BO274" i="2"/>
  <c r="BM274" i="2"/>
  <c r="Y274" i="2"/>
  <c r="BN274" i="2" s="1"/>
  <c r="BO273" i="2"/>
  <c r="BM273" i="2"/>
  <c r="Y273" i="2"/>
  <c r="BP273" i="2" s="1"/>
  <c r="P273" i="2"/>
  <c r="X270" i="2"/>
  <c r="X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N266" i="2" s="1"/>
  <c r="P266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N244" i="2" s="1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X238" i="2"/>
  <c r="X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Y223" i="2" s="1"/>
  <c r="P215" i="2"/>
  <c r="X213" i="2"/>
  <c r="X212" i="2"/>
  <c r="BO211" i="2"/>
  <c r="BM211" i="2"/>
  <c r="Y211" i="2"/>
  <c r="BN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P206" i="2"/>
  <c r="BO205" i="2"/>
  <c r="BM205" i="2"/>
  <c r="Y205" i="2"/>
  <c r="P205" i="2"/>
  <c r="X202" i="2"/>
  <c r="X201" i="2"/>
  <c r="BP200" i="2"/>
  <c r="BO200" i="2"/>
  <c r="BM200" i="2"/>
  <c r="Y200" i="2"/>
  <c r="Z200" i="2" s="1"/>
  <c r="P200" i="2"/>
  <c r="BO199" i="2"/>
  <c r="BM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P185" i="2"/>
  <c r="X183" i="2"/>
  <c r="X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N172" i="2" s="1"/>
  <c r="P172" i="2"/>
  <c r="BO171" i="2"/>
  <c r="BM171" i="2"/>
  <c r="Y171" i="2"/>
  <c r="Y175" i="2" s="1"/>
  <c r="P171" i="2"/>
  <c r="X168" i="2"/>
  <c r="X167" i="2"/>
  <c r="BO166" i="2"/>
  <c r="BM166" i="2"/>
  <c r="Y166" i="2"/>
  <c r="BP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P145" i="2"/>
  <c r="BO144" i="2"/>
  <c r="BM144" i="2"/>
  <c r="Y144" i="2"/>
  <c r="Z144" i="2" s="1"/>
  <c r="P144" i="2"/>
  <c r="BO143" i="2"/>
  <c r="BM143" i="2"/>
  <c r="Y143" i="2"/>
  <c r="BP143" i="2" s="1"/>
  <c r="P143" i="2"/>
  <c r="BO142" i="2"/>
  <c r="BM142" i="2"/>
  <c r="Y142" i="2"/>
  <c r="BN142" i="2" s="1"/>
  <c r="P142" i="2"/>
  <c r="BO141" i="2"/>
  <c r="BM141" i="2"/>
  <c r="Y141" i="2"/>
  <c r="BP141" i="2" s="1"/>
  <c r="BO140" i="2"/>
  <c r="BM140" i="2"/>
  <c r="Z140" i="2"/>
  <c r="Y140" i="2"/>
  <c r="BN140" i="2" s="1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BO132" i="2"/>
  <c r="BM132" i="2"/>
  <c r="Y132" i="2"/>
  <c r="BN132" i="2" s="1"/>
  <c r="P132" i="2"/>
  <c r="BO131" i="2"/>
  <c r="BM131" i="2"/>
  <c r="Y131" i="2"/>
  <c r="BP131" i="2" s="1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O94" i="2"/>
  <c r="BM94" i="2"/>
  <c r="Y94" i="2"/>
  <c r="BP94" i="2" s="1"/>
  <c r="BO93" i="2"/>
  <c r="BM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Y90" i="2" s="1"/>
  <c r="P84" i="2"/>
  <c r="X82" i="2"/>
  <c r="X81" i="2"/>
  <c r="BO80" i="2"/>
  <c r="BM80" i="2"/>
  <c r="Y80" i="2"/>
  <c r="BN80" i="2" s="1"/>
  <c r="P80" i="2"/>
  <c r="BO79" i="2"/>
  <c r="BM79" i="2"/>
  <c r="Y79" i="2"/>
  <c r="BN79" i="2" s="1"/>
  <c r="BO78" i="2"/>
  <c r="BM78" i="2"/>
  <c r="Y78" i="2"/>
  <c r="BN78" i="2" s="1"/>
  <c r="P78" i="2"/>
  <c r="X76" i="2"/>
  <c r="X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Y62" i="2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BN34" i="2" s="1"/>
  <c r="P34" i="2"/>
  <c r="BO33" i="2"/>
  <c r="BM33" i="2"/>
  <c r="Y33" i="2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P58" i="2" l="1"/>
  <c r="Z93" i="2"/>
  <c r="BP254" i="2"/>
  <c r="Z295" i="2"/>
  <c r="BN295" i="2"/>
  <c r="Z366" i="2"/>
  <c r="Z367" i="2" s="1"/>
  <c r="Z115" i="2"/>
  <c r="BN115" i="2"/>
  <c r="BP118" i="2"/>
  <c r="Z231" i="2"/>
  <c r="Z321" i="2"/>
  <c r="BN321" i="2"/>
  <c r="Z385" i="2"/>
  <c r="Z447" i="2"/>
  <c r="BN447" i="2"/>
  <c r="Z496" i="2"/>
  <c r="Z497" i="2" s="1"/>
  <c r="BN496" i="2"/>
  <c r="BP496" i="2"/>
  <c r="Y497" i="2"/>
  <c r="BN341" i="2"/>
  <c r="BN489" i="2"/>
  <c r="BN569" i="2"/>
  <c r="BN127" i="2"/>
  <c r="BP210" i="2"/>
  <c r="BN234" i="2"/>
  <c r="BN262" i="2"/>
  <c r="BN273" i="2"/>
  <c r="BN384" i="2"/>
  <c r="BN401" i="2"/>
  <c r="Z29" i="2"/>
  <c r="BN29" i="2"/>
  <c r="BP140" i="2"/>
  <c r="BP142" i="2"/>
  <c r="BN160" i="2"/>
  <c r="Z172" i="2"/>
  <c r="BN177" i="2"/>
  <c r="Z195" i="2"/>
  <c r="BN195" i="2"/>
  <c r="Z210" i="2"/>
  <c r="BN268" i="2"/>
  <c r="BP277" i="2"/>
  <c r="BN332" i="2"/>
  <c r="BN347" i="2"/>
  <c r="BP366" i="2"/>
  <c r="BN370" i="2"/>
  <c r="Y425" i="2"/>
  <c r="BN421" i="2"/>
  <c r="Z450" i="2"/>
  <c r="BN454" i="2"/>
  <c r="BP457" i="2"/>
  <c r="BN502" i="2"/>
  <c r="BN521" i="2"/>
  <c r="Z522" i="2"/>
  <c r="BN522" i="2"/>
  <c r="Z541" i="2"/>
  <c r="BN567" i="2"/>
  <c r="BN382" i="2"/>
  <c r="Z382" i="2"/>
  <c r="Z347" i="2"/>
  <c r="Y393" i="2"/>
  <c r="Z126" i="2"/>
  <c r="Z194" i="2"/>
  <c r="Z236" i="2"/>
  <c r="Z253" i="2"/>
  <c r="Z274" i="2"/>
  <c r="BP274" i="2"/>
  <c r="Y280" i="2"/>
  <c r="Z320" i="2"/>
  <c r="BP320" i="2"/>
  <c r="Z348" i="2"/>
  <c r="Z396" i="2"/>
  <c r="BP396" i="2"/>
  <c r="Z433" i="2"/>
  <c r="Z434" i="2" s="1"/>
  <c r="Z443" i="2"/>
  <c r="Z451" i="2"/>
  <c r="Z478" i="2"/>
  <c r="BP478" i="2"/>
  <c r="Z514" i="2"/>
  <c r="Z519" i="2"/>
  <c r="Z79" i="2"/>
  <c r="BP79" i="2"/>
  <c r="Z171" i="2"/>
  <c r="BP236" i="2"/>
  <c r="Y270" i="2"/>
  <c r="Z34" i="2"/>
  <c r="Z89" i="2"/>
  <c r="BN93" i="2"/>
  <c r="Z160" i="2"/>
  <c r="Z177" i="2"/>
  <c r="BP181" i="2"/>
  <c r="Z199" i="2"/>
  <c r="BN231" i="2"/>
  <c r="Z234" i="2"/>
  <c r="Z242" i="2"/>
  <c r="Z262" i="2"/>
  <c r="Z268" i="2"/>
  <c r="Z324" i="2"/>
  <c r="Z332" i="2"/>
  <c r="Z341" i="2"/>
  <c r="BN366" i="2"/>
  <c r="Z370" i="2"/>
  <c r="Z384" i="2"/>
  <c r="Z401" i="2"/>
  <c r="Z421" i="2"/>
  <c r="BP438" i="2"/>
  <c r="Z444" i="2"/>
  <c r="Z454" i="2"/>
  <c r="Z502" i="2"/>
  <c r="Z509" i="2"/>
  <c r="Z521" i="2"/>
  <c r="AE608" i="2"/>
  <c r="Z31" i="2"/>
  <c r="BP78" i="2"/>
  <c r="Y112" i="2"/>
  <c r="BN126" i="2"/>
  <c r="Z127" i="2"/>
  <c r="BN171" i="2"/>
  <c r="BN194" i="2"/>
  <c r="BN253" i="2"/>
  <c r="BP265" i="2"/>
  <c r="Z273" i="2"/>
  <c r="Z489" i="2"/>
  <c r="BP506" i="2"/>
  <c r="Z569" i="2"/>
  <c r="Z571" i="2" s="1"/>
  <c r="BN26" i="2"/>
  <c r="BP26" i="2"/>
  <c r="BP33" i="2"/>
  <c r="Z33" i="2"/>
  <c r="BN62" i="2"/>
  <c r="BP62" i="2"/>
  <c r="BN74" i="2"/>
  <c r="BP74" i="2"/>
  <c r="BN94" i="2"/>
  <c r="BN95" i="2"/>
  <c r="BP95" i="2"/>
  <c r="BN103" i="2"/>
  <c r="BP103" i="2"/>
  <c r="BN116" i="2"/>
  <c r="BP116" i="2"/>
  <c r="BN133" i="2"/>
  <c r="BP133" i="2"/>
  <c r="Y146" i="2"/>
  <c r="BP139" i="2"/>
  <c r="BN139" i="2"/>
  <c r="Z139" i="2"/>
  <c r="Y158" i="2"/>
  <c r="Y157" i="2"/>
  <c r="BN155" i="2"/>
  <c r="BP155" i="2"/>
  <c r="BP156" i="2"/>
  <c r="BN156" i="2"/>
  <c r="Z156" i="2"/>
  <c r="BN185" i="2"/>
  <c r="BP185" i="2"/>
  <c r="BN217" i="2"/>
  <c r="BP217" i="2"/>
  <c r="BP220" i="2"/>
  <c r="BN220" i="2"/>
  <c r="Z220" i="2"/>
  <c r="BN235" i="2"/>
  <c r="BP240" i="2"/>
  <c r="BN240" i="2"/>
  <c r="Z240" i="2"/>
  <c r="Z256" i="2"/>
  <c r="BP256" i="2"/>
  <c r="BN289" i="2"/>
  <c r="BP289" i="2"/>
  <c r="BP290" i="2"/>
  <c r="BN290" i="2"/>
  <c r="Z290" i="2"/>
  <c r="BP322" i="2"/>
  <c r="BN322" i="2"/>
  <c r="Z322" i="2"/>
  <c r="BP323" i="2"/>
  <c r="Z323" i="2"/>
  <c r="BN326" i="2"/>
  <c r="BP326" i="2"/>
  <c r="Z330" i="2"/>
  <c r="Y334" i="2"/>
  <c r="BN330" i="2"/>
  <c r="BP330" i="2"/>
  <c r="BP331" i="2"/>
  <c r="BN331" i="2"/>
  <c r="Z331" i="2"/>
  <c r="BP338" i="2"/>
  <c r="Z338" i="2"/>
  <c r="BP355" i="2"/>
  <c r="Z355" i="2"/>
  <c r="BP371" i="2"/>
  <c r="BN371" i="2"/>
  <c r="Z371" i="2"/>
  <c r="BP379" i="2"/>
  <c r="Z379" i="2"/>
  <c r="BN415" i="2"/>
  <c r="BP415" i="2"/>
  <c r="BN419" i="2"/>
  <c r="BP419" i="2"/>
  <c r="BP420" i="2"/>
  <c r="BN420" i="2"/>
  <c r="Z420" i="2"/>
  <c r="Y459" i="2"/>
  <c r="Z437" i="2"/>
  <c r="BN452" i="2"/>
  <c r="BP452" i="2"/>
  <c r="BP453" i="2"/>
  <c r="BN453" i="2"/>
  <c r="Z453" i="2"/>
  <c r="BN479" i="2"/>
  <c r="Z479" i="2"/>
  <c r="Y23" i="2"/>
  <c r="Y24" i="2"/>
  <c r="X600" i="2"/>
  <c r="X598" i="2"/>
  <c r="BP30" i="2"/>
  <c r="BN30" i="2"/>
  <c r="Z30" i="2"/>
  <c r="Y65" i="2"/>
  <c r="BN68" i="2"/>
  <c r="BN69" i="2"/>
  <c r="BP69" i="2"/>
  <c r="BP70" i="2"/>
  <c r="BN70" i="2"/>
  <c r="Z70" i="2"/>
  <c r="BP71" i="2"/>
  <c r="BN71" i="2"/>
  <c r="Z71" i="2"/>
  <c r="BN85" i="2"/>
  <c r="BP85" i="2"/>
  <c r="BP109" i="2"/>
  <c r="BN109" i="2"/>
  <c r="Z109" i="2"/>
  <c r="Y128" i="2"/>
  <c r="BP123" i="2"/>
  <c r="BN144" i="2"/>
  <c r="BP144" i="2"/>
  <c r="BP145" i="2"/>
  <c r="BN145" i="2"/>
  <c r="Z145" i="2"/>
  <c r="Y151" i="2"/>
  <c r="BN149" i="2"/>
  <c r="Z149" i="2"/>
  <c r="BP150" i="2"/>
  <c r="BN150" i="2"/>
  <c r="Z150" i="2"/>
  <c r="BN165" i="2"/>
  <c r="Z165" i="2"/>
  <c r="Y167" i="2"/>
  <c r="BP196" i="2"/>
  <c r="Z196" i="2"/>
  <c r="BP206" i="2"/>
  <c r="BN206" i="2"/>
  <c r="Z206" i="2"/>
  <c r="BN229" i="2"/>
  <c r="BP229" i="2"/>
  <c r="BP230" i="2"/>
  <c r="BN230" i="2"/>
  <c r="Z230" i="2"/>
  <c r="BN243" i="2"/>
  <c r="BP243" i="2"/>
  <c r="BP251" i="2"/>
  <c r="BN251" i="2"/>
  <c r="Z251" i="2"/>
  <c r="BP263" i="2"/>
  <c r="BN263" i="2"/>
  <c r="Z263" i="2"/>
  <c r="BN264" i="2"/>
  <c r="Z267" i="2"/>
  <c r="BP267" i="2"/>
  <c r="BP275" i="2"/>
  <c r="BN275" i="2"/>
  <c r="Z275" i="2"/>
  <c r="BN276" i="2"/>
  <c r="BN278" i="2"/>
  <c r="BP278" i="2"/>
  <c r="BP296" i="2"/>
  <c r="BN296" i="2"/>
  <c r="Z296" i="2"/>
  <c r="BP297" i="2"/>
  <c r="BN297" i="2"/>
  <c r="Z297" i="2"/>
  <c r="BN298" i="2"/>
  <c r="Z298" i="2"/>
  <c r="BN342" i="2"/>
  <c r="Y344" i="2"/>
  <c r="BP346" i="2"/>
  <c r="Y349" i="2"/>
  <c r="BN346" i="2"/>
  <c r="BP353" i="2"/>
  <c r="BN353" i="2"/>
  <c r="Z353" i="2"/>
  <c r="BN354" i="2"/>
  <c r="Z354" i="2"/>
  <c r="BN360" i="2"/>
  <c r="BP360" i="2"/>
  <c r="BP361" i="2"/>
  <c r="BN361" i="2"/>
  <c r="Z361" i="2"/>
  <c r="BP397" i="2"/>
  <c r="BN397" i="2"/>
  <c r="Z397" i="2"/>
  <c r="Y398" i="2"/>
  <c r="BN409" i="2"/>
  <c r="Z409" i="2"/>
  <c r="BP409" i="2"/>
  <c r="BN445" i="2"/>
  <c r="BP445" i="2"/>
  <c r="BP446" i="2"/>
  <c r="BN446" i="2"/>
  <c r="Z446" i="2"/>
  <c r="Y492" i="2"/>
  <c r="BN490" i="2"/>
  <c r="Z490" i="2"/>
  <c r="BP491" i="2"/>
  <c r="BN491" i="2"/>
  <c r="Z491" i="2"/>
  <c r="BN507" i="2"/>
  <c r="BP507" i="2"/>
  <c r="BN508" i="2"/>
  <c r="Y516" i="2"/>
  <c r="Z513" i="2"/>
  <c r="Z515" i="2" s="1"/>
  <c r="BP523" i="2"/>
  <c r="Z523" i="2"/>
  <c r="BP543" i="2"/>
  <c r="Z543" i="2"/>
  <c r="Y555" i="2"/>
  <c r="Z551" i="2"/>
  <c r="BP553" i="2"/>
  <c r="Z553" i="2"/>
  <c r="BN563" i="2"/>
  <c r="Y565" i="2"/>
  <c r="BN568" i="2"/>
  <c r="BP568" i="2"/>
  <c r="BN570" i="2"/>
  <c r="BP570" i="2"/>
  <c r="BN575" i="2"/>
  <c r="BP575" i="2"/>
  <c r="BN577" i="2"/>
  <c r="BP577" i="2"/>
  <c r="BN27" i="2"/>
  <c r="BP27" i="2"/>
  <c r="BN28" i="2"/>
  <c r="BP28" i="2"/>
  <c r="BP34" i="2"/>
  <c r="BN54" i="2"/>
  <c r="BP54" i="2"/>
  <c r="BN55" i="2"/>
  <c r="BP55" i="2"/>
  <c r="BN63" i="2"/>
  <c r="BP63" i="2"/>
  <c r="BN86" i="2"/>
  <c r="BP86" i="2"/>
  <c r="BN96" i="2"/>
  <c r="BP96" i="2"/>
  <c r="Y98" i="2"/>
  <c r="Y111" i="2"/>
  <c r="BN125" i="2"/>
  <c r="BP125" i="2"/>
  <c r="BN131" i="2"/>
  <c r="BP172" i="2"/>
  <c r="Y174" i="2"/>
  <c r="BN178" i="2"/>
  <c r="BP178" i="2"/>
  <c r="BN187" i="2"/>
  <c r="BP187" i="2"/>
  <c r="BN193" i="2"/>
  <c r="Y202" i="2"/>
  <c r="BP199" i="2"/>
  <c r="Y238" i="2"/>
  <c r="BN232" i="2"/>
  <c r="BP232" i="2"/>
  <c r="BN250" i="2"/>
  <c r="O608" i="2"/>
  <c r="R608" i="2"/>
  <c r="BN314" i="2"/>
  <c r="BP314" i="2"/>
  <c r="BN319" i="2"/>
  <c r="BP319" i="2"/>
  <c r="BP324" i="2"/>
  <c r="BP348" i="2"/>
  <c r="Y362" i="2"/>
  <c r="V608" i="2"/>
  <c r="Y368" i="2"/>
  <c r="Y374" i="2"/>
  <c r="Y373" i="2"/>
  <c r="BN383" i="2"/>
  <c r="BP410" i="2"/>
  <c r="Z410" i="2"/>
  <c r="Y429" i="2"/>
  <c r="Z427" i="2"/>
  <c r="Z428" i="2" s="1"/>
  <c r="BN440" i="2"/>
  <c r="BP440" i="2"/>
  <c r="BN442" i="2"/>
  <c r="BN449" i="2"/>
  <c r="BN461" i="2"/>
  <c r="BP461" i="2"/>
  <c r="Y486" i="2"/>
  <c r="Y485" i="2"/>
  <c r="BP484" i="2"/>
  <c r="BN484" i="2"/>
  <c r="Z484" i="2"/>
  <c r="Z485" i="2" s="1"/>
  <c r="BP503" i="2"/>
  <c r="Z503" i="2"/>
  <c r="BP520" i="2"/>
  <c r="BN520" i="2"/>
  <c r="Z520" i="2"/>
  <c r="BN534" i="2"/>
  <c r="Z534" i="2"/>
  <c r="Z535" i="2" s="1"/>
  <c r="Y554" i="2"/>
  <c r="BP550" i="2"/>
  <c r="BN550" i="2"/>
  <c r="Z550" i="2"/>
  <c r="BP552" i="2"/>
  <c r="BN552" i="2"/>
  <c r="Z552" i="2"/>
  <c r="BN559" i="2"/>
  <c r="BN560" i="2"/>
  <c r="BP560" i="2"/>
  <c r="BN574" i="2"/>
  <c r="BP574" i="2"/>
  <c r="BN576" i="2"/>
  <c r="BP576" i="2"/>
  <c r="Y589" i="2"/>
  <c r="Y588" i="2"/>
  <c r="Z587" i="2"/>
  <c r="Z588" i="2" s="1"/>
  <c r="BP385" i="2"/>
  <c r="BN391" i="2"/>
  <c r="BP391" i="2"/>
  <c r="BN395" i="2"/>
  <c r="BP395" i="2"/>
  <c r="Y403" i="2"/>
  <c r="BN408" i="2"/>
  <c r="Y417" i="2"/>
  <c r="Y424" i="2"/>
  <c r="BP443" i="2"/>
  <c r="BP450" i="2"/>
  <c r="Y481" i="2"/>
  <c r="BN476" i="2"/>
  <c r="BP476" i="2"/>
  <c r="AA608" i="2"/>
  <c r="AC608" i="2"/>
  <c r="BP514" i="2"/>
  <c r="Y525" i="2"/>
  <c r="BP518" i="2"/>
  <c r="Y531" i="2"/>
  <c r="Y536" i="2"/>
  <c r="BN557" i="2"/>
  <c r="BN558" i="2"/>
  <c r="BP558" i="2"/>
  <c r="BN561" i="2"/>
  <c r="BN562" i="2"/>
  <c r="BP562" i="2"/>
  <c r="Y571" i="2"/>
  <c r="Y572" i="2"/>
  <c r="Y592" i="2"/>
  <c r="BN595" i="2"/>
  <c r="Y597" i="2"/>
  <c r="BN249" i="2"/>
  <c r="K608" i="2"/>
  <c r="Y257" i="2"/>
  <c r="F9" i="2"/>
  <c r="BP22" i="2"/>
  <c r="Z32" i="2"/>
  <c r="BP35" i="2"/>
  <c r="BP39" i="2"/>
  <c r="BP43" i="2"/>
  <c r="BP47" i="2"/>
  <c r="Z57" i="2"/>
  <c r="Z73" i="2"/>
  <c r="BP80" i="2"/>
  <c r="BP84" i="2"/>
  <c r="Z88" i="2"/>
  <c r="Z102" i="2"/>
  <c r="Z135" i="2"/>
  <c r="Z141" i="2"/>
  <c r="Z161" i="2"/>
  <c r="Z180" i="2"/>
  <c r="Z197" i="2"/>
  <c r="BP211" i="2"/>
  <c r="BP215" i="2"/>
  <c r="Z219" i="2"/>
  <c r="BP222" i="2"/>
  <c r="BP228" i="2"/>
  <c r="Z249" i="2"/>
  <c r="Y284" i="2"/>
  <c r="Z362" i="2"/>
  <c r="D608" i="2"/>
  <c r="Y75" i="2"/>
  <c r="Y147" i="2"/>
  <c r="Y182" i="2"/>
  <c r="Y201" i="2"/>
  <c r="X602" i="2"/>
  <c r="Y40" i="2"/>
  <c r="Y44" i="2"/>
  <c r="Y48" i="2"/>
  <c r="BN57" i="2"/>
  <c r="Z68" i="2"/>
  <c r="BN73" i="2"/>
  <c r="Y81" i="2"/>
  <c r="BN88" i="2"/>
  <c r="Y99" i="2"/>
  <c r="BN102" i="2"/>
  <c r="Z117" i="2"/>
  <c r="Y119" i="2"/>
  <c r="Z124" i="2"/>
  <c r="BN135" i="2"/>
  <c r="BN141" i="2"/>
  <c r="Z143" i="2"/>
  <c r="BN161" i="2"/>
  <c r="BN180" i="2"/>
  <c r="Z186" i="2"/>
  <c r="BN197" i="2"/>
  <c r="Y212" i="2"/>
  <c r="BN219" i="2"/>
  <c r="Z221" i="2"/>
  <c r="Z227" i="2"/>
  <c r="Z244" i="2"/>
  <c r="Z255" i="2"/>
  <c r="Z264" i="2"/>
  <c r="Z266" i="2"/>
  <c r="Y279" i="2"/>
  <c r="S608" i="2"/>
  <c r="Y305" i="2"/>
  <c r="BP304" i="2"/>
  <c r="BN304" i="2"/>
  <c r="H9" i="2"/>
  <c r="Y59" i="2"/>
  <c r="J9" i="2"/>
  <c r="BN32" i="2"/>
  <c r="Y36" i="2"/>
  <c r="A10" i="2"/>
  <c r="Z85" i="2"/>
  <c r="Z95" i="2"/>
  <c r="H608" i="2"/>
  <c r="Y188" i="2"/>
  <c r="Z216" i="2"/>
  <c r="BN242" i="2"/>
  <c r="BP249" i="2"/>
  <c r="Z277" i="2"/>
  <c r="BP299" i="2"/>
  <c r="BN299" i="2"/>
  <c r="Y316" i="2"/>
  <c r="BP313" i="2"/>
  <c r="BN313" i="2"/>
  <c r="Y315" i="2"/>
  <c r="Y60" i="2"/>
  <c r="Y76" i="2"/>
  <c r="Y104" i="2"/>
  <c r="BN117" i="2"/>
  <c r="BN124" i="2"/>
  <c r="BN143" i="2"/>
  <c r="Y183" i="2"/>
  <c r="BN186" i="2"/>
  <c r="BP197" i="2"/>
  <c r="BN221" i="2"/>
  <c r="BN255" i="2"/>
  <c r="Y258" i="2"/>
  <c r="BN288" i="2"/>
  <c r="Q608" i="2"/>
  <c r="Z288" i="2"/>
  <c r="Y291" i="2"/>
  <c r="Z564" i="2"/>
  <c r="Y37" i="2"/>
  <c r="Y41" i="2"/>
  <c r="Y45" i="2"/>
  <c r="Y49" i="2"/>
  <c r="Z56" i="2"/>
  <c r="Z72" i="2"/>
  <c r="Y82" i="2"/>
  <c r="Z87" i="2"/>
  <c r="Z97" i="2"/>
  <c r="Z101" i="2"/>
  <c r="E608" i="2"/>
  <c r="Y120" i="2"/>
  <c r="Z132" i="2"/>
  <c r="Z134" i="2"/>
  <c r="Y162" i="2"/>
  <c r="Z166" i="2"/>
  <c r="Z173" i="2"/>
  <c r="Z179" i="2"/>
  <c r="Y213" i="2"/>
  <c r="BN216" i="2"/>
  <c r="Z218" i="2"/>
  <c r="BP227" i="2"/>
  <c r="Z233" i="2"/>
  <c r="BP244" i="2"/>
  <c r="BP266" i="2"/>
  <c r="Y306" i="2"/>
  <c r="BP325" i="2"/>
  <c r="BN325" i="2"/>
  <c r="Y189" i="2"/>
  <c r="J608" i="2"/>
  <c r="Z205" i="2"/>
  <c r="Y237" i="2"/>
  <c r="Z261" i="2"/>
  <c r="M608" i="2"/>
  <c r="BN283" i="2"/>
  <c r="P608" i="2"/>
  <c r="B608" i="2"/>
  <c r="Z26" i="2"/>
  <c r="C608" i="2"/>
  <c r="BN56" i="2"/>
  <c r="Z62" i="2"/>
  <c r="Z64" i="2" s="1"/>
  <c r="BN72" i="2"/>
  <c r="Z74" i="2"/>
  <c r="Z78" i="2"/>
  <c r="Y91" i="2"/>
  <c r="BN87" i="2"/>
  <c r="BN97" i="2"/>
  <c r="BN101" i="2"/>
  <c r="Z103" i="2"/>
  <c r="Z114" i="2"/>
  <c r="Z123" i="2"/>
  <c r="F608" i="2"/>
  <c r="BN134" i="2"/>
  <c r="Z142" i="2"/>
  <c r="BN166" i="2"/>
  <c r="BN173" i="2"/>
  <c r="BN179" i="2"/>
  <c r="Z181" i="2"/>
  <c r="Z185" i="2"/>
  <c r="Z198" i="2"/>
  <c r="Y207" i="2"/>
  <c r="Y224" i="2"/>
  <c r="BN218" i="2"/>
  <c r="Z226" i="2"/>
  <c r="Z241" i="2"/>
  <c r="Y245" i="2"/>
  <c r="Z252" i="2"/>
  <c r="Z283" i="2"/>
  <c r="Z284" i="2" s="1"/>
  <c r="BP288" i="2"/>
  <c r="Y310" i="2"/>
  <c r="BP309" i="2"/>
  <c r="BN309" i="2"/>
  <c r="T608" i="2"/>
  <c r="Z58" i="2"/>
  <c r="BN33" i="2"/>
  <c r="Z35" i="2"/>
  <c r="Z39" i="2"/>
  <c r="Z40" i="2" s="1"/>
  <c r="Z47" i="2"/>
  <c r="Z48" i="2" s="1"/>
  <c r="Z53" i="2"/>
  <c r="Y64" i="2"/>
  <c r="Z80" i="2"/>
  <c r="Z84" i="2"/>
  <c r="BN89" i="2"/>
  <c r="BN108" i="2"/>
  <c r="Z110" i="2"/>
  <c r="Z116" i="2"/>
  <c r="Y129" i="2"/>
  <c r="BP132" i="2"/>
  <c r="Y137" i="2"/>
  <c r="BP149" i="2"/>
  <c r="Y163" i="2"/>
  <c r="BP171" i="2"/>
  <c r="I608" i="2"/>
  <c r="BN196" i="2"/>
  <c r="BN205" i="2"/>
  <c r="Z211" i="2"/>
  <c r="Z212" i="2" s="1"/>
  <c r="Z215" i="2"/>
  <c r="Z222" i="2"/>
  <c r="Z228" i="2"/>
  <c r="BP233" i="2"/>
  <c r="Z243" i="2"/>
  <c r="Z254" i="2"/>
  <c r="BN261" i="2"/>
  <c r="Z265" i="2"/>
  <c r="Y269" i="2"/>
  <c r="Z309" i="2"/>
  <c r="Z310" i="2" s="1"/>
  <c r="BN323" i="2"/>
  <c r="Z22" i="2"/>
  <c r="Z23" i="2" s="1"/>
  <c r="BN31" i="2"/>
  <c r="Z43" i="2"/>
  <c r="Z44" i="2" s="1"/>
  <c r="X599" i="2"/>
  <c r="BP101" i="2"/>
  <c r="BN114" i="2"/>
  <c r="BN123" i="2"/>
  <c r="Y136" i="2"/>
  <c r="G608" i="2"/>
  <c r="Z193" i="2"/>
  <c r="BN200" i="2"/>
  <c r="BN226" i="2"/>
  <c r="BP235" i="2"/>
  <c r="BN241" i="2"/>
  <c r="Y246" i="2"/>
  <c r="BP250" i="2"/>
  <c r="BN252" i="2"/>
  <c r="BN267" i="2"/>
  <c r="Z276" i="2"/>
  <c r="Z278" i="2"/>
  <c r="Y301" i="2"/>
  <c r="BN22" i="2"/>
  <c r="BN53" i="2"/>
  <c r="BN84" i="2"/>
  <c r="Z94" i="2"/>
  <c r="BP108" i="2"/>
  <c r="BN110" i="2"/>
  <c r="BN118" i="2"/>
  <c r="Z131" i="2"/>
  <c r="Z155" i="2"/>
  <c r="Y168" i="2"/>
  <c r="BP165" i="2"/>
  <c r="BP198" i="2"/>
  <c r="BP205" i="2"/>
  <c r="Y208" i="2"/>
  <c r="BN215" i="2"/>
  <c r="BN256" i="2"/>
  <c r="BP261" i="2"/>
  <c r="BP283" i="2"/>
  <c r="BP340" i="2"/>
  <c r="BN340" i="2"/>
  <c r="Z340" i="2"/>
  <c r="Y343" i="2"/>
  <c r="Y357" i="2"/>
  <c r="Y388" i="2"/>
  <c r="Y412" i="2"/>
  <c r="BP479" i="2"/>
  <c r="Y482" i="2"/>
  <c r="Y510" i="2"/>
  <c r="BP519" i="2"/>
  <c r="BP534" i="2"/>
  <c r="BP582" i="2"/>
  <c r="Z591" i="2"/>
  <c r="Z592" i="2" s="1"/>
  <c r="BP339" i="2"/>
  <c r="BP380" i="2"/>
  <c r="Z408" i="2"/>
  <c r="Z442" i="2"/>
  <c r="Z449" i="2"/>
  <c r="Y464" i="2"/>
  <c r="Y468" i="2"/>
  <c r="Y473" i="2"/>
  <c r="Y547" i="2"/>
  <c r="U608" i="2"/>
  <c r="Y363" i="2"/>
  <c r="Z456" i="2"/>
  <c r="BP490" i="2"/>
  <c r="Y493" i="2"/>
  <c r="Y498" i="2"/>
  <c r="BN503" i="2"/>
  <c r="Z505" i="2"/>
  <c r="BN523" i="2"/>
  <c r="BN527" i="2"/>
  <c r="Z529" i="2"/>
  <c r="Y535" i="2"/>
  <c r="BN551" i="2"/>
  <c r="BN553" i="2"/>
  <c r="BP567" i="2"/>
  <c r="Z583" i="2"/>
  <c r="BN591" i="2"/>
  <c r="Z386" i="2"/>
  <c r="Z390" i="2"/>
  <c r="Z392" i="2" s="1"/>
  <c r="Y458" i="2"/>
  <c r="BP508" i="2"/>
  <c r="Y511" i="2"/>
  <c r="BN518" i="2"/>
  <c r="BN533" i="2"/>
  <c r="BN541" i="2"/>
  <c r="BN543" i="2"/>
  <c r="BN545" i="2"/>
  <c r="BP557" i="2"/>
  <c r="BP559" i="2"/>
  <c r="BP561" i="2"/>
  <c r="BP563" i="2"/>
  <c r="Z574" i="2"/>
  <c r="Z576" i="2"/>
  <c r="Y578" i="2"/>
  <c r="BN587" i="2"/>
  <c r="BP595" i="2"/>
  <c r="W608" i="2"/>
  <c r="Y327" i="2"/>
  <c r="Y335" i="2"/>
  <c r="BN338" i="2"/>
  <c r="BN379" i="2"/>
  <c r="Z381" i="2"/>
  <c r="Y392" i="2"/>
  <c r="BP401" i="2"/>
  <c r="Y416" i="2"/>
  <c r="BN423" i="2"/>
  <c r="BN427" i="2"/>
  <c r="BN433" i="2"/>
  <c r="BN437" i="2"/>
  <c r="Z439" i="2"/>
  <c r="BN456" i="2"/>
  <c r="Z462" i="2"/>
  <c r="Z466" i="2"/>
  <c r="Z467" i="2" s="1"/>
  <c r="Z471" i="2"/>
  <c r="Z472" i="2" s="1"/>
  <c r="Z475" i="2"/>
  <c r="BN505" i="2"/>
  <c r="BP527" i="2"/>
  <c r="BN529" i="2"/>
  <c r="Y548" i="2"/>
  <c r="BP551" i="2"/>
  <c r="BN583" i="2"/>
  <c r="BP591" i="2"/>
  <c r="X608" i="2"/>
  <c r="Y350" i="2"/>
  <c r="BN355" i="2"/>
  <c r="BN359" i="2"/>
  <c r="BN386" i="2"/>
  <c r="BN390" i="2"/>
  <c r="BN410" i="2"/>
  <c r="BN414" i="2"/>
  <c r="BN444" i="2"/>
  <c r="BN451" i="2"/>
  <c r="BP533" i="2"/>
  <c r="Y564" i="2"/>
  <c r="BP587" i="2"/>
  <c r="Y596" i="2"/>
  <c r="Y608" i="2"/>
  <c r="Z342" i="2"/>
  <c r="Z346" i="2"/>
  <c r="BN381" i="2"/>
  <c r="Z383" i="2"/>
  <c r="Z407" i="2"/>
  <c r="BP423" i="2"/>
  <c r="BP427" i="2"/>
  <c r="BP433" i="2"/>
  <c r="BP437" i="2"/>
  <c r="BN439" i="2"/>
  <c r="Z441" i="2"/>
  <c r="BN462" i="2"/>
  <c r="BN466" i="2"/>
  <c r="BN471" i="2"/>
  <c r="BN475" i="2"/>
  <c r="Z477" i="2"/>
  <c r="Y524" i="2"/>
  <c r="Y579" i="2"/>
  <c r="Z608" i="2"/>
  <c r="Y328" i="2"/>
  <c r="Z333" i="2"/>
  <c r="Z337" i="2"/>
  <c r="Z352" i="2"/>
  <c r="BP359" i="2"/>
  <c r="Z372" i="2"/>
  <c r="Z378" i="2"/>
  <c r="BP390" i="2"/>
  <c r="Z402" i="2"/>
  <c r="BP414" i="2"/>
  <c r="Z422" i="2"/>
  <c r="Z448" i="2"/>
  <c r="Z455" i="2"/>
  <c r="Z504" i="2"/>
  <c r="Y515" i="2"/>
  <c r="Z528" i="2"/>
  <c r="Z540" i="2"/>
  <c r="Z542" i="2"/>
  <c r="Z544" i="2"/>
  <c r="Z546" i="2"/>
  <c r="BN407" i="2"/>
  <c r="Y428" i="2"/>
  <c r="Y434" i="2"/>
  <c r="BN441" i="2"/>
  <c r="BP466" i="2"/>
  <c r="BP471" i="2"/>
  <c r="BP475" i="2"/>
  <c r="BN477" i="2"/>
  <c r="BN509" i="2"/>
  <c r="BN513" i="2"/>
  <c r="Y530" i="2"/>
  <c r="Z582" i="2"/>
  <c r="Z584" i="2" s="1"/>
  <c r="Y584" i="2"/>
  <c r="Y300" i="2"/>
  <c r="BN333" i="2"/>
  <c r="BN337" i="2"/>
  <c r="Z339" i="2"/>
  <c r="BN352" i="2"/>
  <c r="Y356" i="2"/>
  <c r="BN372" i="2"/>
  <c r="BN378" i="2"/>
  <c r="Z380" i="2"/>
  <c r="Y387" i="2"/>
  <c r="Y399" i="2"/>
  <c r="BN402" i="2"/>
  <c r="Y411" i="2"/>
  <c r="BN422" i="2"/>
  <c r="Z438" i="2"/>
  <c r="BN448" i="2"/>
  <c r="BN455" i="2"/>
  <c r="Z457" i="2"/>
  <c r="Z461" i="2"/>
  <c r="Z463" i="2" s="1"/>
  <c r="BN504" i="2"/>
  <c r="Z506" i="2"/>
  <c r="BN528" i="2"/>
  <c r="BN540" i="2"/>
  <c r="BN542" i="2"/>
  <c r="BN544" i="2"/>
  <c r="BN546" i="2"/>
  <c r="Z575" i="2"/>
  <c r="Z577" i="2"/>
  <c r="Z419" i="2"/>
  <c r="Y463" i="2"/>
  <c r="BP513" i="2"/>
  <c r="BN582" i="2"/>
  <c r="AD608" i="2"/>
  <c r="Y585" i="2"/>
  <c r="Z300" i="2" l="1"/>
  <c r="Z349" i="2"/>
  <c r="Z98" i="2"/>
  <c r="Z167" i="2"/>
  <c r="Z291" i="2"/>
  <c r="Z356" i="2"/>
  <c r="Z334" i="2"/>
  <c r="Z157" i="2"/>
  <c r="Z207" i="2"/>
  <c r="Z162" i="2"/>
  <c r="Z554" i="2"/>
  <c r="Z245" i="2"/>
  <c r="Z398" i="2"/>
  <c r="Z174" i="2"/>
  <c r="X601" i="2"/>
  <c r="Z188" i="2"/>
  <c r="Z403" i="2"/>
  <c r="Z279" i="2"/>
  <c r="Z90" i="2"/>
  <c r="Z104" i="2"/>
  <c r="Z524" i="2"/>
  <c r="Z151" i="2"/>
  <c r="Z327" i="2"/>
  <c r="Z492" i="2"/>
  <c r="Z182" i="2"/>
  <c r="Y598" i="2"/>
  <c r="Y602" i="2"/>
  <c r="Z146" i="2"/>
  <c r="Z424" i="2"/>
  <c r="Z530" i="2"/>
  <c r="Z510" i="2"/>
  <c r="Z373" i="2"/>
  <c r="Z411" i="2"/>
  <c r="Z458" i="2"/>
  <c r="Z201" i="2"/>
  <c r="Z111" i="2"/>
  <c r="Z59" i="2"/>
  <c r="Z257" i="2"/>
  <c r="Y599" i="2"/>
  <c r="Z481" i="2"/>
  <c r="Z269" i="2"/>
  <c r="Z81" i="2"/>
  <c r="Z578" i="2"/>
  <c r="Z547" i="2"/>
  <c r="Z343" i="2"/>
  <c r="Z136" i="2"/>
  <c r="Z237" i="2"/>
  <c r="Z128" i="2"/>
  <c r="Z119" i="2"/>
  <c r="Z36" i="2"/>
  <c r="Z387" i="2"/>
  <c r="Z223" i="2"/>
  <c r="Z75" i="2"/>
  <c r="Y600" i="2"/>
  <c r="Z603" i="2" l="1"/>
  <c r="Y601" i="2"/>
</calcChain>
</file>

<file path=xl/sharedStrings.xml><?xml version="1.0" encoding="utf-8"?>
<sst xmlns="http://schemas.openxmlformats.org/spreadsheetml/2006/main" count="3775" uniqueCount="785">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</sst>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677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9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3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52" t="s">
        <v>29</v>
      </c>
      <c r="E1" s="752"/>
      <c r="F1" s="752"/>
      <c r="G1" s="14" t="s">
        <v>69</v>
      </c>
      <c r="H1" s="752" t="s">
        <v>49</v>
      </c>
      <c r="I1" s="752"/>
      <c r="J1" s="752"/>
      <c r="K1" s="752"/>
      <c r="L1" s="752"/>
      <c r="M1" s="752"/>
      <c r="N1" s="752"/>
      <c r="O1" s="752"/>
      <c r="P1" s="752"/>
      <c r="Q1" s="752"/>
      <c r="R1" s="753" t="s">
        <v>70</v>
      </c>
      <c r="S1" s="754"/>
      <c r="T1" s="75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5"/>
      <c r="R2" s="755"/>
      <c r="S2" s="755"/>
      <c r="T2" s="755"/>
      <c r="U2" s="755"/>
      <c r="V2" s="755"/>
      <c r="W2" s="75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5"/>
      <c r="Q3" s="755"/>
      <c r="R3" s="755"/>
      <c r="S3" s="755"/>
      <c r="T3" s="755"/>
      <c r="U3" s="755"/>
      <c r="V3" s="755"/>
      <c r="W3" s="75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56" t="s">
        <v>8</v>
      </c>
      <c r="B5" s="756"/>
      <c r="C5" s="756"/>
      <c r="D5" s="757"/>
      <c r="E5" s="757"/>
      <c r="F5" s="758" t="s">
        <v>14</v>
      </c>
      <c r="G5" s="758"/>
      <c r="H5" s="757"/>
      <c r="I5" s="757"/>
      <c r="J5" s="757"/>
      <c r="K5" s="757"/>
      <c r="L5" s="757"/>
      <c r="M5" s="757"/>
      <c r="N5" s="70"/>
      <c r="P5" s="26" t="s">
        <v>4</v>
      </c>
      <c r="Q5" s="759">
        <v>45562</v>
      </c>
      <c r="R5" s="759"/>
      <c r="T5" s="760" t="s">
        <v>3</v>
      </c>
      <c r="U5" s="761"/>
      <c r="V5" s="762" t="s">
        <v>771</v>
      </c>
      <c r="W5" s="763"/>
      <c r="AB5" s="58"/>
      <c r="AC5" s="58"/>
      <c r="AD5" s="58"/>
      <c r="AE5" s="58"/>
    </row>
    <row r="6" spans="1:32" s="17" customFormat="1" ht="24" customHeight="1" x14ac:dyDescent="0.2">
      <c r="A6" s="756" t="s">
        <v>1</v>
      </c>
      <c r="B6" s="756"/>
      <c r="C6" s="756"/>
      <c r="D6" s="764" t="s">
        <v>78</v>
      </c>
      <c r="E6" s="764"/>
      <c r="F6" s="764"/>
      <c r="G6" s="764"/>
      <c r="H6" s="764"/>
      <c r="I6" s="764"/>
      <c r="J6" s="764"/>
      <c r="K6" s="764"/>
      <c r="L6" s="764"/>
      <c r="M6" s="764"/>
      <c r="N6" s="71"/>
      <c r="P6" s="26" t="s">
        <v>30</v>
      </c>
      <c r="Q6" s="765" t="str">
        <f>IF(Q5=0," ",CHOOSE(WEEKDAY(Q5,2),"Понедельник","Вторник","Среда","Четверг","Пятница","Суббота","Воскресенье"))</f>
        <v>Пятница</v>
      </c>
      <c r="R6" s="765"/>
      <c r="T6" s="766" t="s">
        <v>5</v>
      </c>
      <c r="U6" s="767"/>
      <c r="V6" s="768" t="s">
        <v>72</v>
      </c>
      <c r="W6" s="769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72"/>
      <c r="P7" s="26"/>
      <c r="Q7" s="47"/>
      <c r="R7" s="47"/>
      <c r="T7" s="766"/>
      <c r="U7" s="767"/>
      <c r="V7" s="770"/>
      <c r="W7" s="771"/>
      <c r="AB7" s="58"/>
      <c r="AC7" s="58"/>
      <c r="AD7" s="58"/>
      <c r="AE7" s="58"/>
    </row>
    <row r="8" spans="1:32" s="17" customFormat="1" ht="25.5" customHeight="1" x14ac:dyDescent="0.2">
      <c r="A8" s="777" t="s">
        <v>60</v>
      </c>
      <c r="B8" s="777"/>
      <c r="C8" s="777"/>
      <c r="D8" s="778" t="s">
        <v>79</v>
      </c>
      <c r="E8" s="778"/>
      <c r="F8" s="778"/>
      <c r="G8" s="778"/>
      <c r="H8" s="778"/>
      <c r="I8" s="778"/>
      <c r="J8" s="778"/>
      <c r="K8" s="778"/>
      <c r="L8" s="778"/>
      <c r="M8" s="778"/>
      <c r="N8" s="73"/>
      <c r="P8" s="26" t="s">
        <v>11</v>
      </c>
      <c r="Q8" s="743">
        <v>0.41666666666666669</v>
      </c>
      <c r="R8" s="743"/>
      <c r="T8" s="766"/>
      <c r="U8" s="767"/>
      <c r="V8" s="770"/>
      <c r="W8" s="771"/>
      <c r="AB8" s="58"/>
      <c r="AC8" s="58"/>
      <c r="AD8" s="58"/>
      <c r="AE8" s="58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48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79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9"/>
      <c r="L9" s="779"/>
      <c r="M9" s="779"/>
      <c r="N9" s="68"/>
      <c r="P9" s="29" t="s">
        <v>15</v>
      </c>
      <c r="Q9" s="780"/>
      <c r="R9" s="780"/>
      <c r="T9" s="766"/>
      <c r="U9" s="767"/>
      <c r="V9" s="772"/>
      <c r="W9" s="773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6" t="str">
        <f>IFERROR(VLOOKUP($D$10,Proxy,2,FALSE),"")</f>
        <v/>
      </c>
      <c r="I10" s="736"/>
      <c r="J10" s="736"/>
      <c r="K10" s="736"/>
      <c r="L10" s="736"/>
      <c r="M10" s="736"/>
      <c r="N10" s="69"/>
      <c r="P10" s="29" t="s">
        <v>35</v>
      </c>
      <c r="Q10" s="737"/>
      <c r="R10" s="737"/>
      <c r="U10" s="26" t="s">
        <v>12</v>
      </c>
      <c r="V10" s="738" t="s">
        <v>73</v>
      </c>
      <c r="W10" s="739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40"/>
      <c r="R11" s="740"/>
      <c r="U11" s="26" t="s">
        <v>31</v>
      </c>
      <c r="V11" s="741" t="s">
        <v>57</v>
      </c>
      <c r="W11" s="741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42" t="s">
        <v>74</v>
      </c>
      <c r="B12" s="742"/>
      <c r="C12" s="742"/>
      <c r="D12" s="742"/>
      <c r="E12" s="742"/>
      <c r="F12" s="742"/>
      <c r="G12" s="742"/>
      <c r="H12" s="742"/>
      <c r="I12" s="742"/>
      <c r="J12" s="742"/>
      <c r="K12" s="742"/>
      <c r="L12" s="742"/>
      <c r="M12" s="742"/>
      <c r="N12" s="74"/>
      <c r="P12" s="26" t="s">
        <v>33</v>
      </c>
      <c r="Q12" s="743"/>
      <c r="R12" s="743"/>
      <c r="S12" s="27"/>
      <c r="T12"/>
      <c r="U12" s="26" t="s">
        <v>48</v>
      </c>
      <c r="V12" s="744"/>
      <c r="W12" s="744"/>
      <c r="X12"/>
      <c r="AB12" s="58"/>
      <c r="AC12" s="58"/>
      <c r="AD12" s="58"/>
      <c r="AE12" s="58"/>
    </row>
    <row r="13" spans="1:32" s="17" customFormat="1" ht="23.25" customHeight="1" x14ac:dyDescent="0.2">
      <c r="A13" s="742" t="s">
        <v>75</v>
      </c>
      <c r="B13" s="742"/>
      <c r="C13" s="742"/>
      <c r="D13" s="742"/>
      <c r="E13" s="742"/>
      <c r="F13" s="742"/>
      <c r="G13" s="742"/>
      <c r="H13" s="742"/>
      <c r="I13" s="742"/>
      <c r="J13" s="742"/>
      <c r="K13" s="742"/>
      <c r="L13" s="742"/>
      <c r="M13" s="742"/>
      <c r="N13" s="74"/>
      <c r="O13" s="29"/>
      <c r="P13" s="29" t="s">
        <v>34</v>
      </c>
      <c r="Q13" s="741"/>
      <c r="R13" s="741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42" t="s">
        <v>76</v>
      </c>
      <c r="B14" s="742"/>
      <c r="C14" s="742"/>
      <c r="D14" s="742"/>
      <c r="E14" s="742"/>
      <c r="F14" s="742"/>
      <c r="G14" s="742"/>
      <c r="H14" s="742"/>
      <c r="I14" s="742"/>
      <c r="J14" s="742"/>
      <c r="K14" s="742"/>
      <c r="L14" s="742"/>
      <c r="M14" s="742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45" t="s">
        <v>77</v>
      </c>
      <c r="B15" s="745"/>
      <c r="C15" s="745"/>
      <c r="D15" s="745"/>
      <c r="E15" s="745"/>
      <c r="F15" s="745"/>
      <c r="G15" s="745"/>
      <c r="H15" s="745"/>
      <c r="I15" s="745"/>
      <c r="J15" s="745"/>
      <c r="K15" s="745"/>
      <c r="L15" s="745"/>
      <c r="M15" s="745"/>
      <c r="N15" s="75"/>
      <c r="O15"/>
      <c r="P15" s="746" t="s">
        <v>63</v>
      </c>
      <c r="Q15" s="746"/>
      <c r="R15" s="746"/>
      <c r="S15" s="746"/>
      <c r="T15" s="746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7"/>
      <c r="Q16" s="747"/>
      <c r="R16" s="747"/>
      <c r="S16" s="747"/>
      <c r="T16" s="74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8" t="s">
        <v>61</v>
      </c>
      <c r="B17" s="718" t="s">
        <v>51</v>
      </c>
      <c r="C17" s="749" t="s">
        <v>50</v>
      </c>
      <c r="D17" s="718" t="s">
        <v>52</v>
      </c>
      <c r="E17" s="718"/>
      <c r="F17" s="718" t="s">
        <v>24</v>
      </c>
      <c r="G17" s="718" t="s">
        <v>27</v>
      </c>
      <c r="H17" s="718" t="s">
        <v>25</v>
      </c>
      <c r="I17" s="718" t="s">
        <v>26</v>
      </c>
      <c r="J17" s="750" t="s">
        <v>16</v>
      </c>
      <c r="K17" s="750" t="s">
        <v>65</v>
      </c>
      <c r="L17" s="750" t="s">
        <v>67</v>
      </c>
      <c r="M17" s="750" t="s">
        <v>2</v>
      </c>
      <c r="N17" s="750" t="s">
        <v>66</v>
      </c>
      <c r="O17" s="718" t="s">
        <v>28</v>
      </c>
      <c r="P17" s="718" t="s">
        <v>17</v>
      </c>
      <c r="Q17" s="718"/>
      <c r="R17" s="718"/>
      <c r="S17" s="718"/>
      <c r="T17" s="718"/>
      <c r="U17" s="748" t="s">
        <v>58</v>
      </c>
      <c r="V17" s="718"/>
      <c r="W17" s="718" t="s">
        <v>6</v>
      </c>
      <c r="X17" s="718" t="s">
        <v>44</v>
      </c>
      <c r="Y17" s="719" t="s">
        <v>56</v>
      </c>
      <c r="Z17" s="718" t="s">
        <v>18</v>
      </c>
      <c r="AA17" s="721" t="s">
        <v>62</v>
      </c>
      <c r="AB17" s="721" t="s">
        <v>19</v>
      </c>
      <c r="AC17" s="722" t="s">
        <v>68</v>
      </c>
      <c r="AD17" s="724" t="s">
        <v>59</v>
      </c>
      <c r="AE17" s="725"/>
      <c r="AF17" s="726"/>
      <c r="AG17" s="730"/>
      <c r="BD17" s="731" t="s">
        <v>64</v>
      </c>
    </row>
    <row r="18" spans="1:68" ht="14.25" customHeight="1" x14ac:dyDescent="0.2">
      <c r="A18" s="718"/>
      <c r="B18" s="718"/>
      <c r="C18" s="749"/>
      <c r="D18" s="718"/>
      <c r="E18" s="718"/>
      <c r="F18" s="718" t="s">
        <v>20</v>
      </c>
      <c r="G18" s="718" t="s">
        <v>21</v>
      </c>
      <c r="H18" s="718" t="s">
        <v>22</v>
      </c>
      <c r="I18" s="718" t="s">
        <v>22</v>
      </c>
      <c r="J18" s="751"/>
      <c r="K18" s="751"/>
      <c r="L18" s="751"/>
      <c r="M18" s="751"/>
      <c r="N18" s="751"/>
      <c r="O18" s="718"/>
      <c r="P18" s="718"/>
      <c r="Q18" s="718"/>
      <c r="R18" s="718"/>
      <c r="S18" s="718"/>
      <c r="T18" s="718"/>
      <c r="U18" s="34" t="s">
        <v>47</v>
      </c>
      <c r="V18" s="34" t="s">
        <v>46</v>
      </c>
      <c r="W18" s="718"/>
      <c r="X18" s="718"/>
      <c r="Y18" s="720"/>
      <c r="Z18" s="718"/>
      <c r="AA18" s="721"/>
      <c r="AB18" s="721"/>
      <c r="AC18" s="723"/>
      <c r="AD18" s="727"/>
      <c r="AE18" s="728"/>
      <c r="AF18" s="729"/>
      <c r="AG18" s="730"/>
      <c r="BD18" s="731"/>
    </row>
    <row r="19" spans="1:68" ht="27.75" customHeight="1" x14ac:dyDescent="0.2">
      <c r="A19" s="441" t="s">
        <v>80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53"/>
      <c r="AB19" s="53"/>
      <c r="AC19" s="53"/>
    </row>
    <row r="20" spans="1:68" ht="16.5" customHeight="1" x14ac:dyDescent="0.25">
      <c r="A20" s="416" t="s">
        <v>80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3"/>
      <c r="AB20" s="63"/>
      <c r="AC20" s="63"/>
    </row>
    <row r="21" spans="1:68" ht="14.25" customHeight="1" x14ac:dyDescent="0.25">
      <c r="A21" s="393" t="s">
        <v>81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394">
        <v>4680115885004</v>
      </c>
      <c r="E22" s="394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7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43</v>
      </c>
      <c r="Q23" s="399"/>
      <c r="R23" s="399"/>
      <c r="S23" s="399"/>
      <c r="T23" s="399"/>
      <c r="U23" s="399"/>
      <c r="V23" s="400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43</v>
      </c>
      <c r="Q24" s="399"/>
      <c r="R24" s="399"/>
      <c r="S24" s="399"/>
      <c r="T24" s="399"/>
      <c r="U24" s="399"/>
      <c r="V24" s="400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3" t="s">
        <v>86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394">
        <v>4680115885912</v>
      </c>
      <c r="E26" s="394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710" t="s">
        <v>89</v>
      </c>
      <c r="Q26" s="396"/>
      <c r="R26" s="396"/>
      <c r="S26" s="396"/>
      <c r="T26" s="397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394">
        <v>4607091383881</v>
      </c>
      <c r="E27" s="394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7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394">
        <v>4607091388237</v>
      </c>
      <c r="E28" s="394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7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4301051180</v>
      </c>
      <c r="D29" s="394">
        <v>4607091383935</v>
      </c>
      <c r="E29" s="394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7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95</v>
      </c>
      <c r="B30" s="61" t="s">
        <v>97</v>
      </c>
      <c r="C30" s="35">
        <v>4301051692</v>
      </c>
      <c r="D30" s="394">
        <v>4607091383935</v>
      </c>
      <c r="E30" s="394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7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98</v>
      </c>
      <c r="B31" s="61" t="s">
        <v>99</v>
      </c>
      <c r="C31" s="35">
        <v>4301051783</v>
      </c>
      <c r="D31" s="394">
        <v>4680115881990</v>
      </c>
      <c r="E31" s="394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71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100</v>
      </c>
      <c r="B32" s="61" t="s">
        <v>101</v>
      </c>
      <c r="C32" s="35">
        <v>4301051786</v>
      </c>
      <c r="D32" s="394">
        <v>4680115881853</v>
      </c>
      <c r="E32" s="394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716" t="s">
        <v>102</v>
      </c>
      <c r="Q32" s="396"/>
      <c r="R32" s="396"/>
      <c r="S32" s="396"/>
      <c r="T32" s="397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103</v>
      </c>
      <c r="B33" s="61" t="s">
        <v>104</v>
      </c>
      <c r="C33" s="35">
        <v>4301051861</v>
      </c>
      <c r="D33" s="394">
        <v>4680115885905</v>
      </c>
      <c r="E33" s="394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717" t="s">
        <v>105</v>
      </c>
      <c r="Q33" s="396"/>
      <c r="R33" s="396"/>
      <c r="S33" s="396"/>
      <c r="T33" s="397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106</v>
      </c>
      <c r="B34" s="61" t="s">
        <v>107</v>
      </c>
      <c r="C34" s="35">
        <v>4301051593</v>
      </c>
      <c r="D34" s="394">
        <v>4607091383911</v>
      </c>
      <c r="E34" s="394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70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108</v>
      </c>
      <c r="B35" s="61" t="s">
        <v>109</v>
      </c>
      <c r="C35" s="35">
        <v>4301051592</v>
      </c>
      <c r="D35" s="394">
        <v>4607091388244</v>
      </c>
      <c r="E35" s="394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7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98" t="s">
        <v>43</v>
      </c>
      <c r="Q36" s="399"/>
      <c r="R36" s="399"/>
      <c r="S36" s="399"/>
      <c r="T36" s="399"/>
      <c r="U36" s="399"/>
      <c r="V36" s="400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43</v>
      </c>
      <c r="Q37" s="399"/>
      <c r="R37" s="399"/>
      <c r="S37" s="399"/>
      <c r="T37" s="399"/>
      <c r="U37" s="399"/>
      <c r="V37" s="400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93" t="s">
        <v>110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4"/>
      <c r="AB38" s="64"/>
      <c r="AC38" s="64"/>
    </row>
    <row r="39" spans="1:68" ht="27" customHeight="1" x14ac:dyDescent="0.25">
      <c r="A39" s="61" t="s">
        <v>111</v>
      </c>
      <c r="B39" s="61" t="s">
        <v>112</v>
      </c>
      <c r="C39" s="35">
        <v>4301032013</v>
      </c>
      <c r="D39" s="394">
        <v>4607091388503</v>
      </c>
      <c r="E39" s="394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7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43</v>
      </c>
      <c r="Q40" s="399"/>
      <c r="R40" s="399"/>
      <c r="S40" s="399"/>
      <c r="T40" s="399"/>
      <c r="U40" s="399"/>
      <c r="V40" s="400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98" t="s">
        <v>43</v>
      </c>
      <c r="Q41" s="399"/>
      <c r="R41" s="399"/>
      <c r="S41" s="399"/>
      <c r="T41" s="399"/>
      <c r="U41" s="399"/>
      <c r="V41" s="400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93" t="s">
        <v>115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4"/>
      <c r="AB42" s="64"/>
      <c r="AC42" s="64"/>
    </row>
    <row r="43" spans="1:68" ht="80.25" customHeight="1" x14ac:dyDescent="0.25">
      <c r="A43" s="61" t="s">
        <v>116</v>
      </c>
      <c r="B43" s="61" t="s">
        <v>117</v>
      </c>
      <c r="C43" s="35">
        <v>4301160001</v>
      </c>
      <c r="D43" s="394">
        <v>4607091388282</v>
      </c>
      <c r="E43" s="394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43</v>
      </c>
      <c r="Q44" s="399"/>
      <c r="R44" s="399"/>
      <c r="S44" s="399"/>
      <c r="T44" s="399"/>
      <c r="U44" s="399"/>
      <c r="V44" s="400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43</v>
      </c>
      <c r="Q45" s="399"/>
      <c r="R45" s="399"/>
      <c r="S45" s="399"/>
      <c r="T45" s="399"/>
      <c r="U45" s="399"/>
      <c r="V45" s="400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93" t="s">
        <v>119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4"/>
      <c r="AB46" s="64"/>
      <c r="AC46" s="64"/>
    </row>
    <row r="47" spans="1:68" ht="27" customHeight="1" x14ac:dyDescent="0.25">
      <c r="A47" s="61" t="s">
        <v>120</v>
      </c>
      <c r="B47" s="61" t="s">
        <v>121</v>
      </c>
      <c r="C47" s="35">
        <v>4301170002</v>
      </c>
      <c r="D47" s="394">
        <v>4607091389111</v>
      </c>
      <c r="E47" s="394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7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98" t="s">
        <v>43</v>
      </c>
      <c r="Q48" s="399"/>
      <c r="R48" s="399"/>
      <c r="S48" s="399"/>
      <c r="T48" s="399"/>
      <c r="U48" s="399"/>
      <c r="V48" s="400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98" t="s">
        <v>43</v>
      </c>
      <c r="Q49" s="399"/>
      <c r="R49" s="399"/>
      <c r="S49" s="399"/>
      <c r="T49" s="399"/>
      <c r="U49" s="399"/>
      <c r="V49" s="400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1" t="s">
        <v>122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53"/>
      <c r="AB50" s="53"/>
      <c r="AC50" s="53"/>
    </row>
    <row r="51" spans="1:68" ht="16.5" customHeight="1" x14ac:dyDescent="0.25">
      <c r="A51" s="416" t="s">
        <v>123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  <c r="AA51" s="63"/>
      <c r="AB51" s="63"/>
      <c r="AC51" s="63"/>
    </row>
    <row r="52" spans="1:68" ht="14.25" customHeight="1" x14ac:dyDescent="0.25">
      <c r="A52" s="393" t="s">
        <v>124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4"/>
      <c r="AB52" s="64"/>
      <c r="AC52" s="64"/>
    </row>
    <row r="53" spans="1:68" ht="16.5" customHeight="1" x14ac:dyDescent="0.25">
      <c r="A53" s="61" t="s">
        <v>125</v>
      </c>
      <c r="B53" s="61" t="s">
        <v>126</v>
      </c>
      <c r="C53" s="35">
        <v>4301011380</v>
      </c>
      <c r="D53" s="394">
        <v>4607091385670</v>
      </c>
      <c r="E53" s="394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8" t="s">
        <v>48</v>
      </c>
      <c r="V53" s="38" t="s">
        <v>48</v>
      </c>
      <c r="W53" s="39" t="s">
        <v>0</v>
      </c>
      <c r="X53" s="57">
        <v>400</v>
      </c>
      <c r="Y53" s="54">
        <f t="shared" ref="Y53:Y58" si="6">IFERROR(IF(X53="",0,CEILING((X53/$H53),1)*$H53),"")</f>
        <v>410.40000000000003</v>
      </c>
      <c r="Z53" s="40">
        <f>IFERROR(IF(Y53=0,"",ROUNDUP(Y53/H53,0)*0.02175),"")</f>
        <v>0.8264999999999999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417.77777777777777</v>
      </c>
      <c r="BN53" s="76">
        <f t="shared" ref="BN53:BN58" si="8">IFERROR(Y53*I53/H53,"0")</f>
        <v>428.64</v>
      </c>
      <c r="BO53" s="76">
        <f t="shared" ref="BO53:BO58" si="9">IFERROR(1/J53*(X53/H53),"0")</f>
        <v>0.66137566137566139</v>
      </c>
      <c r="BP53" s="76">
        <f t="shared" ref="BP53:BP58" si="10">IFERROR(1/J53*(Y53/H53),"0")</f>
        <v>0.67857142857142849</v>
      </c>
    </row>
    <row r="54" spans="1:68" ht="16.5" customHeight="1" x14ac:dyDescent="0.25">
      <c r="A54" s="61" t="s">
        <v>125</v>
      </c>
      <c r="B54" s="61" t="s">
        <v>129</v>
      </c>
      <c r="C54" s="35">
        <v>4301011540</v>
      </c>
      <c r="D54" s="394">
        <v>4607091385670</v>
      </c>
      <c r="E54" s="394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7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131</v>
      </c>
      <c r="B55" s="61" t="s">
        <v>132</v>
      </c>
      <c r="C55" s="35">
        <v>4301011625</v>
      </c>
      <c r="D55" s="394">
        <v>4680115883956</v>
      </c>
      <c r="E55" s="394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133</v>
      </c>
      <c r="B56" s="61" t="s">
        <v>134</v>
      </c>
      <c r="C56" s="35">
        <v>4301011382</v>
      </c>
      <c r="D56" s="394">
        <v>4607091385687</v>
      </c>
      <c r="E56" s="394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7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135</v>
      </c>
      <c r="B57" s="61" t="s">
        <v>136</v>
      </c>
      <c r="C57" s="35">
        <v>4301011565</v>
      </c>
      <c r="D57" s="394">
        <v>4680115882539</v>
      </c>
      <c r="E57" s="394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6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137</v>
      </c>
      <c r="B58" s="61" t="s">
        <v>138</v>
      </c>
      <c r="C58" s="35">
        <v>4301011624</v>
      </c>
      <c r="D58" s="394">
        <v>4680115883949</v>
      </c>
      <c r="E58" s="394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43</v>
      </c>
      <c r="Q59" s="399"/>
      <c r="R59" s="399"/>
      <c r="S59" s="399"/>
      <c r="T59" s="399"/>
      <c r="U59" s="399"/>
      <c r="V59" s="400"/>
      <c r="W59" s="41" t="s">
        <v>42</v>
      </c>
      <c r="X59" s="42">
        <f>IFERROR(X53/H53,"0")+IFERROR(X54/H54,"0")+IFERROR(X55/H55,"0")+IFERROR(X56/H56,"0")+IFERROR(X57/H57,"0")+IFERROR(X58/H58,"0")</f>
        <v>37.037037037037038</v>
      </c>
      <c r="Y59" s="42">
        <f>IFERROR(Y53/H53,"0")+IFERROR(Y54/H54,"0")+IFERROR(Y55/H55,"0")+IFERROR(Y56/H56,"0")+IFERROR(Y57/H57,"0")+IFERROR(Y58/H58,"0")</f>
        <v>38</v>
      </c>
      <c r="Z59" s="42">
        <f>IFERROR(IF(Z53="",0,Z53),"0")+IFERROR(IF(Z54="",0,Z54),"0")+IFERROR(IF(Z55="",0,Z55),"0")+IFERROR(IF(Z56="",0,Z56),"0")+IFERROR(IF(Z57="",0,Z57),"0")+IFERROR(IF(Z58="",0,Z58),"0")</f>
        <v>0.8264999999999999</v>
      </c>
      <c r="AA59" s="65"/>
      <c r="AB59" s="65"/>
      <c r="AC59" s="65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43</v>
      </c>
      <c r="Q60" s="399"/>
      <c r="R60" s="399"/>
      <c r="S60" s="399"/>
      <c r="T60" s="399"/>
      <c r="U60" s="399"/>
      <c r="V60" s="400"/>
      <c r="W60" s="41" t="s">
        <v>0</v>
      </c>
      <c r="X60" s="42">
        <f>IFERROR(SUM(X53:X58),"0")</f>
        <v>400</v>
      </c>
      <c r="Y60" s="42">
        <f>IFERROR(SUM(Y53:Y58),"0")</f>
        <v>410.40000000000003</v>
      </c>
      <c r="Z60" s="41"/>
      <c r="AA60" s="65"/>
      <c r="AB60" s="65"/>
      <c r="AC60" s="65"/>
    </row>
    <row r="61" spans="1:68" ht="14.25" customHeight="1" x14ac:dyDescent="0.25">
      <c r="A61" s="393" t="s">
        <v>86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4"/>
      <c r="AB61" s="64"/>
      <c r="AC61" s="64"/>
    </row>
    <row r="62" spans="1:68" ht="16.5" customHeight="1" x14ac:dyDescent="0.25">
      <c r="A62" s="61" t="s">
        <v>139</v>
      </c>
      <c r="B62" s="61" t="s">
        <v>140</v>
      </c>
      <c r="C62" s="35">
        <v>4301051842</v>
      </c>
      <c r="D62" s="394">
        <v>4680115885233</v>
      </c>
      <c r="E62" s="394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394">
        <v>4680115884915</v>
      </c>
      <c r="E63" s="394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7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43</v>
      </c>
      <c r="Q64" s="399"/>
      <c r="R64" s="399"/>
      <c r="S64" s="399"/>
      <c r="T64" s="399"/>
      <c r="U64" s="399"/>
      <c r="V64" s="400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98" t="s">
        <v>43</v>
      </c>
      <c r="Q65" s="399"/>
      <c r="R65" s="399"/>
      <c r="S65" s="399"/>
      <c r="T65" s="399"/>
      <c r="U65" s="399"/>
      <c r="V65" s="400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16" t="s">
        <v>143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63"/>
      <c r="AB66" s="63"/>
      <c r="AC66" s="63"/>
    </row>
    <row r="67" spans="1:68" ht="14.25" customHeight="1" x14ac:dyDescent="0.25">
      <c r="A67" s="393" t="s">
        <v>124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4"/>
      <c r="AB67" s="64"/>
      <c r="AC67" s="64"/>
    </row>
    <row r="68" spans="1:68" ht="27" customHeight="1" x14ac:dyDescent="0.25">
      <c r="A68" s="61" t="s">
        <v>144</v>
      </c>
      <c r="B68" s="61" t="s">
        <v>145</v>
      </c>
      <c r="C68" s="35">
        <v>4301011452</v>
      </c>
      <c r="D68" s="394">
        <v>4680115881426</v>
      </c>
      <c r="E68" s="394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IFERROR(IF(Y68=0,"",ROUNDUP(Y68/H68,0)*0.02175),"")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144</v>
      </c>
      <c r="B69" s="61" t="s">
        <v>146</v>
      </c>
      <c r="C69" s="35">
        <v>4301011481</v>
      </c>
      <c r="D69" s="394">
        <v>4680115881426</v>
      </c>
      <c r="E69" s="394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148</v>
      </c>
      <c r="B70" s="61" t="s">
        <v>149</v>
      </c>
      <c r="C70" s="35">
        <v>4301011386</v>
      </c>
      <c r="D70" s="394">
        <v>4680115880283</v>
      </c>
      <c r="E70" s="394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6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150</v>
      </c>
      <c r="B71" s="61" t="s">
        <v>151</v>
      </c>
      <c r="C71" s="35">
        <v>4301011432</v>
      </c>
      <c r="D71" s="394">
        <v>4680115882720</v>
      </c>
      <c r="E71" s="394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152</v>
      </c>
      <c r="B72" s="61" t="s">
        <v>153</v>
      </c>
      <c r="C72" s="35">
        <v>4301011589</v>
      </c>
      <c r="D72" s="394">
        <v>4680115885899</v>
      </c>
      <c r="E72" s="394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694" t="s">
        <v>154</v>
      </c>
      <c r="Q72" s="396"/>
      <c r="R72" s="396"/>
      <c r="S72" s="396"/>
      <c r="T72" s="397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156</v>
      </c>
      <c r="B73" s="61" t="s">
        <v>157</v>
      </c>
      <c r="C73" s="35">
        <v>4301012008</v>
      </c>
      <c r="D73" s="394">
        <v>4680115881525</v>
      </c>
      <c r="E73" s="394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6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6"/>
      <c r="R73" s="396"/>
      <c r="S73" s="396"/>
      <c r="T73" s="397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394">
        <v>4680115881419</v>
      </c>
      <c r="E74" s="394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6"/>
      <c r="R74" s="396"/>
      <c r="S74" s="396"/>
      <c r="T74" s="397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98" t="s">
        <v>43</v>
      </c>
      <c r="Q75" s="399"/>
      <c r="R75" s="399"/>
      <c r="S75" s="399"/>
      <c r="T75" s="399"/>
      <c r="U75" s="399"/>
      <c r="V75" s="400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98" t="s">
        <v>43</v>
      </c>
      <c r="Q76" s="399"/>
      <c r="R76" s="399"/>
      <c r="S76" s="399"/>
      <c r="T76" s="399"/>
      <c r="U76" s="399"/>
      <c r="V76" s="400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customHeight="1" x14ac:dyDescent="0.25">
      <c r="A77" s="393" t="s">
        <v>160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394">
        <v>4680115881440</v>
      </c>
      <c r="E78" s="394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6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6"/>
      <c r="R78" s="396"/>
      <c r="S78" s="396"/>
      <c r="T78" s="397"/>
      <c r="U78" s="38" t="s">
        <v>48</v>
      </c>
      <c r="V78" s="38" t="s">
        <v>48</v>
      </c>
      <c r="W78" s="39" t="s">
        <v>0</v>
      </c>
      <c r="X78" s="57">
        <v>600</v>
      </c>
      <c r="Y78" s="54">
        <f>IFERROR(IF(X78="",0,CEILING((X78/$H78),1)*$H78),"")</f>
        <v>604.80000000000007</v>
      </c>
      <c r="Z78" s="40">
        <f>IFERROR(IF(Y78=0,"",ROUNDUP(Y78/H78,0)*0.02175),"")</f>
        <v>1.218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626.66666666666663</v>
      </c>
      <c r="BN78" s="76">
        <f>IFERROR(Y78*I78/H78,"0")</f>
        <v>631.67999999999995</v>
      </c>
      <c r="BO78" s="76">
        <f>IFERROR(1/J78*(X78/H78),"0")</f>
        <v>0.99206349206349187</v>
      </c>
      <c r="BP78" s="76">
        <f>IFERROR(1/J78*(Y78/H78),"0")</f>
        <v>1</v>
      </c>
    </row>
    <row r="79" spans="1:68" ht="16.5" customHeight="1" x14ac:dyDescent="0.25">
      <c r="A79" s="61" t="s">
        <v>163</v>
      </c>
      <c r="B79" s="61" t="s">
        <v>164</v>
      </c>
      <c r="C79" s="35">
        <v>4301020358</v>
      </c>
      <c r="D79" s="394">
        <v>4680115885950</v>
      </c>
      <c r="E79" s="394"/>
      <c r="F79" s="60">
        <v>0.37</v>
      </c>
      <c r="G79" s="36">
        <v>6</v>
      </c>
      <c r="H79" s="60">
        <v>2.2200000000000002</v>
      </c>
      <c r="I79" s="60">
        <v>2.42</v>
      </c>
      <c r="J79" s="36">
        <v>156</v>
      </c>
      <c r="K79" s="36" t="s">
        <v>90</v>
      </c>
      <c r="L79" s="36"/>
      <c r="M79" s="37" t="s">
        <v>130</v>
      </c>
      <c r="N79" s="37"/>
      <c r="O79" s="36">
        <v>50</v>
      </c>
      <c r="P79" s="685" t="s">
        <v>165</v>
      </c>
      <c r="Q79" s="396"/>
      <c r="R79" s="396"/>
      <c r="S79" s="396"/>
      <c r="T79" s="397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customHeight="1" x14ac:dyDescent="0.25">
      <c r="A80" s="61" t="s">
        <v>166</v>
      </c>
      <c r="B80" s="61" t="s">
        <v>167</v>
      </c>
      <c r="C80" s="35">
        <v>4301020296</v>
      </c>
      <c r="D80" s="394">
        <v>4680115881433</v>
      </c>
      <c r="E80" s="394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90</v>
      </c>
      <c r="L80" s="36"/>
      <c r="M80" s="37" t="s">
        <v>127</v>
      </c>
      <c r="N80" s="37"/>
      <c r="O80" s="36">
        <v>50</v>
      </c>
      <c r="P80" s="6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6"/>
      <c r="R80" s="396"/>
      <c r="S80" s="396"/>
      <c r="T80" s="397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98" t="s">
        <v>43</v>
      </c>
      <c r="Q81" s="399"/>
      <c r="R81" s="399"/>
      <c r="S81" s="399"/>
      <c r="T81" s="399"/>
      <c r="U81" s="399"/>
      <c r="V81" s="400"/>
      <c r="W81" s="41" t="s">
        <v>42</v>
      </c>
      <c r="X81" s="42">
        <f>IFERROR(X78/H78,"0")+IFERROR(X79/H79,"0")+IFERROR(X80/H80,"0")</f>
        <v>55.55555555555555</v>
      </c>
      <c r="Y81" s="42">
        <f>IFERROR(Y78/H78,"0")+IFERROR(Y79/H79,"0")+IFERROR(Y80/H80,"0")</f>
        <v>56</v>
      </c>
      <c r="Z81" s="42">
        <f>IFERROR(IF(Z78="",0,Z78),"0")+IFERROR(IF(Z79="",0,Z79),"0")+IFERROR(IF(Z80="",0,Z80),"0")</f>
        <v>1.218</v>
      </c>
      <c r="AA81" s="65"/>
      <c r="AB81" s="65"/>
      <c r="AC81" s="65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2"/>
      <c r="P82" s="398" t="s">
        <v>43</v>
      </c>
      <c r="Q82" s="399"/>
      <c r="R82" s="399"/>
      <c r="S82" s="399"/>
      <c r="T82" s="399"/>
      <c r="U82" s="399"/>
      <c r="V82" s="400"/>
      <c r="W82" s="41" t="s">
        <v>0</v>
      </c>
      <c r="X82" s="42">
        <f>IFERROR(SUM(X78:X80),"0")</f>
        <v>600</v>
      </c>
      <c r="Y82" s="42">
        <f>IFERROR(SUM(Y78:Y80),"0")</f>
        <v>604.80000000000007</v>
      </c>
      <c r="Z82" s="41"/>
      <c r="AA82" s="65"/>
      <c r="AB82" s="65"/>
      <c r="AC82" s="65"/>
    </row>
    <row r="83" spans="1:68" ht="14.25" customHeight="1" x14ac:dyDescent="0.25">
      <c r="A83" s="393" t="s">
        <v>81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64"/>
      <c r="AB83" s="64"/>
      <c r="AC83" s="64"/>
    </row>
    <row r="84" spans="1:68" ht="16.5" customHeight="1" x14ac:dyDescent="0.25">
      <c r="A84" s="61" t="s">
        <v>168</v>
      </c>
      <c r="B84" s="61" t="s">
        <v>169</v>
      </c>
      <c r="C84" s="35">
        <v>4301031242</v>
      </c>
      <c r="D84" s="394">
        <v>4680115885066</v>
      </c>
      <c r="E84" s="394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6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6"/>
      <c r="R84" s="396"/>
      <c r="S84" s="396"/>
      <c r="T84" s="397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170</v>
      </c>
      <c r="B85" s="61" t="s">
        <v>171</v>
      </c>
      <c r="C85" s="35">
        <v>4301031240</v>
      </c>
      <c r="D85" s="394">
        <v>4680115885042</v>
      </c>
      <c r="E85" s="394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6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6"/>
      <c r="R85" s="396"/>
      <c r="S85" s="396"/>
      <c r="T85" s="397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172</v>
      </c>
      <c r="B86" s="61" t="s">
        <v>173</v>
      </c>
      <c r="C86" s="35">
        <v>4301031315</v>
      </c>
      <c r="D86" s="394">
        <v>4680115885080</v>
      </c>
      <c r="E86" s="394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90</v>
      </c>
      <c r="L86" s="36"/>
      <c r="M86" s="37" t="s">
        <v>84</v>
      </c>
      <c r="N86" s="37"/>
      <c r="O86" s="36">
        <v>40</v>
      </c>
      <c r="P86" s="68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174</v>
      </c>
      <c r="B87" s="61" t="s">
        <v>175</v>
      </c>
      <c r="C87" s="35">
        <v>4301031243</v>
      </c>
      <c r="D87" s="394">
        <v>4680115885073</v>
      </c>
      <c r="E87" s="394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6"/>
      <c r="R87" s="396"/>
      <c r="S87" s="396"/>
      <c r="T87" s="397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176</v>
      </c>
      <c r="B88" s="61" t="s">
        <v>177</v>
      </c>
      <c r="C88" s="35">
        <v>4301031241</v>
      </c>
      <c r="D88" s="394">
        <v>4680115885059</v>
      </c>
      <c r="E88" s="394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6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6"/>
      <c r="R88" s="396"/>
      <c r="S88" s="396"/>
      <c r="T88" s="397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178</v>
      </c>
      <c r="B89" s="61" t="s">
        <v>179</v>
      </c>
      <c r="C89" s="35">
        <v>4301031316</v>
      </c>
      <c r="D89" s="394">
        <v>4680115885097</v>
      </c>
      <c r="E89" s="394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85</v>
      </c>
      <c r="L89" s="36"/>
      <c r="M89" s="37" t="s">
        <v>84</v>
      </c>
      <c r="N89" s="37"/>
      <c r="O89" s="36">
        <v>40</v>
      </c>
      <c r="P89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6"/>
      <c r="R89" s="396"/>
      <c r="S89" s="396"/>
      <c r="T89" s="397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98" t="s">
        <v>43</v>
      </c>
      <c r="Q90" s="399"/>
      <c r="R90" s="399"/>
      <c r="S90" s="399"/>
      <c r="T90" s="399"/>
      <c r="U90" s="399"/>
      <c r="V90" s="400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2"/>
      <c r="P91" s="398" t="s">
        <v>43</v>
      </c>
      <c r="Q91" s="399"/>
      <c r="R91" s="399"/>
      <c r="S91" s="399"/>
      <c r="T91" s="399"/>
      <c r="U91" s="399"/>
      <c r="V91" s="400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393" t="s">
        <v>86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64"/>
      <c r="AB92" s="64"/>
      <c r="AC92" s="64"/>
    </row>
    <row r="93" spans="1:68" ht="16.5" customHeight="1" x14ac:dyDescent="0.25">
      <c r="A93" s="61" t="s">
        <v>181</v>
      </c>
      <c r="B93" s="61" t="s">
        <v>182</v>
      </c>
      <c r="C93" s="35">
        <v>4301051823</v>
      </c>
      <c r="D93" s="394">
        <v>4680115881891</v>
      </c>
      <c r="E93" s="394"/>
      <c r="F93" s="60">
        <v>1.4</v>
      </c>
      <c r="G93" s="36">
        <v>6</v>
      </c>
      <c r="H93" s="60">
        <v>8.4</v>
      </c>
      <c r="I93" s="60">
        <v>8.9640000000000004</v>
      </c>
      <c r="J93" s="36">
        <v>56</v>
      </c>
      <c r="K93" s="36" t="s">
        <v>128</v>
      </c>
      <c r="L93" s="36"/>
      <c r="M93" s="37" t="s">
        <v>84</v>
      </c>
      <c r="N93" s="37"/>
      <c r="O93" s="36">
        <v>40</v>
      </c>
      <c r="P93" s="680" t="s">
        <v>183</v>
      </c>
      <c r="Q93" s="396"/>
      <c r="R93" s="396"/>
      <c r="S93" s="396"/>
      <c r="T93" s="397"/>
      <c r="U93" s="38" t="s">
        <v>180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IFERROR(IF(Y93=0,"",ROUNDUP(Y93/H93,0)*0.02175),"")</f>
        <v/>
      </c>
      <c r="AA93" s="66" t="s">
        <v>48</v>
      </c>
      <c r="AB93" s="67" t="s">
        <v>184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185</v>
      </c>
      <c r="B94" s="61" t="s">
        <v>186</v>
      </c>
      <c r="C94" s="35">
        <v>4301051846</v>
      </c>
      <c r="D94" s="394">
        <v>4680115885769</v>
      </c>
      <c r="E94" s="394"/>
      <c r="F94" s="60">
        <v>1.4</v>
      </c>
      <c r="G94" s="36">
        <v>6</v>
      </c>
      <c r="H94" s="60">
        <v>8.4</v>
      </c>
      <c r="I94" s="60">
        <v>8.8800000000000008</v>
      </c>
      <c r="J94" s="36">
        <v>56</v>
      </c>
      <c r="K94" s="36" t="s">
        <v>128</v>
      </c>
      <c r="L94" s="36"/>
      <c r="M94" s="37" t="s">
        <v>130</v>
      </c>
      <c r="N94" s="37"/>
      <c r="O94" s="36">
        <v>45</v>
      </c>
      <c r="P94" s="681" t="s">
        <v>187</v>
      </c>
      <c r="Q94" s="396"/>
      <c r="R94" s="396"/>
      <c r="S94" s="396"/>
      <c r="T94" s="397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IFERROR(IF(Y94=0,"",ROUNDUP(Y94/H94,0)*0.02175),"")</f>
        <v/>
      </c>
      <c r="AA94" s="66" t="s">
        <v>48</v>
      </c>
      <c r="AB94" s="67" t="s">
        <v>184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t="16.5" customHeight="1" x14ac:dyDescent="0.25">
      <c r="A95" s="61" t="s">
        <v>188</v>
      </c>
      <c r="B95" s="61" t="s">
        <v>189</v>
      </c>
      <c r="C95" s="35">
        <v>4301051822</v>
      </c>
      <c r="D95" s="394">
        <v>4680115884410</v>
      </c>
      <c r="E95" s="394"/>
      <c r="F95" s="60">
        <v>1.4</v>
      </c>
      <c r="G95" s="36">
        <v>6</v>
      </c>
      <c r="H95" s="60">
        <v>8.4</v>
      </c>
      <c r="I95" s="60">
        <v>8.952</v>
      </c>
      <c r="J95" s="36">
        <v>56</v>
      </c>
      <c r="K95" s="36" t="s">
        <v>128</v>
      </c>
      <c r="L95" s="36"/>
      <c r="M95" s="37" t="s">
        <v>84</v>
      </c>
      <c r="N95" s="37"/>
      <c r="O95" s="36">
        <v>40</v>
      </c>
      <c r="P95" s="682" t="s">
        <v>190</v>
      </c>
      <c r="Q95" s="396"/>
      <c r="R95" s="396"/>
      <c r="S95" s="396"/>
      <c r="T95" s="397"/>
      <c r="U95" s="38" t="s">
        <v>180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184</v>
      </c>
      <c r="AC95" s="77"/>
      <c r="AG95" s="76"/>
      <c r="AJ95" s="79"/>
      <c r="AK95" s="79"/>
      <c r="BB95" s="120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16.5" customHeight="1" x14ac:dyDescent="0.25">
      <c r="A96" s="61" t="s">
        <v>191</v>
      </c>
      <c r="B96" s="61" t="s">
        <v>192</v>
      </c>
      <c r="C96" s="35">
        <v>4301051827</v>
      </c>
      <c r="D96" s="394">
        <v>4680115884403</v>
      </c>
      <c r="E96" s="394"/>
      <c r="F96" s="60">
        <v>0.3</v>
      </c>
      <c r="G96" s="36">
        <v>6</v>
      </c>
      <c r="H96" s="60">
        <v>1.8</v>
      </c>
      <c r="I96" s="60">
        <v>2</v>
      </c>
      <c r="J96" s="36">
        <v>156</v>
      </c>
      <c r="K96" s="36" t="s">
        <v>90</v>
      </c>
      <c r="L96" s="36"/>
      <c r="M96" s="37" t="s">
        <v>84</v>
      </c>
      <c r="N96" s="37"/>
      <c r="O96" s="36">
        <v>40</v>
      </c>
      <c r="P96" s="6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6"/>
      <c r="R96" s="396"/>
      <c r="S96" s="396"/>
      <c r="T96" s="397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16.5" customHeight="1" x14ac:dyDescent="0.25">
      <c r="A97" s="61" t="s">
        <v>193</v>
      </c>
      <c r="B97" s="61" t="s">
        <v>194</v>
      </c>
      <c r="C97" s="35">
        <v>4301051837</v>
      </c>
      <c r="D97" s="394">
        <v>4680115884311</v>
      </c>
      <c r="E97" s="394"/>
      <c r="F97" s="60">
        <v>0.3</v>
      </c>
      <c r="G97" s="36">
        <v>6</v>
      </c>
      <c r="H97" s="60">
        <v>1.8</v>
      </c>
      <c r="I97" s="60">
        <v>2.0659999999999998</v>
      </c>
      <c r="J97" s="36">
        <v>156</v>
      </c>
      <c r="K97" s="36" t="s">
        <v>90</v>
      </c>
      <c r="L97" s="36"/>
      <c r="M97" s="37" t="s">
        <v>130</v>
      </c>
      <c r="N97" s="37"/>
      <c r="O97" s="36">
        <v>40</v>
      </c>
      <c r="P97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6"/>
      <c r="R97" s="396"/>
      <c r="S97" s="396"/>
      <c r="T97" s="397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IFERROR(IF(Y97=0,"",ROUNDUP(Y97/H97,0)*0.00753),"")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x14ac:dyDescent="0.2">
      <c r="A98" s="401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02"/>
      <c r="P98" s="398" t="s">
        <v>43</v>
      </c>
      <c r="Q98" s="399"/>
      <c r="R98" s="399"/>
      <c r="S98" s="399"/>
      <c r="T98" s="399"/>
      <c r="U98" s="399"/>
      <c r="V98" s="400"/>
      <c r="W98" s="41" t="s">
        <v>42</v>
      </c>
      <c r="X98" s="42">
        <f>IFERROR(X93/H93,"0")+IFERROR(X94/H94,"0")+IFERROR(X95/H95,"0")+IFERROR(X96/H96,"0")+IFERROR(X97/H97,"0")</f>
        <v>0</v>
      </c>
      <c r="Y98" s="42">
        <f>IFERROR(Y93/H93,"0")+IFERROR(Y94/H94,"0")+IFERROR(Y95/H95,"0")+IFERROR(Y96/H96,"0")+IFERROR(Y97/H97,"0")</f>
        <v>0</v>
      </c>
      <c r="Z98" s="42">
        <f>IFERROR(IF(Z93="",0,Z93),"0")+IFERROR(IF(Z94="",0,Z94),"0")+IFERROR(IF(Z95="",0,Z95),"0")+IFERROR(IF(Z96="",0,Z96),"0")+IFERROR(IF(Z97="",0,Z97),"0")</f>
        <v>0</v>
      </c>
      <c r="AA98" s="65"/>
      <c r="AB98" s="65"/>
      <c r="AC98" s="65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43</v>
      </c>
      <c r="Q99" s="399"/>
      <c r="R99" s="399"/>
      <c r="S99" s="399"/>
      <c r="T99" s="399"/>
      <c r="U99" s="399"/>
      <c r="V99" s="400"/>
      <c r="W99" s="41" t="s">
        <v>0</v>
      </c>
      <c r="X99" s="42">
        <f>IFERROR(SUM(X93:X97),"0")</f>
        <v>0</v>
      </c>
      <c r="Y99" s="42">
        <f>IFERROR(SUM(Y93:Y97),"0")</f>
        <v>0</v>
      </c>
      <c r="Z99" s="41"/>
      <c r="AA99" s="65"/>
      <c r="AB99" s="65"/>
      <c r="AC99" s="65"/>
    </row>
    <row r="100" spans="1:68" ht="14.25" customHeight="1" x14ac:dyDescent="0.25">
      <c r="A100" s="393" t="s">
        <v>195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64"/>
      <c r="AB100" s="64"/>
      <c r="AC100" s="64"/>
    </row>
    <row r="101" spans="1:68" ht="27" customHeight="1" x14ac:dyDescent="0.25">
      <c r="A101" s="61" t="s">
        <v>196</v>
      </c>
      <c r="B101" s="61" t="s">
        <v>197</v>
      </c>
      <c r="C101" s="35">
        <v>4301060366</v>
      </c>
      <c r="D101" s="394">
        <v>4680115881532</v>
      </c>
      <c r="E101" s="394"/>
      <c r="F101" s="60">
        <v>1.3</v>
      </c>
      <c r="G101" s="36">
        <v>6</v>
      </c>
      <c r="H101" s="60">
        <v>7.8</v>
      </c>
      <c r="I101" s="60">
        <v>8.2799999999999994</v>
      </c>
      <c r="J101" s="36">
        <v>56</v>
      </c>
      <c r="K101" s="36" t="s">
        <v>128</v>
      </c>
      <c r="L101" s="36"/>
      <c r="M101" s="37" t="s">
        <v>84</v>
      </c>
      <c r="N101" s="37"/>
      <c r="O101" s="36">
        <v>30</v>
      </c>
      <c r="P101" s="6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6"/>
      <c r="R101" s="396"/>
      <c r="S101" s="396"/>
      <c r="T101" s="397"/>
      <c r="U101" s="38" t="s">
        <v>48</v>
      </c>
      <c r="V101" s="38" t="s">
        <v>48</v>
      </c>
      <c r="W101" s="39" t="s">
        <v>0</v>
      </c>
      <c r="X101" s="57">
        <v>0</v>
      </c>
      <c r="Y101" s="54">
        <f>IFERROR(IF(X101="",0,CEILING((X101/$H101),1)*$H101),"")</f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23" t="s">
        <v>69</v>
      </c>
      <c r="BM101" s="76">
        <f>IFERROR(X101*I101/H101,"0")</f>
        <v>0</v>
      </c>
      <c r="BN101" s="76">
        <f>IFERROR(Y101*I101/H101,"0")</f>
        <v>0</v>
      </c>
      <c r="BO101" s="76">
        <f>IFERROR(1/J101*(X101/H101),"0")</f>
        <v>0</v>
      </c>
      <c r="BP101" s="76">
        <f>IFERROR(1/J101*(Y101/H101),"0")</f>
        <v>0</v>
      </c>
    </row>
    <row r="102" spans="1:68" ht="27" customHeight="1" x14ac:dyDescent="0.25">
      <c r="A102" s="61" t="s">
        <v>196</v>
      </c>
      <c r="B102" s="61" t="s">
        <v>198</v>
      </c>
      <c r="C102" s="35">
        <v>4301060371</v>
      </c>
      <c r="D102" s="394">
        <v>4680115881532</v>
      </c>
      <c r="E102" s="394"/>
      <c r="F102" s="60">
        <v>1.4</v>
      </c>
      <c r="G102" s="36">
        <v>6</v>
      </c>
      <c r="H102" s="60">
        <v>8.4</v>
      </c>
      <c r="I102" s="60">
        <v>8.9640000000000004</v>
      </c>
      <c r="J102" s="36">
        <v>56</v>
      </c>
      <c r="K102" s="36" t="s">
        <v>128</v>
      </c>
      <c r="L102" s="36"/>
      <c r="M102" s="37" t="s">
        <v>84</v>
      </c>
      <c r="N102" s="37"/>
      <c r="O102" s="36">
        <v>30</v>
      </c>
      <c r="P102" s="67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6"/>
      <c r="R102" s="396"/>
      <c r="S102" s="396"/>
      <c r="T102" s="397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IFERROR(IF(Y102=0,"",ROUNDUP(Y102/H102,0)*0.02175),"")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4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199</v>
      </c>
      <c r="B103" s="61" t="s">
        <v>200</v>
      </c>
      <c r="C103" s="35">
        <v>4301060351</v>
      </c>
      <c r="D103" s="394">
        <v>4680115881464</v>
      </c>
      <c r="E103" s="394"/>
      <c r="F103" s="60">
        <v>0.4</v>
      </c>
      <c r="G103" s="36">
        <v>6</v>
      </c>
      <c r="H103" s="60">
        <v>2.4</v>
      </c>
      <c r="I103" s="60">
        <v>2.6</v>
      </c>
      <c r="J103" s="36">
        <v>156</v>
      </c>
      <c r="K103" s="36" t="s">
        <v>90</v>
      </c>
      <c r="L103" s="36"/>
      <c r="M103" s="37" t="s">
        <v>130</v>
      </c>
      <c r="N103" s="37"/>
      <c r="O103" s="36">
        <v>30</v>
      </c>
      <c r="P103" s="67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6"/>
      <c r="R103" s="396"/>
      <c r="S103" s="396"/>
      <c r="T103" s="397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IFERROR(IF(Y103=0,"",ROUNDUP(Y103/H103,0)*0.00753),"")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5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x14ac:dyDescent="0.2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02"/>
      <c r="P104" s="398" t="s">
        <v>43</v>
      </c>
      <c r="Q104" s="399"/>
      <c r="R104" s="399"/>
      <c r="S104" s="399"/>
      <c r="T104" s="399"/>
      <c r="U104" s="399"/>
      <c r="V104" s="400"/>
      <c r="W104" s="41" t="s">
        <v>42</v>
      </c>
      <c r="X104" s="42">
        <f>IFERROR(X101/H101,"0")+IFERROR(X102/H102,"0")+IFERROR(X103/H103,"0")</f>
        <v>0</v>
      </c>
      <c r="Y104" s="42">
        <f>IFERROR(Y101/H101,"0")+IFERROR(Y102/H102,"0")+IFERROR(Y103/H103,"0")</f>
        <v>0</v>
      </c>
      <c r="Z104" s="42">
        <f>IFERROR(IF(Z101="",0,Z101),"0")+IFERROR(IF(Z102="",0,Z102),"0")+IFERROR(IF(Z103="",0,Z103),"0")</f>
        <v>0</v>
      </c>
      <c r="AA104" s="65"/>
      <c r="AB104" s="65"/>
      <c r="AC104" s="65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2"/>
      <c r="P105" s="398" t="s">
        <v>43</v>
      </c>
      <c r="Q105" s="399"/>
      <c r="R105" s="399"/>
      <c r="S105" s="399"/>
      <c r="T105" s="399"/>
      <c r="U105" s="399"/>
      <c r="V105" s="400"/>
      <c r="W105" s="41" t="s">
        <v>0</v>
      </c>
      <c r="X105" s="42">
        <f>IFERROR(SUM(X101:X103),"0")</f>
        <v>0</v>
      </c>
      <c r="Y105" s="42">
        <f>IFERROR(SUM(Y101:Y103),"0")</f>
        <v>0</v>
      </c>
      <c r="Z105" s="41"/>
      <c r="AA105" s="65"/>
      <c r="AB105" s="65"/>
      <c r="AC105" s="65"/>
    </row>
    <row r="106" spans="1:68" ht="16.5" customHeight="1" x14ac:dyDescent="0.25">
      <c r="A106" s="416" t="s">
        <v>201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416"/>
      <c r="Z106" s="416"/>
      <c r="AA106" s="63"/>
      <c r="AB106" s="63"/>
      <c r="AC106" s="63"/>
    </row>
    <row r="107" spans="1:68" ht="14.25" customHeight="1" x14ac:dyDescent="0.25">
      <c r="A107" s="393" t="s">
        <v>124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64"/>
      <c r="AB107" s="64"/>
      <c r="AC107" s="64"/>
    </row>
    <row r="108" spans="1:68" ht="27" customHeight="1" x14ac:dyDescent="0.25">
      <c r="A108" s="61" t="s">
        <v>202</v>
      </c>
      <c r="B108" s="61" t="s">
        <v>203</v>
      </c>
      <c r="C108" s="35">
        <v>4301011468</v>
      </c>
      <c r="D108" s="394">
        <v>4680115881327</v>
      </c>
      <c r="E108" s="394"/>
      <c r="F108" s="60">
        <v>1.35</v>
      </c>
      <c r="G108" s="36">
        <v>8</v>
      </c>
      <c r="H108" s="60">
        <v>10.8</v>
      </c>
      <c r="I108" s="60">
        <v>11.28</v>
      </c>
      <c r="J108" s="36">
        <v>56</v>
      </c>
      <c r="K108" s="36" t="s">
        <v>128</v>
      </c>
      <c r="L108" s="36"/>
      <c r="M108" s="37" t="s">
        <v>155</v>
      </c>
      <c r="N108" s="37"/>
      <c r="O108" s="36">
        <v>50</v>
      </c>
      <c r="P108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6"/>
      <c r="R108" s="396"/>
      <c r="S108" s="396"/>
      <c r="T108" s="397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16.5" customHeight="1" x14ac:dyDescent="0.25">
      <c r="A109" s="61" t="s">
        <v>204</v>
      </c>
      <c r="B109" s="61" t="s">
        <v>205</v>
      </c>
      <c r="C109" s="35">
        <v>4301011476</v>
      </c>
      <c r="D109" s="394">
        <v>4680115881518</v>
      </c>
      <c r="E109" s="394"/>
      <c r="F109" s="60">
        <v>0.4</v>
      </c>
      <c r="G109" s="36">
        <v>10</v>
      </c>
      <c r="H109" s="60">
        <v>4</v>
      </c>
      <c r="I109" s="60">
        <v>4.24</v>
      </c>
      <c r="J109" s="36">
        <v>120</v>
      </c>
      <c r="K109" s="36" t="s">
        <v>90</v>
      </c>
      <c r="L109" s="36"/>
      <c r="M109" s="37" t="s">
        <v>130</v>
      </c>
      <c r="N109" s="37"/>
      <c r="O109" s="36">
        <v>50</v>
      </c>
      <c r="P109" s="6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6"/>
      <c r="R109" s="396"/>
      <c r="S109" s="396"/>
      <c r="T109" s="397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206</v>
      </c>
      <c r="B110" s="61" t="s">
        <v>207</v>
      </c>
      <c r="C110" s="35">
        <v>4301012007</v>
      </c>
      <c r="D110" s="394">
        <v>4680115881303</v>
      </c>
      <c r="E110" s="394"/>
      <c r="F110" s="60">
        <v>0.45</v>
      </c>
      <c r="G110" s="36">
        <v>10</v>
      </c>
      <c r="H110" s="60">
        <v>4.5</v>
      </c>
      <c r="I110" s="60">
        <v>4.71</v>
      </c>
      <c r="J110" s="36">
        <v>120</v>
      </c>
      <c r="K110" s="36" t="s">
        <v>90</v>
      </c>
      <c r="L110" s="36"/>
      <c r="M110" s="37" t="s">
        <v>155</v>
      </c>
      <c r="N110" s="37"/>
      <c r="O110" s="36">
        <v>50</v>
      </c>
      <c r="P110" s="66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6"/>
      <c r="R110" s="396"/>
      <c r="S110" s="396"/>
      <c r="T110" s="397"/>
      <c r="U110" s="38" t="s">
        <v>48</v>
      </c>
      <c r="V110" s="38" t="s">
        <v>48</v>
      </c>
      <c r="W110" s="39" t="s">
        <v>0</v>
      </c>
      <c r="X110" s="57">
        <v>90</v>
      </c>
      <c r="Y110" s="54">
        <f>IFERROR(IF(X110="",0,CEILING((X110/$H110),1)*$H110),"")</f>
        <v>90</v>
      </c>
      <c r="Z110" s="40">
        <f>IFERROR(IF(Y110=0,"",ROUNDUP(Y110/H110,0)*0.00937),"")</f>
        <v>0.18740000000000001</v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94.199999999999989</v>
      </c>
      <c r="BN110" s="76">
        <f>IFERROR(Y110*I110/H110,"0")</f>
        <v>94.199999999999989</v>
      </c>
      <c r="BO110" s="76">
        <f>IFERROR(1/J110*(X110/H110),"0")</f>
        <v>0.16666666666666666</v>
      </c>
      <c r="BP110" s="76">
        <f>IFERROR(1/J110*(Y110/H110),"0")</f>
        <v>0.16666666666666666</v>
      </c>
    </row>
    <row r="111" spans="1:68" x14ac:dyDescent="0.2">
      <c r="A111" s="401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2"/>
      <c r="P111" s="398" t="s">
        <v>43</v>
      </c>
      <c r="Q111" s="399"/>
      <c r="R111" s="399"/>
      <c r="S111" s="399"/>
      <c r="T111" s="399"/>
      <c r="U111" s="399"/>
      <c r="V111" s="400"/>
      <c r="W111" s="41" t="s">
        <v>42</v>
      </c>
      <c r="X111" s="42">
        <f>IFERROR(X108/H108,"0")+IFERROR(X109/H109,"0")+IFERROR(X110/H110,"0")</f>
        <v>20</v>
      </c>
      <c r="Y111" s="42">
        <f>IFERROR(Y108/H108,"0")+IFERROR(Y109/H109,"0")+IFERROR(Y110/H110,"0")</f>
        <v>20</v>
      </c>
      <c r="Z111" s="42">
        <f>IFERROR(IF(Z108="",0,Z108),"0")+IFERROR(IF(Z109="",0,Z109),"0")+IFERROR(IF(Z110="",0,Z110),"0")</f>
        <v>0.18740000000000001</v>
      </c>
      <c r="AA111" s="65"/>
      <c r="AB111" s="65"/>
      <c r="AC111" s="65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2"/>
      <c r="P112" s="398" t="s">
        <v>43</v>
      </c>
      <c r="Q112" s="399"/>
      <c r="R112" s="399"/>
      <c r="S112" s="399"/>
      <c r="T112" s="399"/>
      <c r="U112" s="399"/>
      <c r="V112" s="400"/>
      <c r="W112" s="41" t="s">
        <v>0</v>
      </c>
      <c r="X112" s="42">
        <f>IFERROR(SUM(X108:X110),"0")</f>
        <v>90</v>
      </c>
      <c r="Y112" s="42">
        <f>IFERROR(SUM(Y108:Y110),"0")</f>
        <v>90</v>
      </c>
      <c r="Z112" s="41"/>
      <c r="AA112" s="65"/>
      <c r="AB112" s="65"/>
      <c r="AC112" s="65"/>
    </row>
    <row r="113" spans="1:68" ht="14.25" customHeight="1" x14ac:dyDescent="0.25">
      <c r="A113" s="393" t="s">
        <v>86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64"/>
      <c r="AB113" s="64"/>
      <c r="AC113" s="64"/>
    </row>
    <row r="114" spans="1:68" ht="27" customHeight="1" x14ac:dyDescent="0.25">
      <c r="A114" s="61" t="s">
        <v>208</v>
      </c>
      <c r="B114" s="61" t="s">
        <v>209</v>
      </c>
      <c r="C114" s="35">
        <v>4301051437</v>
      </c>
      <c r="D114" s="394">
        <v>4607091386967</v>
      </c>
      <c r="E114" s="394"/>
      <c r="F114" s="60">
        <v>1.35</v>
      </c>
      <c r="G114" s="36">
        <v>6</v>
      </c>
      <c r="H114" s="60">
        <v>8.1</v>
      </c>
      <c r="I114" s="60">
        <v>8.6639999999999997</v>
      </c>
      <c r="J114" s="36">
        <v>56</v>
      </c>
      <c r="K114" s="36" t="s">
        <v>128</v>
      </c>
      <c r="L114" s="36"/>
      <c r="M114" s="37" t="s">
        <v>130</v>
      </c>
      <c r="N114" s="37"/>
      <c r="O114" s="36">
        <v>45</v>
      </c>
      <c r="P114" s="6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6"/>
      <c r="R114" s="396"/>
      <c r="S114" s="396"/>
      <c r="T114" s="397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customHeight="1" x14ac:dyDescent="0.25">
      <c r="A115" s="61" t="s">
        <v>208</v>
      </c>
      <c r="B115" s="61" t="s">
        <v>210</v>
      </c>
      <c r="C115" s="35">
        <v>4301051543</v>
      </c>
      <c r="D115" s="394">
        <v>4607091386967</v>
      </c>
      <c r="E115" s="394"/>
      <c r="F115" s="60">
        <v>1.4</v>
      </c>
      <c r="G115" s="36">
        <v>6</v>
      </c>
      <c r="H115" s="60">
        <v>8.4</v>
      </c>
      <c r="I115" s="60">
        <v>8.9640000000000004</v>
      </c>
      <c r="J115" s="36">
        <v>56</v>
      </c>
      <c r="K115" s="36" t="s">
        <v>128</v>
      </c>
      <c r="L115" s="36"/>
      <c r="M115" s="37" t="s">
        <v>84</v>
      </c>
      <c r="N115" s="37"/>
      <c r="O115" s="36">
        <v>45</v>
      </c>
      <c r="P115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6"/>
      <c r="R115" s="396"/>
      <c r="S115" s="396"/>
      <c r="T115" s="397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IFERROR(IF(Y115=0,"",ROUNDUP(Y115/H115,0)*0.02175),"")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27" customHeight="1" x14ac:dyDescent="0.25">
      <c r="A116" s="61" t="s">
        <v>211</v>
      </c>
      <c r="B116" s="61" t="s">
        <v>212</v>
      </c>
      <c r="C116" s="35">
        <v>4301051436</v>
      </c>
      <c r="D116" s="394">
        <v>4607091385731</v>
      </c>
      <c r="E116" s="394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90</v>
      </c>
      <c r="L116" s="36"/>
      <c r="M116" s="37" t="s">
        <v>130</v>
      </c>
      <c r="N116" s="37"/>
      <c r="O116" s="36">
        <v>45</v>
      </c>
      <c r="P116" s="6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6"/>
      <c r="R116" s="396"/>
      <c r="S116" s="396"/>
      <c r="T116" s="397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customHeight="1" x14ac:dyDescent="0.25">
      <c r="A117" s="61" t="s">
        <v>213</v>
      </c>
      <c r="B117" s="61" t="s">
        <v>214</v>
      </c>
      <c r="C117" s="35">
        <v>4301051438</v>
      </c>
      <c r="D117" s="394">
        <v>4680115880894</v>
      </c>
      <c r="E117" s="394"/>
      <c r="F117" s="60">
        <v>0.33</v>
      </c>
      <c r="G117" s="36">
        <v>6</v>
      </c>
      <c r="H117" s="60">
        <v>1.98</v>
      </c>
      <c r="I117" s="60">
        <v>2.258</v>
      </c>
      <c r="J117" s="36">
        <v>156</v>
      </c>
      <c r="K117" s="36" t="s">
        <v>90</v>
      </c>
      <c r="L117" s="36"/>
      <c r="M117" s="37" t="s">
        <v>130</v>
      </c>
      <c r="N117" s="37"/>
      <c r="O117" s="36">
        <v>45</v>
      </c>
      <c r="P117" s="6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6"/>
      <c r="R117" s="396"/>
      <c r="S117" s="396"/>
      <c r="T117" s="397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customHeight="1" x14ac:dyDescent="0.25">
      <c r="A118" s="61" t="s">
        <v>215</v>
      </c>
      <c r="B118" s="61" t="s">
        <v>216</v>
      </c>
      <c r="C118" s="35">
        <v>4301051439</v>
      </c>
      <c r="D118" s="394">
        <v>4680115880214</v>
      </c>
      <c r="E118" s="394"/>
      <c r="F118" s="60">
        <v>0.45</v>
      </c>
      <c r="G118" s="36">
        <v>6</v>
      </c>
      <c r="H118" s="60">
        <v>2.7</v>
      </c>
      <c r="I118" s="60">
        <v>2.988</v>
      </c>
      <c r="J118" s="36">
        <v>120</v>
      </c>
      <c r="K118" s="36" t="s">
        <v>90</v>
      </c>
      <c r="L118" s="36"/>
      <c r="M118" s="37" t="s">
        <v>130</v>
      </c>
      <c r="N118" s="37"/>
      <c r="O118" s="36">
        <v>45</v>
      </c>
      <c r="P118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6"/>
      <c r="R118" s="396"/>
      <c r="S118" s="396"/>
      <c r="T118" s="397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IFERROR(IF(Y118=0,"",ROUNDUP(Y118/H118,0)*0.00937),"")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33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43</v>
      </c>
      <c r="Q119" s="399"/>
      <c r="R119" s="399"/>
      <c r="S119" s="399"/>
      <c r="T119" s="399"/>
      <c r="U119" s="399"/>
      <c r="V119" s="400"/>
      <c r="W119" s="41" t="s">
        <v>42</v>
      </c>
      <c r="X119" s="42">
        <f>IFERROR(X114/H114,"0")+IFERROR(X115/H115,"0")+IFERROR(X116/H116,"0")+IFERROR(X117/H117,"0")+IFERROR(X118/H118,"0")</f>
        <v>0</v>
      </c>
      <c r="Y119" s="42">
        <f>IFERROR(Y114/H114,"0")+IFERROR(Y115/H115,"0")+IFERROR(Y116/H116,"0")+IFERROR(Y117/H117,"0")+IFERROR(Y118/H118,"0")</f>
        <v>0</v>
      </c>
      <c r="Z119" s="42">
        <f>IFERROR(IF(Z114="",0,Z114),"0")+IFERROR(IF(Z115="",0,Z115),"0")+IFERROR(IF(Z116="",0,Z116),"0")+IFERROR(IF(Z117="",0,Z117),"0")+IFERROR(IF(Z118="",0,Z118),"0")</f>
        <v>0</v>
      </c>
      <c r="AA119" s="65"/>
      <c r="AB119" s="65"/>
      <c r="AC119" s="65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2"/>
      <c r="P120" s="398" t="s">
        <v>43</v>
      </c>
      <c r="Q120" s="399"/>
      <c r="R120" s="399"/>
      <c r="S120" s="399"/>
      <c r="T120" s="399"/>
      <c r="U120" s="399"/>
      <c r="V120" s="400"/>
      <c r="W120" s="41" t="s">
        <v>0</v>
      </c>
      <c r="X120" s="42">
        <f>IFERROR(SUM(X114:X118),"0")</f>
        <v>0</v>
      </c>
      <c r="Y120" s="42">
        <f>IFERROR(SUM(Y114:Y118),"0")</f>
        <v>0</v>
      </c>
      <c r="Z120" s="41"/>
      <c r="AA120" s="65"/>
      <c r="AB120" s="65"/>
      <c r="AC120" s="65"/>
    </row>
    <row r="121" spans="1:68" ht="16.5" customHeight="1" x14ac:dyDescent="0.25">
      <c r="A121" s="416" t="s">
        <v>217</v>
      </c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416"/>
      <c r="Z121" s="416"/>
      <c r="AA121" s="63"/>
      <c r="AB121" s="63"/>
      <c r="AC121" s="63"/>
    </row>
    <row r="122" spans="1:68" ht="14.25" customHeight="1" x14ac:dyDescent="0.25">
      <c r="A122" s="393" t="s">
        <v>124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64"/>
      <c r="AB122" s="64"/>
      <c r="AC122" s="64"/>
    </row>
    <row r="123" spans="1:68" ht="16.5" customHeight="1" x14ac:dyDescent="0.25">
      <c r="A123" s="61" t="s">
        <v>218</v>
      </c>
      <c r="B123" s="61" t="s">
        <v>219</v>
      </c>
      <c r="C123" s="35">
        <v>4301011514</v>
      </c>
      <c r="D123" s="394">
        <v>4680115882133</v>
      </c>
      <c r="E123" s="394"/>
      <c r="F123" s="60">
        <v>1.35</v>
      </c>
      <c r="G123" s="36">
        <v>8</v>
      </c>
      <c r="H123" s="60">
        <v>10.8</v>
      </c>
      <c r="I123" s="60">
        <v>11.28</v>
      </c>
      <c r="J123" s="36">
        <v>56</v>
      </c>
      <c r="K123" s="36" t="s">
        <v>128</v>
      </c>
      <c r="L123" s="36"/>
      <c r="M123" s="37" t="s">
        <v>127</v>
      </c>
      <c r="N123" s="37"/>
      <c r="O123" s="36">
        <v>50</v>
      </c>
      <c r="P123" s="6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6"/>
      <c r="R123" s="396"/>
      <c r="S123" s="396"/>
      <c r="T123" s="397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218</v>
      </c>
      <c r="B124" s="61" t="s">
        <v>220</v>
      </c>
      <c r="C124" s="35">
        <v>4301011703</v>
      </c>
      <c r="D124" s="394">
        <v>4680115882133</v>
      </c>
      <c r="E124" s="394"/>
      <c r="F124" s="60">
        <v>1.4</v>
      </c>
      <c r="G124" s="36">
        <v>8</v>
      </c>
      <c r="H124" s="60">
        <v>11.2</v>
      </c>
      <c r="I124" s="60">
        <v>11.68</v>
      </c>
      <c r="J124" s="36">
        <v>56</v>
      </c>
      <c r="K124" s="36" t="s">
        <v>128</v>
      </c>
      <c r="L124" s="36"/>
      <c r="M124" s="37" t="s">
        <v>127</v>
      </c>
      <c r="N124" s="37"/>
      <c r="O124" s="36">
        <v>50</v>
      </c>
      <c r="P124" s="6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6"/>
      <c r="R124" s="396"/>
      <c r="S124" s="396"/>
      <c r="T124" s="397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221</v>
      </c>
      <c r="B125" s="61" t="s">
        <v>222</v>
      </c>
      <c r="C125" s="35">
        <v>4301011417</v>
      </c>
      <c r="D125" s="394">
        <v>4680115880269</v>
      </c>
      <c r="E125" s="394"/>
      <c r="F125" s="60">
        <v>0.375</v>
      </c>
      <c r="G125" s="36">
        <v>10</v>
      </c>
      <c r="H125" s="60">
        <v>3.75</v>
      </c>
      <c r="I125" s="60">
        <v>3.96</v>
      </c>
      <c r="J125" s="36">
        <v>120</v>
      </c>
      <c r="K125" s="36" t="s">
        <v>90</v>
      </c>
      <c r="L125" s="36"/>
      <c r="M125" s="37" t="s">
        <v>130</v>
      </c>
      <c r="N125" s="37"/>
      <c r="O125" s="36">
        <v>50</v>
      </c>
      <c r="P125" s="6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6"/>
      <c r="R125" s="396"/>
      <c r="S125" s="396"/>
      <c r="T125" s="397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223</v>
      </c>
      <c r="B126" s="61" t="s">
        <v>224</v>
      </c>
      <c r="C126" s="35">
        <v>4301011415</v>
      </c>
      <c r="D126" s="394">
        <v>4680115880429</v>
      </c>
      <c r="E126" s="394"/>
      <c r="F126" s="60">
        <v>0.45</v>
      </c>
      <c r="G126" s="36">
        <v>10</v>
      </c>
      <c r="H126" s="60">
        <v>4.5</v>
      </c>
      <c r="I126" s="60">
        <v>4.74</v>
      </c>
      <c r="J126" s="36">
        <v>120</v>
      </c>
      <c r="K126" s="36" t="s">
        <v>90</v>
      </c>
      <c r="L126" s="36"/>
      <c r="M126" s="37" t="s">
        <v>130</v>
      </c>
      <c r="N126" s="37"/>
      <c r="O126" s="36">
        <v>50</v>
      </c>
      <c r="P126" s="6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6"/>
      <c r="R126" s="396"/>
      <c r="S126" s="396"/>
      <c r="T126" s="397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225</v>
      </c>
      <c r="B127" s="61" t="s">
        <v>226</v>
      </c>
      <c r="C127" s="35">
        <v>4301011462</v>
      </c>
      <c r="D127" s="394">
        <v>4680115881457</v>
      </c>
      <c r="E127" s="394"/>
      <c r="F127" s="60">
        <v>0.75</v>
      </c>
      <c r="G127" s="36">
        <v>6</v>
      </c>
      <c r="H127" s="60">
        <v>4.5</v>
      </c>
      <c r="I127" s="60">
        <v>4.74</v>
      </c>
      <c r="J127" s="36">
        <v>120</v>
      </c>
      <c r="K127" s="36" t="s">
        <v>90</v>
      </c>
      <c r="L127" s="36"/>
      <c r="M127" s="37" t="s">
        <v>130</v>
      </c>
      <c r="N127" s="37"/>
      <c r="O127" s="36">
        <v>50</v>
      </c>
      <c r="P127" s="6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6"/>
      <c r="R127" s="396"/>
      <c r="S127" s="396"/>
      <c r="T127" s="397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IFERROR(IF(Y127=0,"",ROUNDUP(Y127/H127,0)*0.00937),"")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x14ac:dyDescent="0.2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2"/>
      <c r="P128" s="398" t="s">
        <v>43</v>
      </c>
      <c r="Q128" s="399"/>
      <c r="R128" s="399"/>
      <c r="S128" s="399"/>
      <c r="T128" s="399"/>
      <c r="U128" s="399"/>
      <c r="V128" s="400"/>
      <c r="W128" s="41" t="s">
        <v>42</v>
      </c>
      <c r="X128" s="42">
        <f>IFERROR(X123/H123,"0")+IFERROR(X124/H124,"0")+IFERROR(X125/H125,"0")+IFERROR(X126/H126,"0")+IFERROR(X127/H127,"0")</f>
        <v>0</v>
      </c>
      <c r="Y128" s="42">
        <f>IFERROR(Y123/H123,"0")+IFERROR(Y124/H124,"0")+IFERROR(Y125/H125,"0")+IFERROR(Y126/H126,"0")+IFERROR(Y127/H127,"0")</f>
        <v>0</v>
      </c>
      <c r="Z128" s="42">
        <f>IFERROR(IF(Z123="",0,Z123),"0")+IFERROR(IF(Z124="",0,Z124),"0")+IFERROR(IF(Z125="",0,Z125),"0")+IFERROR(IF(Z126="",0,Z126),"0")+IFERROR(IF(Z127="",0,Z127),"0")</f>
        <v>0</v>
      </c>
      <c r="AA128" s="65"/>
      <c r="AB128" s="65"/>
      <c r="AC128" s="65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43</v>
      </c>
      <c r="Q129" s="399"/>
      <c r="R129" s="399"/>
      <c r="S129" s="399"/>
      <c r="T129" s="399"/>
      <c r="U129" s="399"/>
      <c r="V129" s="400"/>
      <c r="W129" s="41" t="s">
        <v>0</v>
      </c>
      <c r="X129" s="42">
        <f>IFERROR(SUM(X123:X127),"0")</f>
        <v>0</v>
      </c>
      <c r="Y129" s="42">
        <f>IFERROR(SUM(Y123:Y127),"0")</f>
        <v>0</v>
      </c>
      <c r="Z129" s="41"/>
      <c r="AA129" s="65"/>
      <c r="AB129" s="65"/>
      <c r="AC129" s="65"/>
    </row>
    <row r="130" spans="1:68" ht="14.25" customHeight="1" x14ac:dyDescent="0.25">
      <c r="A130" s="393" t="s">
        <v>160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64"/>
      <c r="AB130" s="64"/>
      <c r="AC130" s="64"/>
    </row>
    <row r="131" spans="1:68" ht="16.5" customHeight="1" x14ac:dyDescent="0.25">
      <c r="A131" s="61" t="s">
        <v>227</v>
      </c>
      <c r="B131" s="61" t="s">
        <v>228</v>
      </c>
      <c r="C131" s="35">
        <v>4301020345</v>
      </c>
      <c r="D131" s="394">
        <v>4680115881488</v>
      </c>
      <c r="E131" s="394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128</v>
      </c>
      <c r="L131" s="36"/>
      <c r="M131" s="37" t="s">
        <v>127</v>
      </c>
      <c r="N131" s="37"/>
      <c r="O131" s="36">
        <v>55</v>
      </c>
      <c r="P131" s="655" t="s">
        <v>229</v>
      </c>
      <c r="Q131" s="396"/>
      <c r="R131" s="396"/>
      <c r="S131" s="396"/>
      <c r="T131" s="397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227</v>
      </c>
      <c r="B132" s="61" t="s">
        <v>230</v>
      </c>
      <c r="C132" s="35">
        <v>4301020235</v>
      </c>
      <c r="D132" s="394">
        <v>4680115881488</v>
      </c>
      <c r="E132" s="394"/>
      <c r="F132" s="60">
        <v>1.35</v>
      </c>
      <c r="G132" s="36">
        <v>8</v>
      </c>
      <c r="H132" s="60">
        <v>10.8</v>
      </c>
      <c r="I132" s="60">
        <v>11.28</v>
      </c>
      <c r="J132" s="36">
        <v>56</v>
      </c>
      <c r="K132" s="36" t="s">
        <v>128</v>
      </c>
      <c r="L132" s="36"/>
      <c r="M132" s="37" t="s">
        <v>127</v>
      </c>
      <c r="N132" s="37"/>
      <c r="O132" s="36">
        <v>50</v>
      </c>
      <c r="P132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6"/>
      <c r="R132" s="396"/>
      <c r="S132" s="396"/>
      <c r="T132" s="397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231</v>
      </c>
      <c r="B133" s="61" t="s">
        <v>232</v>
      </c>
      <c r="C133" s="35">
        <v>4301020346</v>
      </c>
      <c r="D133" s="394">
        <v>4680115882775</v>
      </c>
      <c r="E133" s="394"/>
      <c r="F133" s="60">
        <v>0.3</v>
      </c>
      <c r="G133" s="36">
        <v>8</v>
      </c>
      <c r="H133" s="60">
        <v>2.4</v>
      </c>
      <c r="I133" s="60">
        <v>2.5</v>
      </c>
      <c r="J133" s="36">
        <v>234</v>
      </c>
      <c r="K133" s="36" t="s">
        <v>85</v>
      </c>
      <c r="L133" s="36"/>
      <c r="M133" s="37" t="s">
        <v>127</v>
      </c>
      <c r="N133" s="37"/>
      <c r="O133" s="36">
        <v>55</v>
      </c>
      <c r="P133" s="657" t="s">
        <v>233</v>
      </c>
      <c r="Q133" s="396"/>
      <c r="R133" s="396"/>
      <c r="S133" s="396"/>
      <c r="T133" s="397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IFERROR(IF(Y133=0,"",ROUNDUP(Y133/H133,0)*0.00502),"")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231</v>
      </c>
      <c r="B134" s="61" t="s">
        <v>234</v>
      </c>
      <c r="C134" s="35">
        <v>4301020258</v>
      </c>
      <c r="D134" s="394">
        <v>4680115882775</v>
      </c>
      <c r="E134" s="394"/>
      <c r="F134" s="60">
        <v>0.3</v>
      </c>
      <c r="G134" s="36">
        <v>8</v>
      </c>
      <c r="H134" s="60">
        <v>2.4</v>
      </c>
      <c r="I134" s="60">
        <v>2.5</v>
      </c>
      <c r="J134" s="36">
        <v>234</v>
      </c>
      <c r="K134" s="36" t="s">
        <v>85</v>
      </c>
      <c r="L134" s="36"/>
      <c r="M134" s="37" t="s">
        <v>130</v>
      </c>
      <c r="N134" s="37"/>
      <c r="O134" s="36">
        <v>50</v>
      </c>
      <c r="P134" s="6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6"/>
      <c r="R134" s="396"/>
      <c r="S134" s="396"/>
      <c r="T134" s="397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IFERROR(IF(Y134=0,"",ROUNDUP(Y134/H134,0)*0.00502),"")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t="16.5" customHeight="1" x14ac:dyDescent="0.25">
      <c r="A135" s="61" t="s">
        <v>235</v>
      </c>
      <c r="B135" s="61" t="s">
        <v>236</v>
      </c>
      <c r="C135" s="35">
        <v>4301020339</v>
      </c>
      <c r="D135" s="394">
        <v>4680115880658</v>
      </c>
      <c r="E135" s="394"/>
      <c r="F135" s="60">
        <v>0.4</v>
      </c>
      <c r="G135" s="36">
        <v>6</v>
      </c>
      <c r="H135" s="60">
        <v>2.4</v>
      </c>
      <c r="I135" s="60">
        <v>2.6</v>
      </c>
      <c r="J135" s="36">
        <v>156</v>
      </c>
      <c r="K135" s="36" t="s">
        <v>90</v>
      </c>
      <c r="L135" s="36"/>
      <c r="M135" s="37" t="s">
        <v>127</v>
      </c>
      <c r="N135" s="37"/>
      <c r="O135" s="36">
        <v>50</v>
      </c>
      <c r="P135" s="65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6"/>
      <c r="R135" s="396"/>
      <c r="S135" s="396"/>
      <c r="T135" s="397"/>
      <c r="U135" s="38" t="s">
        <v>48</v>
      </c>
      <c r="V135" s="38" t="s">
        <v>48</v>
      </c>
      <c r="W135" s="39" t="s">
        <v>0</v>
      </c>
      <c r="X135" s="57">
        <v>0</v>
      </c>
      <c r="Y135" s="54">
        <f>IFERROR(IF(X135="",0,CEILING((X135/$H135),1)*$H135),"")</f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>IFERROR(X135*I135/H135,"0")</f>
        <v>0</v>
      </c>
      <c r="BN135" s="76">
        <f>IFERROR(Y135*I135/H135,"0")</f>
        <v>0</v>
      </c>
      <c r="BO135" s="76">
        <f>IFERROR(1/J135*(X135/H135),"0")</f>
        <v>0</v>
      </c>
      <c r="BP135" s="76">
        <f>IFERROR(1/J135*(Y135/H135),"0")</f>
        <v>0</v>
      </c>
    </row>
    <row r="136" spans="1:68" x14ac:dyDescent="0.2">
      <c r="A136" s="401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02"/>
      <c r="P136" s="398" t="s">
        <v>43</v>
      </c>
      <c r="Q136" s="399"/>
      <c r="R136" s="399"/>
      <c r="S136" s="399"/>
      <c r="T136" s="399"/>
      <c r="U136" s="399"/>
      <c r="V136" s="400"/>
      <c r="W136" s="41" t="s">
        <v>42</v>
      </c>
      <c r="X136" s="42">
        <f>IFERROR(X131/H131,"0")+IFERROR(X132/H132,"0")+IFERROR(X133/H133,"0")+IFERROR(X134/H134,"0")+IFERROR(X135/H135,"0")</f>
        <v>0</v>
      </c>
      <c r="Y136" s="42">
        <f>IFERROR(Y131/H131,"0")+IFERROR(Y132/H132,"0")+IFERROR(Y133/H133,"0")+IFERROR(Y134/H134,"0")+IFERROR(Y135/H135,"0")</f>
        <v>0</v>
      </c>
      <c r="Z136" s="42">
        <f>IFERROR(IF(Z131="",0,Z131),"0")+IFERROR(IF(Z132="",0,Z132),"0")+IFERROR(IF(Z133="",0,Z133),"0")+IFERROR(IF(Z134="",0,Z134),"0")+IFERROR(IF(Z135="",0,Z135),"0")</f>
        <v>0</v>
      </c>
      <c r="AA136" s="65"/>
      <c r="AB136" s="65"/>
      <c r="AC136" s="65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2"/>
      <c r="P137" s="398" t="s">
        <v>43</v>
      </c>
      <c r="Q137" s="399"/>
      <c r="R137" s="399"/>
      <c r="S137" s="399"/>
      <c r="T137" s="399"/>
      <c r="U137" s="399"/>
      <c r="V137" s="400"/>
      <c r="W137" s="41" t="s">
        <v>0</v>
      </c>
      <c r="X137" s="42">
        <f>IFERROR(SUM(X131:X135),"0")</f>
        <v>0</v>
      </c>
      <c r="Y137" s="42">
        <f>IFERROR(SUM(Y131:Y135),"0")</f>
        <v>0</v>
      </c>
      <c r="Z137" s="41"/>
      <c r="AA137" s="65"/>
      <c r="AB137" s="65"/>
      <c r="AC137" s="65"/>
    </row>
    <row r="138" spans="1:68" ht="14.25" customHeight="1" x14ac:dyDescent="0.25">
      <c r="A138" s="393" t="s">
        <v>86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64"/>
      <c r="AB138" s="64"/>
      <c r="AC138" s="64"/>
    </row>
    <row r="139" spans="1:68" ht="16.5" customHeight="1" x14ac:dyDescent="0.25">
      <c r="A139" s="61" t="s">
        <v>237</v>
      </c>
      <c r="B139" s="61" t="s">
        <v>238</v>
      </c>
      <c r="C139" s="35">
        <v>4301051360</v>
      </c>
      <c r="D139" s="394">
        <v>4607091385168</v>
      </c>
      <c r="E139" s="394"/>
      <c r="F139" s="60">
        <v>1.35</v>
      </c>
      <c r="G139" s="36">
        <v>6</v>
      </c>
      <c r="H139" s="60">
        <v>8.1</v>
      </c>
      <c r="I139" s="60">
        <v>8.6579999999999995</v>
      </c>
      <c r="J139" s="36">
        <v>56</v>
      </c>
      <c r="K139" s="36" t="s">
        <v>128</v>
      </c>
      <c r="L139" s="36"/>
      <c r="M139" s="37" t="s">
        <v>130</v>
      </c>
      <c r="N139" s="37"/>
      <c r="O139" s="36">
        <v>45</v>
      </c>
      <c r="P139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6"/>
      <c r="R139" s="396"/>
      <c r="S139" s="396"/>
      <c r="T139" s="397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ref="Y139:Y145" si="21"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ref="BM139:BM145" si="22">IFERROR(X139*I139/H139,"0")</f>
        <v>0</v>
      </c>
      <c r="BN139" s="76">
        <f t="shared" ref="BN139:BN145" si="23">IFERROR(Y139*I139/H139,"0")</f>
        <v>0</v>
      </c>
      <c r="BO139" s="76">
        <f t="shared" ref="BO139:BO145" si="24">IFERROR(1/J139*(X139/H139),"0")</f>
        <v>0</v>
      </c>
      <c r="BP139" s="76">
        <f t="shared" ref="BP139:BP145" si="25">IFERROR(1/J139*(Y139/H139),"0")</f>
        <v>0</v>
      </c>
    </row>
    <row r="140" spans="1:68" ht="16.5" customHeight="1" x14ac:dyDescent="0.25">
      <c r="A140" s="61" t="s">
        <v>237</v>
      </c>
      <c r="B140" s="61" t="s">
        <v>239</v>
      </c>
      <c r="C140" s="35">
        <v>4301051612</v>
      </c>
      <c r="D140" s="394">
        <v>4607091385168</v>
      </c>
      <c r="E140" s="394"/>
      <c r="F140" s="60">
        <v>1.4</v>
      </c>
      <c r="G140" s="36">
        <v>6</v>
      </c>
      <c r="H140" s="60">
        <v>8.4</v>
      </c>
      <c r="I140" s="60">
        <v>8.9580000000000002</v>
      </c>
      <c r="J140" s="36">
        <v>56</v>
      </c>
      <c r="K140" s="36" t="s">
        <v>128</v>
      </c>
      <c r="L140" s="36"/>
      <c r="M140" s="37" t="s">
        <v>84</v>
      </c>
      <c r="N140" s="37"/>
      <c r="O140" s="36">
        <v>45</v>
      </c>
      <c r="P140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6"/>
      <c r="R140" s="396"/>
      <c r="S140" s="396"/>
      <c r="T140" s="397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IFERROR(IF(Y140=0,"",ROUNDUP(Y140/H140,0)*0.02175),"")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240</v>
      </c>
      <c r="B141" s="61" t="s">
        <v>241</v>
      </c>
      <c r="C141" s="35">
        <v>4301051742</v>
      </c>
      <c r="D141" s="394">
        <v>4680115884540</v>
      </c>
      <c r="E141" s="394"/>
      <c r="F141" s="60">
        <v>1.4</v>
      </c>
      <c r="G141" s="36">
        <v>6</v>
      </c>
      <c r="H141" s="60">
        <v>8.4</v>
      </c>
      <c r="I141" s="60">
        <v>8.8800000000000008</v>
      </c>
      <c r="J141" s="36">
        <v>56</v>
      </c>
      <c r="K141" s="36" t="s">
        <v>128</v>
      </c>
      <c r="L141" s="36"/>
      <c r="M141" s="37" t="s">
        <v>130</v>
      </c>
      <c r="N141" s="37"/>
      <c r="O141" s="36">
        <v>45</v>
      </c>
      <c r="P141" s="650" t="s">
        <v>242</v>
      </c>
      <c r="Q141" s="396"/>
      <c r="R141" s="396"/>
      <c r="S141" s="396"/>
      <c r="T141" s="397"/>
      <c r="U141" s="38" t="s">
        <v>180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IFERROR(IF(Y141=0,"",ROUNDUP(Y141/H141,0)*0.02175),"")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customHeight="1" x14ac:dyDescent="0.25">
      <c r="A142" s="61" t="s">
        <v>243</v>
      </c>
      <c r="B142" s="61" t="s">
        <v>244</v>
      </c>
      <c r="C142" s="35">
        <v>4301051362</v>
      </c>
      <c r="D142" s="394">
        <v>4607091383256</v>
      </c>
      <c r="E142" s="394"/>
      <c r="F142" s="60">
        <v>0.33</v>
      </c>
      <c r="G142" s="36">
        <v>6</v>
      </c>
      <c r="H142" s="60">
        <v>1.98</v>
      </c>
      <c r="I142" s="60">
        <v>2.246</v>
      </c>
      <c r="J142" s="36">
        <v>156</v>
      </c>
      <c r="K142" s="36" t="s">
        <v>90</v>
      </c>
      <c r="L142" s="36"/>
      <c r="M142" s="37" t="s">
        <v>130</v>
      </c>
      <c r="N142" s="37"/>
      <c r="O142" s="36">
        <v>45</v>
      </c>
      <c r="P142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6"/>
      <c r="R142" s="396"/>
      <c r="S142" s="396"/>
      <c r="T142" s="397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245</v>
      </c>
      <c r="B143" s="61" t="s">
        <v>246</v>
      </c>
      <c r="C143" s="35">
        <v>4301051358</v>
      </c>
      <c r="D143" s="394">
        <v>4607091385748</v>
      </c>
      <c r="E143" s="394"/>
      <c r="F143" s="60">
        <v>0.45</v>
      </c>
      <c r="G143" s="36">
        <v>6</v>
      </c>
      <c r="H143" s="60">
        <v>2.7</v>
      </c>
      <c r="I143" s="60">
        <v>2.972</v>
      </c>
      <c r="J143" s="36">
        <v>156</v>
      </c>
      <c r="K143" s="36" t="s">
        <v>90</v>
      </c>
      <c r="L143" s="36"/>
      <c r="M143" s="37" t="s">
        <v>130</v>
      </c>
      <c r="N143" s="37"/>
      <c r="O143" s="36">
        <v>45</v>
      </c>
      <c r="P143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6"/>
      <c r="R143" s="396"/>
      <c r="S143" s="396"/>
      <c r="T143" s="397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ht="16.5" customHeight="1" x14ac:dyDescent="0.25">
      <c r="A144" s="61" t="s">
        <v>247</v>
      </c>
      <c r="B144" s="61" t="s">
        <v>248</v>
      </c>
      <c r="C144" s="35">
        <v>4301051738</v>
      </c>
      <c r="D144" s="394">
        <v>4680115884533</v>
      </c>
      <c r="E144" s="394"/>
      <c r="F144" s="60">
        <v>0.3</v>
      </c>
      <c r="G144" s="36">
        <v>6</v>
      </c>
      <c r="H144" s="60">
        <v>1.8</v>
      </c>
      <c r="I144" s="60">
        <v>2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45</v>
      </c>
      <c r="P144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6"/>
      <c r="R144" s="396"/>
      <c r="S144" s="396"/>
      <c r="T144" s="397"/>
      <c r="U144" s="38" t="s">
        <v>48</v>
      </c>
      <c r="V144" s="38" t="s">
        <v>48</v>
      </c>
      <c r="W144" s="39" t="s">
        <v>0</v>
      </c>
      <c r="X144" s="57">
        <v>0</v>
      </c>
      <c r="Y144" s="54">
        <f t="shared" si="21"/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 t="shared" si="22"/>
        <v>0</v>
      </c>
      <c r="BN144" s="76">
        <f t="shared" si="23"/>
        <v>0</v>
      </c>
      <c r="BO144" s="76">
        <f t="shared" si="24"/>
        <v>0</v>
      </c>
      <c r="BP144" s="76">
        <f t="shared" si="25"/>
        <v>0</v>
      </c>
    </row>
    <row r="145" spans="1:68" ht="16.5" customHeight="1" x14ac:dyDescent="0.25">
      <c r="A145" s="61" t="s">
        <v>249</v>
      </c>
      <c r="B145" s="61" t="s">
        <v>250</v>
      </c>
      <c r="C145" s="35">
        <v>4301051480</v>
      </c>
      <c r="D145" s="394">
        <v>4680115882645</v>
      </c>
      <c r="E145" s="394"/>
      <c r="F145" s="60">
        <v>0.3</v>
      </c>
      <c r="G145" s="36">
        <v>6</v>
      </c>
      <c r="H145" s="60">
        <v>1.8</v>
      </c>
      <c r="I145" s="60">
        <v>2.66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6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6"/>
      <c r="R145" s="396"/>
      <c r="S145" s="396"/>
      <c r="T145" s="397"/>
      <c r="U145" s="38" t="s">
        <v>48</v>
      </c>
      <c r="V145" s="38" t="s">
        <v>48</v>
      </c>
      <c r="W145" s="39" t="s">
        <v>0</v>
      </c>
      <c r="X145" s="57">
        <v>0</v>
      </c>
      <c r="Y145" s="54">
        <f t="shared" si="21"/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 t="shared" si="22"/>
        <v>0</v>
      </c>
      <c r="BN145" s="76">
        <f t="shared" si="23"/>
        <v>0</v>
      </c>
      <c r="BO145" s="76">
        <f t="shared" si="24"/>
        <v>0</v>
      </c>
      <c r="BP145" s="76">
        <f t="shared" si="25"/>
        <v>0</v>
      </c>
    </row>
    <row r="146" spans="1:68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98" t="s">
        <v>43</v>
      </c>
      <c r="Q146" s="399"/>
      <c r="R146" s="399"/>
      <c r="S146" s="399"/>
      <c r="T146" s="399"/>
      <c r="U146" s="399"/>
      <c r="V146" s="400"/>
      <c r="W146" s="41" t="s">
        <v>42</v>
      </c>
      <c r="X146" s="42">
        <f>IFERROR(X139/H139,"0")+IFERROR(X140/H140,"0")+IFERROR(X141/H141,"0")+IFERROR(X142/H142,"0")+IFERROR(X143/H143,"0")+IFERROR(X144/H144,"0")+IFERROR(X145/H145,"0")</f>
        <v>0</v>
      </c>
      <c r="Y146" s="42">
        <f>IFERROR(Y139/H139,"0")+IFERROR(Y140/H140,"0")+IFERROR(Y141/H141,"0")+IFERROR(Y142/H142,"0")+IFERROR(Y143/H143,"0")+IFERROR(Y144/H144,"0")+IFERROR(Y145/H145,"0")</f>
        <v>0</v>
      </c>
      <c r="Z146" s="42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5"/>
      <c r="AB146" s="65"/>
      <c r="AC146" s="65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98" t="s">
        <v>43</v>
      </c>
      <c r="Q147" s="399"/>
      <c r="R147" s="399"/>
      <c r="S147" s="399"/>
      <c r="T147" s="399"/>
      <c r="U147" s="399"/>
      <c r="V147" s="400"/>
      <c r="W147" s="41" t="s">
        <v>0</v>
      </c>
      <c r="X147" s="42">
        <f>IFERROR(SUM(X139:X145),"0")</f>
        <v>0</v>
      </c>
      <c r="Y147" s="42">
        <f>IFERROR(SUM(Y139:Y145),"0")</f>
        <v>0</v>
      </c>
      <c r="Z147" s="41"/>
      <c r="AA147" s="65"/>
      <c r="AB147" s="65"/>
      <c r="AC147" s="65"/>
    </row>
    <row r="148" spans="1:68" ht="14.25" customHeight="1" x14ac:dyDescent="0.25">
      <c r="A148" s="393" t="s">
        <v>195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64"/>
      <c r="AB148" s="64"/>
      <c r="AC148" s="64"/>
    </row>
    <row r="149" spans="1:68" ht="27" customHeight="1" x14ac:dyDescent="0.25">
      <c r="A149" s="61" t="s">
        <v>251</v>
      </c>
      <c r="B149" s="61" t="s">
        <v>252</v>
      </c>
      <c r="C149" s="35">
        <v>4301060356</v>
      </c>
      <c r="D149" s="394">
        <v>4680115882652</v>
      </c>
      <c r="E149" s="394"/>
      <c r="F149" s="60">
        <v>0.33</v>
      </c>
      <c r="G149" s="36">
        <v>6</v>
      </c>
      <c r="H149" s="60">
        <v>1.98</v>
      </c>
      <c r="I149" s="60">
        <v>2.84</v>
      </c>
      <c r="J149" s="36">
        <v>156</v>
      </c>
      <c r="K149" s="36" t="s">
        <v>90</v>
      </c>
      <c r="L149" s="36"/>
      <c r="M149" s="37" t="s">
        <v>84</v>
      </c>
      <c r="N149" s="37"/>
      <c r="O149" s="36">
        <v>40</v>
      </c>
      <c r="P149" s="6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6"/>
      <c r="R149" s="396"/>
      <c r="S149" s="396"/>
      <c r="T149" s="397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5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16.5" customHeight="1" x14ac:dyDescent="0.25">
      <c r="A150" s="61" t="s">
        <v>253</v>
      </c>
      <c r="B150" s="61" t="s">
        <v>254</v>
      </c>
      <c r="C150" s="35">
        <v>4301060309</v>
      </c>
      <c r="D150" s="394">
        <v>4680115880238</v>
      </c>
      <c r="E150" s="394"/>
      <c r="F150" s="60">
        <v>0.33</v>
      </c>
      <c r="G150" s="36">
        <v>6</v>
      </c>
      <c r="H150" s="60">
        <v>1.98</v>
      </c>
      <c r="I150" s="60">
        <v>2.258</v>
      </c>
      <c r="J150" s="36">
        <v>156</v>
      </c>
      <c r="K150" s="36" t="s">
        <v>90</v>
      </c>
      <c r="L150" s="36"/>
      <c r="M150" s="37" t="s">
        <v>84</v>
      </c>
      <c r="N150" s="37"/>
      <c r="O150" s="36">
        <v>40</v>
      </c>
      <c r="P150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6"/>
      <c r="R150" s="396"/>
      <c r="S150" s="396"/>
      <c r="T150" s="397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x14ac:dyDescent="0.2">
      <c r="A151" s="401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2"/>
      <c r="P151" s="398" t="s">
        <v>43</v>
      </c>
      <c r="Q151" s="399"/>
      <c r="R151" s="399"/>
      <c r="S151" s="399"/>
      <c r="T151" s="399"/>
      <c r="U151" s="399"/>
      <c r="V151" s="400"/>
      <c r="W151" s="41" t="s">
        <v>42</v>
      </c>
      <c r="X151" s="42">
        <f>IFERROR(X149/H149,"0")+IFERROR(X150/H150,"0")</f>
        <v>0</v>
      </c>
      <c r="Y151" s="42">
        <f>IFERROR(Y149/H149,"0")+IFERROR(Y150/H150,"0")</f>
        <v>0</v>
      </c>
      <c r="Z151" s="42">
        <f>IFERROR(IF(Z149="",0,Z149),"0")+IFERROR(IF(Z150="",0,Z150),"0")</f>
        <v>0</v>
      </c>
      <c r="AA151" s="65"/>
      <c r="AB151" s="65"/>
      <c r="AC151" s="65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98" t="s">
        <v>43</v>
      </c>
      <c r="Q152" s="399"/>
      <c r="R152" s="399"/>
      <c r="S152" s="399"/>
      <c r="T152" s="399"/>
      <c r="U152" s="399"/>
      <c r="V152" s="400"/>
      <c r="W152" s="41" t="s">
        <v>0</v>
      </c>
      <c r="X152" s="42">
        <f>IFERROR(SUM(X149:X150),"0")</f>
        <v>0</v>
      </c>
      <c r="Y152" s="42">
        <f>IFERROR(SUM(Y149:Y150),"0")</f>
        <v>0</v>
      </c>
      <c r="Z152" s="41"/>
      <c r="AA152" s="65"/>
      <c r="AB152" s="65"/>
      <c r="AC152" s="65"/>
    </row>
    <row r="153" spans="1:68" ht="16.5" customHeight="1" x14ac:dyDescent="0.25">
      <c r="A153" s="416" t="s">
        <v>255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416"/>
      <c r="AA153" s="63"/>
      <c r="AB153" s="63"/>
      <c r="AC153" s="63"/>
    </row>
    <row r="154" spans="1:68" ht="14.25" customHeight="1" x14ac:dyDescent="0.25">
      <c r="A154" s="393" t="s">
        <v>124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64"/>
      <c r="AB154" s="64"/>
      <c r="AC154" s="64"/>
    </row>
    <row r="155" spans="1:68" ht="27" customHeight="1" x14ac:dyDescent="0.25">
      <c r="A155" s="61" t="s">
        <v>256</v>
      </c>
      <c r="B155" s="61" t="s">
        <v>257</v>
      </c>
      <c r="C155" s="35">
        <v>4301011562</v>
      </c>
      <c r="D155" s="394">
        <v>4680115882577</v>
      </c>
      <c r="E155" s="394"/>
      <c r="F155" s="60">
        <v>0.4</v>
      </c>
      <c r="G155" s="36">
        <v>8</v>
      </c>
      <c r="H155" s="60">
        <v>3.2</v>
      </c>
      <c r="I155" s="60">
        <v>3.4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6"/>
      <c r="R155" s="396"/>
      <c r="S155" s="396"/>
      <c r="T155" s="397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256</v>
      </c>
      <c r="B156" s="61" t="s">
        <v>258</v>
      </c>
      <c r="C156" s="35">
        <v>4301011564</v>
      </c>
      <c r="D156" s="394">
        <v>4680115882577</v>
      </c>
      <c r="E156" s="394"/>
      <c r="F156" s="60">
        <v>0.4</v>
      </c>
      <c r="G156" s="36">
        <v>8</v>
      </c>
      <c r="H156" s="60">
        <v>3.2</v>
      </c>
      <c r="I156" s="60">
        <v>3.4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6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6"/>
      <c r="R156" s="396"/>
      <c r="S156" s="396"/>
      <c r="T156" s="397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98" t="s">
        <v>43</v>
      </c>
      <c r="Q157" s="399"/>
      <c r="R157" s="399"/>
      <c r="S157" s="399"/>
      <c r="T157" s="399"/>
      <c r="U157" s="399"/>
      <c r="V157" s="400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98" t="s">
        <v>43</v>
      </c>
      <c r="Q158" s="399"/>
      <c r="R158" s="399"/>
      <c r="S158" s="399"/>
      <c r="T158" s="399"/>
      <c r="U158" s="399"/>
      <c r="V158" s="400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393" t="s">
        <v>81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64"/>
      <c r="AB159" s="64"/>
      <c r="AC159" s="64"/>
    </row>
    <row r="160" spans="1:68" ht="27" customHeight="1" x14ac:dyDescent="0.25">
      <c r="A160" s="61" t="s">
        <v>259</v>
      </c>
      <c r="B160" s="61" t="s">
        <v>260</v>
      </c>
      <c r="C160" s="35">
        <v>4301031234</v>
      </c>
      <c r="D160" s="394">
        <v>4680115883444</v>
      </c>
      <c r="E160" s="394"/>
      <c r="F160" s="60">
        <v>0.35</v>
      </c>
      <c r="G160" s="36">
        <v>8</v>
      </c>
      <c r="H160" s="60">
        <v>2.8</v>
      </c>
      <c r="I160" s="60">
        <v>3.0880000000000001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90</v>
      </c>
      <c r="P160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6"/>
      <c r="R160" s="396"/>
      <c r="S160" s="396"/>
      <c r="T160" s="397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27" customHeight="1" x14ac:dyDescent="0.25">
      <c r="A161" s="61" t="s">
        <v>259</v>
      </c>
      <c r="B161" s="61" t="s">
        <v>261</v>
      </c>
      <c r="C161" s="35">
        <v>4301031235</v>
      </c>
      <c r="D161" s="394">
        <v>4680115883444</v>
      </c>
      <c r="E161" s="394"/>
      <c r="F161" s="60">
        <v>0.35</v>
      </c>
      <c r="G161" s="36">
        <v>8</v>
      </c>
      <c r="H161" s="60">
        <v>2.8</v>
      </c>
      <c r="I161" s="60">
        <v>3.0880000000000001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90</v>
      </c>
      <c r="P16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6"/>
      <c r="R161" s="396"/>
      <c r="S161" s="396"/>
      <c r="T161" s="397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98" t="s">
        <v>43</v>
      </c>
      <c r="Q162" s="399"/>
      <c r="R162" s="399"/>
      <c r="S162" s="399"/>
      <c r="T162" s="399"/>
      <c r="U162" s="399"/>
      <c r="V162" s="400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98" t="s">
        <v>43</v>
      </c>
      <c r="Q163" s="399"/>
      <c r="R163" s="399"/>
      <c r="S163" s="399"/>
      <c r="T163" s="399"/>
      <c r="U163" s="399"/>
      <c r="V163" s="400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4.25" customHeight="1" x14ac:dyDescent="0.25">
      <c r="A164" s="393" t="s">
        <v>86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64"/>
      <c r="AB164" s="64"/>
      <c r="AC164" s="64"/>
    </row>
    <row r="165" spans="1:68" ht="16.5" customHeight="1" x14ac:dyDescent="0.25">
      <c r="A165" s="61" t="s">
        <v>262</v>
      </c>
      <c r="B165" s="61" t="s">
        <v>263</v>
      </c>
      <c r="C165" s="35">
        <v>4301051477</v>
      </c>
      <c r="D165" s="394">
        <v>4680115882584</v>
      </c>
      <c r="E165" s="394"/>
      <c r="F165" s="60">
        <v>0.33</v>
      </c>
      <c r="G165" s="36">
        <v>8</v>
      </c>
      <c r="H165" s="60">
        <v>2.64</v>
      </c>
      <c r="I165" s="60">
        <v>2.9279999999999999</v>
      </c>
      <c r="J165" s="36">
        <v>156</v>
      </c>
      <c r="K165" s="36" t="s">
        <v>90</v>
      </c>
      <c r="L165" s="36"/>
      <c r="M165" s="37" t="s">
        <v>114</v>
      </c>
      <c r="N165" s="37"/>
      <c r="O165" s="36">
        <v>60</v>
      </c>
      <c r="P165" s="6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6"/>
      <c r="R165" s="396"/>
      <c r="S165" s="396"/>
      <c r="T165" s="397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7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16.5" customHeight="1" x14ac:dyDescent="0.25">
      <c r="A166" s="61" t="s">
        <v>262</v>
      </c>
      <c r="B166" s="61" t="s">
        <v>264</v>
      </c>
      <c r="C166" s="35">
        <v>4301051476</v>
      </c>
      <c r="D166" s="394">
        <v>4680115882584</v>
      </c>
      <c r="E166" s="394"/>
      <c r="F166" s="60">
        <v>0.33</v>
      </c>
      <c r="G166" s="36">
        <v>8</v>
      </c>
      <c r="H166" s="60">
        <v>2.64</v>
      </c>
      <c r="I166" s="60">
        <v>2.9279999999999999</v>
      </c>
      <c r="J166" s="36">
        <v>156</v>
      </c>
      <c r="K166" s="36" t="s">
        <v>90</v>
      </c>
      <c r="L166" s="36"/>
      <c r="M166" s="37" t="s">
        <v>114</v>
      </c>
      <c r="N166" s="37"/>
      <c r="O166" s="36">
        <v>60</v>
      </c>
      <c r="P166" s="6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6"/>
      <c r="R166" s="396"/>
      <c r="S166" s="396"/>
      <c r="T166" s="397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IFERROR(IF(Y166=0,"",ROUNDUP(Y166/H166,0)*0.00753),"")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8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43</v>
      </c>
      <c r="Q167" s="399"/>
      <c r="R167" s="399"/>
      <c r="S167" s="399"/>
      <c r="T167" s="399"/>
      <c r="U167" s="399"/>
      <c r="V167" s="400"/>
      <c r="W167" s="41" t="s">
        <v>42</v>
      </c>
      <c r="X167" s="42">
        <f>IFERROR(X165/H165,"0")+IFERROR(X166/H166,"0")</f>
        <v>0</v>
      </c>
      <c r="Y167" s="42">
        <f>IFERROR(Y165/H165,"0")+IFERROR(Y166/H166,"0")</f>
        <v>0</v>
      </c>
      <c r="Z167" s="42">
        <f>IFERROR(IF(Z165="",0,Z165),"0")+IFERROR(IF(Z166="",0,Z166),"0")</f>
        <v>0</v>
      </c>
      <c r="AA167" s="65"/>
      <c r="AB167" s="65"/>
      <c r="AC167" s="65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2"/>
      <c r="P168" s="398" t="s">
        <v>43</v>
      </c>
      <c r="Q168" s="399"/>
      <c r="R168" s="399"/>
      <c r="S168" s="399"/>
      <c r="T168" s="399"/>
      <c r="U168" s="399"/>
      <c r="V168" s="400"/>
      <c r="W168" s="41" t="s">
        <v>0</v>
      </c>
      <c r="X168" s="42">
        <f>IFERROR(SUM(X165:X166),"0")</f>
        <v>0</v>
      </c>
      <c r="Y168" s="42">
        <f>IFERROR(SUM(Y165:Y166),"0")</f>
        <v>0</v>
      </c>
      <c r="Z168" s="41"/>
      <c r="AA168" s="65"/>
      <c r="AB168" s="65"/>
      <c r="AC168" s="65"/>
    </row>
    <row r="169" spans="1:68" ht="16.5" customHeight="1" x14ac:dyDescent="0.25">
      <c r="A169" s="416" t="s">
        <v>122</v>
      </c>
      <c r="B169" s="416"/>
      <c r="C169" s="416"/>
      <c r="D169" s="416"/>
      <c r="E169" s="416"/>
      <c r="F169" s="416"/>
      <c r="G169" s="416"/>
      <c r="H169" s="416"/>
      <c r="I169" s="416"/>
      <c r="J169" s="416"/>
      <c r="K169" s="416"/>
      <c r="L169" s="416"/>
      <c r="M169" s="416"/>
      <c r="N169" s="416"/>
      <c r="O169" s="416"/>
      <c r="P169" s="416"/>
      <c r="Q169" s="416"/>
      <c r="R169" s="416"/>
      <c r="S169" s="416"/>
      <c r="T169" s="416"/>
      <c r="U169" s="416"/>
      <c r="V169" s="416"/>
      <c r="W169" s="416"/>
      <c r="X169" s="416"/>
      <c r="Y169" s="416"/>
      <c r="Z169" s="416"/>
      <c r="AA169" s="63"/>
      <c r="AB169" s="63"/>
      <c r="AC169" s="63"/>
    </row>
    <row r="170" spans="1:68" ht="14.25" customHeight="1" x14ac:dyDescent="0.25">
      <c r="A170" s="393" t="s">
        <v>124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64"/>
      <c r="AB170" s="64"/>
      <c r="AC170" s="64"/>
    </row>
    <row r="171" spans="1:68" ht="27" customHeight="1" x14ac:dyDescent="0.25">
      <c r="A171" s="61" t="s">
        <v>265</v>
      </c>
      <c r="B171" s="61" t="s">
        <v>266</v>
      </c>
      <c r="C171" s="35">
        <v>4301011623</v>
      </c>
      <c r="D171" s="394">
        <v>4607091382945</v>
      </c>
      <c r="E171" s="394"/>
      <c r="F171" s="60">
        <v>1.4</v>
      </c>
      <c r="G171" s="36">
        <v>8</v>
      </c>
      <c r="H171" s="60">
        <v>11.2</v>
      </c>
      <c r="I171" s="60">
        <v>11.68</v>
      </c>
      <c r="J171" s="36">
        <v>56</v>
      </c>
      <c r="K171" s="36" t="s">
        <v>128</v>
      </c>
      <c r="L171" s="36"/>
      <c r="M171" s="37" t="s">
        <v>127</v>
      </c>
      <c r="N171" s="37"/>
      <c r="O171" s="36">
        <v>50</v>
      </c>
      <c r="P171" s="6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6"/>
      <c r="R171" s="396"/>
      <c r="S171" s="396"/>
      <c r="T171" s="397"/>
      <c r="U171" s="38" t="s">
        <v>48</v>
      </c>
      <c r="V171" s="38" t="s">
        <v>48</v>
      </c>
      <c r="W171" s="39" t="s">
        <v>0</v>
      </c>
      <c r="X171" s="57">
        <v>100</v>
      </c>
      <c r="Y171" s="54">
        <f>IFERROR(IF(X171="",0,CEILING((X171/$H171),1)*$H171),"")</f>
        <v>100.8</v>
      </c>
      <c r="Z171" s="40">
        <f>IFERROR(IF(Y171=0,"",ROUNDUP(Y171/H171,0)*0.02175),"")</f>
        <v>0.19574999999999998</v>
      </c>
      <c r="AA171" s="66" t="s">
        <v>48</v>
      </c>
      <c r="AB171" s="67" t="s">
        <v>48</v>
      </c>
      <c r="AC171" s="77"/>
      <c r="AG171" s="76"/>
      <c r="AJ171" s="79"/>
      <c r="AK171" s="79"/>
      <c r="BB171" s="159" t="s">
        <v>69</v>
      </c>
      <c r="BM171" s="76">
        <f>IFERROR(X171*I171/H171,"0")</f>
        <v>104.28571428571429</v>
      </c>
      <c r="BN171" s="76">
        <f>IFERROR(Y171*I171/H171,"0")</f>
        <v>105.12</v>
      </c>
      <c r="BO171" s="76">
        <f>IFERROR(1/J171*(X171/H171),"0")</f>
        <v>0.15943877551020408</v>
      </c>
      <c r="BP171" s="76">
        <f>IFERROR(1/J171*(Y171/H171),"0")</f>
        <v>0.1607142857142857</v>
      </c>
    </row>
    <row r="172" spans="1:68" ht="27" customHeight="1" x14ac:dyDescent="0.25">
      <c r="A172" s="61" t="s">
        <v>267</v>
      </c>
      <c r="B172" s="61" t="s">
        <v>268</v>
      </c>
      <c r="C172" s="35">
        <v>4301011192</v>
      </c>
      <c r="D172" s="394">
        <v>4607091382952</v>
      </c>
      <c r="E172" s="394"/>
      <c r="F172" s="60">
        <v>0.5</v>
      </c>
      <c r="G172" s="36">
        <v>6</v>
      </c>
      <c r="H172" s="60">
        <v>3</v>
      </c>
      <c r="I172" s="60">
        <v>3.2</v>
      </c>
      <c r="J172" s="36">
        <v>156</v>
      </c>
      <c r="K172" s="36" t="s">
        <v>90</v>
      </c>
      <c r="L172" s="36"/>
      <c r="M172" s="37" t="s">
        <v>127</v>
      </c>
      <c r="N172" s="37"/>
      <c r="O172" s="36">
        <v>50</v>
      </c>
      <c r="P172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6"/>
      <c r="R172" s="396"/>
      <c r="S172" s="396"/>
      <c r="T172" s="397"/>
      <c r="U172" s="38" t="s">
        <v>48</v>
      </c>
      <c r="V172" s="38" t="s">
        <v>48</v>
      </c>
      <c r="W172" s="39" t="s">
        <v>0</v>
      </c>
      <c r="X172" s="57">
        <v>30</v>
      </c>
      <c r="Y172" s="54">
        <f>IFERROR(IF(X172="",0,CEILING((X172/$H172),1)*$H172),"")</f>
        <v>30</v>
      </c>
      <c r="Z172" s="40">
        <f>IFERROR(IF(Y172=0,"",ROUNDUP(Y172/H172,0)*0.00753),"")</f>
        <v>7.5300000000000006E-2</v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32</v>
      </c>
      <c r="BN172" s="76">
        <f>IFERROR(Y172*I172/H172,"0")</f>
        <v>32</v>
      </c>
      <c r="BO172" s="76">
        <f>IFERROR(1/J172*(X172/H172),"0")</f>
        <v>6.4102564102564097E-2</v>
      </c>
      <c r="BP172" s="76">
        <f>IFERROR(1/J172*(Y172/H172),"0")</f>
        <v>6.4102564102564097E-2</v>
      </c>
    </row>
    <row r="173" spans="1:68" ht="27" customHeight="1" x14ac:dyDescent="0.25">
      <c r="A173" s="61" t="s">
        <v>269</v>
      </c>
      <c r="B173" s="61" t="s">
        <v>270</v>
      </c>
      <c r="C173" s="35">
        <v>4301011705</v>
      </c>
      <c r="D173" s="394">
        <v>4607091384604</v>
      </c>
      <c r="E173" s="394"/>
      <c r="F173" s="60">
        <v>0.4</v>
      </c>
      <c r="G173" s="36">
        <v>10</v>
      </c>
      <c r="H173" s="60">
        <v>4</v>
      </c>
      <c r="I173" s="60">
        <v>4.24</v>
      </c>
      <c r="J173" s="36">
        <v>120</v>
      </c>
      <c r="K173" s="36" t="s">
        <v>90</v>
      </c>
      <c r="L173" s="36"/>
      <c r="M173" s="37" t="s">
        <v>127</v>
      </c>
      <c r="N173" s="37"/>
      <c r="O173" s="36">
        <v>50</v>
      </c>
      <c r="P173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6"/>
      <c r="R173" s="396"/>
      <c r="S173" s="396"/>
      <c r="T173" s="397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43</v>
      </c>
      <c r="Q174" s="399"/>
      <c r="R174" s="399"/>
      <c r="S174" s="399"/>
      <c r="T174" s="399"/>
      <c r="U174" s="399"/>
      <c r="V174" s="400"/>
      <c r="W174" s="41" t="s">
        <v>42</v>
      </c>
      <c r="X174" s="42">
        <f>IFERROR(X171/H171,"0")+IFERROR(X172/H172,"0")+IFERROR(X173/H173,"0")</f>
        <v>18.928571428571431</v>
      </c>
      <c r="Y174" s="42">
        <f>IFERROR(Y171/H171,"0")+IFERROR(Y172/H172,"0")+IFERROR(Y173/H173,"0")</f>
        <v>19</v>
      </c>
      <c r="Z174" s="42">
        <f>IFERROR(IF(Z171="",0,Z171),"0")+IFERROR(IF(Z172="",0,Z172),"0")+IFERROR(IF(Z173="",0,Z173),"0")</f>
        <v>0.27105000000000001</v>
      </c>
      <c r="AA174" s="65"/>
      <c r="AB174" s="65"/>
      <c r="AC174" s="65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43</v>
      </c>
      <c r="Q175" s="399"/>
      <c r="R175" s="399"/>
      <c r="S175" s="399"/>
      <c r="T175" s="399"/>
      <c r="U175" s="399"/>
      <c r="V175" s="400"/>
      <c r="W175" s="41" t="s">
        <v>0</v>
      </c>
      <c r="X175" s="42">
        <f>IFERROR(SUM(X171:X173),"0")</f>
        <v>130</v>
      </c>
      <c r="Y175" s="42">
        <f>IFERROR(SUM(Y171:Y173),"0")</f>
        <v>130.80000000000001</v>
      </c>
      <c r="Z175" s="41"/>
      <c r="AA175" s="65"/>
      <c r="AB175" s="65"/>
      <c r="AC175" s="65"/>
    </row>
    <row r="176" spans="1:68" ht="14.25" customHeight="1" x14ac:dyDescent="0.25">
      <c r="A176" s="393" t="s">
        <v>81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4"/>
      <c r="AB176" s="64"/>
      <c r="AC176" s="64"/>
    </row>
    <row r="177" spans="1:68" ht="16.5" customHeight="1" x14ac:dyDescent="0.25">
      <c r="A177" s="61" t="s">
        <v>271</v>
      </c>
      <c r="B177" s="61" t="s">
        <v>272</v>
      </c>
      <c r="C177" s="35">
        <v>4301030895</v>
      </c>
      <c r="D177" s="394">
        <v>4607091387667</v>
      </c>
      <c r="E177" s="394"/>
      <c r="F177" s="60">
        <v>0.9</v>
      </c>
      <c r="G177" s="36">
        <v>10</v>
      </c>
      <c r="H177" s="60">
        <v>9</v>
      </c>
      <c r="I177" s="60">
        <v>9.6300000000000008</v>
      </c>
      <c r="J177" s="36">
        <v>56</v>
      </c>
      <c r="K177" s="36" t="s">
        <v>128</v>
      </c>
      <c r="L177" s="36"/>
      <c r="M177" s="37" t="s">
        <v>127</v>
      </c>
      <c r="N177" s="37"/>
      <c r="O177" s="36">
        <v>40</v>
      </c>
      <c r="P177" s="6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6"/>
      <c r="R177" s="396"/>
      <c r="S177" s="396"/>
      <c r="T177" s="397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2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27" customHeight="1" x14ac:dyDescent="0.25">
      <c r="A178" s="61" t="s">
        <v>273</v>
      </c>
      <c r="B178" s="61" t="s">
        <v>274</v>
      </c>
      <c r="C178" s="35">
        <v>4301030961</v>
      </c>
      <c r="D178" s="394">
        <v>4607091387636</v>
      </c>
      <c r="E178" s="394"/>
      <c r="F178" s="60">
        <v>0.7</v>
      </c>
      <c r="G178" s="36">
        <v>6</v>
      </c>
      <c r="H178" s="60">
        <v>4.2</v>
      </c>
      <c r="I178" s="60">
        <v>4.5</v>
      </c>
      <c r="J178" s="36">
        <v>120</v>
      </c>
      <c r="K178" s="36" t="s">
        <v>90</v>
      </c>
      <c r="L178" s="36"/>
      <c r="M178" s="37" t="s">
        <v>84</v>
      </c>
      <c r="N178" s="37"/>
      <c r="O178" s="36">
        <v>40</v>
      </c>
      <c r="P178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6"/>
      <c r="R178" s="396"/>
      <c r="S178" s="396"/>
      <c r="T178" s="397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IFERROR(IF(Y178=0,"",ROUNDUP(Y178/H178,0)*0.00937),"")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3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275</v>
      </c>
      <c r="B179" s="61" t="s">
        <v>276</v>
      </c>
      <c r="C179" s="35">
        <v>4301030963</v>
      </c>
      <c r="D179" s="394">
        <v>4607091382426</v>
      </c>
      <c r="E179" s="394"/>
      <c r="F179" s="60">
        <v>0.9</v>
      </c>
      <c r="G179" s="36">
        <v>10</v>
      </c>
      <c r="H179" s="60">
        <v>9</v>
      </c>
      <c r="I179" s="60">
        <v>9.6300000000000008</v>
      </c>
      <c r="J179" s="36">
        <v>56</v>
      </c>
      <c r="K179" s="36" t="s">
        <v>128</v>
      </c>
      <c r="L179" s="36"/>
      <c r="M179" s="37" t="s">
        <v>84</v>
      </c>
      <c r="N179" s="37"/>
      <c r="O179" s="36">
        <v>40</v>
      </c>
      <c r="P179" s="6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6"/>
      <c r="R179" s="396"/>
      <c r="S179" s="396"/>
      <c r="T179" s="397"/>
      <c r="U179" s="38" t="s">
        <v>48</v>
      </c>
      <c r="V179" s="38" t="s">
        <v>48</v>
      </c>
      <c r="W179" s="39" t="s">
        <v>0</v>
      </c>
      <c r="X179" s="57">
        <v>300</v>
      </c>
      <c r="Y179" s="54">
        <f>IFERROR(IF(X179="",0,CEILING((X179/$H179),1)*$H179),"")</f>
        <v>306</v>
      </c>
      <c r="Z179" s="40">
        <f>IFERROR(IF(Y179=0,"",ROUNDUP(Y179/H179,0)*0.02175),"")</f>
        <v>0.73949999999999994</v>
      </c>
      <c r="AA179" s="66" t="s">
        <v>48</v>
      </c>
      <c r="AB179" s="67" t="s">
        <v>48</v>
      </c>
      <c r="AC179" s="77"/>
      <c r="AG179" s="76"/>
      <c r="AJ179" s="79"/>
      <c r="AK179" s="79"/>
      <c r="BB179" s="164" t="s">
        <v>69</v>
      </c>
      <c r="BM179" s="76">
        <f>IFERROR(X179*I179/H179,"0")</f>
        <v>321.00000000000006</v>
      </c>
      <c r="BN179" s="76">
        <f>IFERROR(Y179*I179/H179,"0")</f>
        <v>327.42</v>
      </c>
      <c r="BO179" s="76">
        <f>IFERROR(1/J179*(X179/H179),"0")</f>
        <v>0.59523809523809523</v>
      </c>
      <c r="BP179" s="76">
        <f>IFERROR(1/J179*(Y179/H179),"0")</f>
        <v>0.6071428571428571</v>
      </c>
    </row>
    <row r="180" spans="1:68" ht="27" customHeight="1" x14ac:dyDescent="0.25">
      <c r="A180" s="61" t="s">
        <v>277</v>
      </c>
      <c r="B180" s="61" t="s">
        <v>278</v>
      </c>
      <c r="C180" s="35">
        <v>4301030962</v>
      </c>
      <c r="D180" s="394">
        <v>4607091386547</v>
      </c>
      <c r="E180" s="394"/>
      <c r="F180" s="60">
        <v>0.35</v>
      </c>
      <c r="G180" s="36">
        <v>8</v>
      </c>
      <c r="H180" s="60">
        <v>2.8</v>
      </c>
      <c r="I180" s="60">
        <v>2.94</v>
      </c>
      <c r="J180" s="36">
        <v>234</v>
      </c>
      <c r="K180" s="36" t="s">
        <v>85</v>
      </c>
      <c r="L180" s="36"/>
      <c r="M180" s="37" t="s">
        <v>84</v>
      </c>
      <c r="N180" s="37"/>
      <c r="O180" s="36">
        <v>40</v>
      </c>
      <c r="P180" s="6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6"/>
      <c r="R180" s="396"/>
      <c r="S180" s="396"/>
      <c r="T180" s="397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27" customHeight="1" x14ac:dyDescent="0.25">
      <c r="A181" s="61" t="s">
        <v>279</v>
      </c>
      <c r="B181" s="61" t="s">
        <v>280</v>
      </c>
      <c r="C181" s="35">
        <v>4301030964</v>
      </c>
      <c r="D181" s="394">
        <v>4607091382464</v>
      </c>
      <c r="E181" s="394"/>
      <c r="F181" s="60">
        <v>0.35</v>
      </c>
      <c r="G181" s="36">
        <v>8</v>
      </c>
      <c r="H181" s="60">
        <v>2.8</v>
      </c>
      <c r="I181" s="60">
        <v>2.964</v>
      </c>
      <c r="J181" s="36">
        <v>234</v>
      </c>
      <c r="K181" s="36" t="s">
        <v>85</v>
      </c>
      <c r="L181" s="36"/>
      <c r="M181" s="37" t="s">
        <v>84</v>
      </c>
      <c r="N181" s="37"/>
      <c r="O181" s="36">
        <v>40</v>
      </c>
      <c r="P18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6"/>
      <c r="R181" s="396"/>
      <c r="S181" s="396"/>
      <c r="T181" s="397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IFERROR(IF(Y181=0,"",ROUNDUP(Y181/H181,0)*0.00502),"")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x14ac:dyDescent="0.2">
      <c r="A182" s="401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2"/>
      <c r="P182" s="398" t="s">
        <v>43</v>
      </c>
      <c r="Q182" s="399"/>
      <c r="R182" s="399"/>
      <c r="S182" s="399"/>
      <c r="T182" s="399"/>
      <c r="U182" s="399"/>
      <c r="V182" s="400"/>
      <c r="W182" s="41" t="s">
        <v>42</v>
      </c>
      <c r="X182" s="42">
        <f>IFERROR(X177/H177,"0")+IFERROR(X178/H178,"0")+IFERROR(X179/H179,"0")+IFERROR(X180/H180,"0")+IFERROR(X181/H181,"0")</f>
        <v>33.333333333333336</v>
      </c>
      <c r="Y182" s="42">
        <f>IFERROR(Y177/H177,"0")+IFERROR(Y178/H178,"0")+IFERROR(Y179/H179,"0")+IFERROR(Y180/H180,"0")+IFERROR(Y181/H181,"0")</f>
        <v>34</v>
      </c>
      <c r="Z182" s="42">
        <f>IFERROR(IF(Z177="",0,Z177),"0")+IFERROR(IF(Z178="",0,Z178),"0")+IFERROR(IF(Z179="",0,Z179),"0")+IFERROR(IF(Z180="",0,Z180),"0")+IFERROR(IF(Z181="",0,Z181),"0")</f>
        <v>0.73949999999999994</v>
      </c>
      <c r="AA182" s="65"/>
      <c r="AB182" s="65"/>
      <c r="AC182" s="65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98" t="s">
        <v>43</v>
      </c>
      <c r="Q183" s="399"/>
      <c r="R183" s="399"/>
      <c r="S183" s="399"/>
      <c r="T183" s="399"/>
      <c r="U183" s="399"/>
      <c r="V183" s="400"/>
      <c r="W183" s="41" t="s">
        <v>0</v>
      </c>
      <c r="X183" s="42">
        <f>IFERROR(SUM(X177:X181),"0")</f>
        <v>300</v>
      </c>
      <c r="Y183" s="42">
        <f>IFERROR(SUM(Y177:Y181),"0")</f>
        <v>306</v>
      </c>
      <c r="Z183" s="41"/>
      <c r="AA183" s="65"/>
      <c r="AB183" s="65"/>
      <c r="AC183" s="65"/>
    </row>
    <row r="184" spans="1:68" ht="14.25" customHeight="1" x14ac:dyDescent="0.25">
      <c r="A184" s="393" t="s">
        <v>86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64"/>
      <c r="AB184" s="64"/>
      <c r="AC184" s="64"/>
    </row>
    <row r="185" spans="1:68" ht="16.5" customHeight="1" x14ac:dyDescent="0.25">
      <c r="A185" s="61" t="s">
        <v>281</v>
      </c>
      <c r="B185" s="61" t="s">
        <v>282</v>
      </c>
      <c r="C185" s="35">
        <v>4301051611</v>
      </c>
      <c r="D185" s="394">
        <v>4607091385304</v>
      </c>
      <c r="E185" s="394"/>
      <c r="F185" s="60">
        <v>1.4</v>
      </c>
      <c r="G185" s="36">
        <v>6</v>
      </c>
      <c r="H185" s="60">
        <v>8.4</v>
      </c>
      <c r="I185" s="60">
        <v>8.9640000000000004</v>
      </c>
      <c r="J185" s="36">
        <v>56</v>
      </c>
      <c r="K185" s="36" t="s">
        <v>128</v>
      </c>
      <c r="L185" s="36"/>
      <c r="M185" s="37" t="s">
        <v>84</v>
      </c>
      <c r="N185" s="37"/>
      <c r="O185" s="36">
        <v>40</v>
      </c>
      <c r="P185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6"/>
      <c r="R185" s="396"/>
      <c r="S185" s="396"/>
      <c r="T185" s="397"/>
      <c r="U185" s="38" t="s">
        <v>48</v>
      </c>
      <c r="V185" s="38" t="s">
        <v>48</v>
      </c>
      <c r="W185" s="39" t="s">
        <v>0</v>
      </c>
      <c r="X185" s="57">
        <v>240</v>
      </c>
      <c r="Y185" s="54">
        <f>IFERROR(IF(X185="",0,CEILING((X185/$H185),1)*$H185),"")</f>
        <v>243.60000000000002</v>
      </c>
      <c r="Z185" s="40">
        <f>IFERROR(IF(Y185=0,"",ROUNDUP(Y185/H185,0)*0.02175),"")</f>
        <v>0.63074999999999992</v>
      </c>
      <c r="AA185" s="66" t="s">
        <v>48</v>
      </c>
      <c r="AB185" s="67" t="s">
        <v>48</v>
      </c>
      <c r="AC185" s="77"/>
      <c r="AG185" s="76"/>
      <c r="AJ185" s="79"/>
      <c r="AK185" s="79"/>
      <c r="BB185" s="167" t="s">
        <v>69</v>
      </c>
      <c r="BM185" s="76">
        <f>IFERROR(X185*I185/H185,"0")</f>
        <v>256.1142857142857</v>
      </c>
      <c r="BN185" s="76">
        <f>IFERROR(Y185*I185/H185,"0")</f>
        <v>259.95600000000002</v>
      </c>
      <c r="BO185" s="76">
        <f>IFERROR(1/J185*(X185/H185),"0")</f>
        <v>0.51020408163265296</v>
      </c>
      <c r="BP185" s="76">
        <f>IFERROR(1/J185*(Y185/H185),"0")</f>
        <v>0.51785714285714279</v>
      </c>
    </row>
    <row r="186" spans="1:68" ht="16.5" customHeight="1" x14ac:dyDescent="0.25">
      <c r="A186" s="61" t="s">
        <v>283</v>
      </c>
      <c r="B186" s="61" t="s">
        <v>284</v>
      </c>
      <c r="C186" s="35">
        <v>4301051648</v>
      </c>
      <c r="D186" s="394">
        <v>4607091386264</v>
      </c>
      <c r="E186" s="394"/>
      <c r="F186" s="60">
        <v>0.5</v>
      </c>
      <c r="G186" s="36">
        <v>6</v>
      </c>
      <c r="H186" s="60">
        <v>3</v>
      </c>
      <c r="I186" s="60">
        <v>3.278</v>
      </c>
      <c r="J186" s="36">
        <v>156</v>
      </c>
      <c r="K186" s="36" t="s">
        <v>90</v>
      </c>
      <c r="L186" s="36"/>
      <c r="M186" s="37" t="s">
        <v>84</v>
      </c>
      <c r="N186" s="37"/>
      <c r="O186" s="36">
        <v>31</v>
      </c>
      <c r="P186" s="6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6"/>
      <c r="R186" s="396"/>
      <c r="S186" s="396"/>
      <c r="T186" s="397"/>
      <c r="U186" s="38" t="s">
        <v>48</v>
      </c>
      <c r="V186" s="38" t="s">
        <v>48</v>
      </c>
      <c r="W186" s="39" t="s">
        <v>0</v>
      </c>
      <c r="X186" s="57">
        <v>0</v>
      </c>
      <c r="Y186" s="54">
        <f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8" t="s">
        <v>69</v>
      </c>
      <c r="BM186" s="76">
        <f>IFERROR(X186*I186/H186,"0")</f>
        <v>0</v>
      </c>
      <c r="BN186" s="76">
        <f>IFERROR(Y186*I186/H186,"0")</f>
        <v>0</v>
      </c>
      <c r="BO186" s="76">
        <f>IFERROR(1/J186*(X186/H186),"0")</f>
        <v>0</v>
      </c>
      <c r="BP186" s="76">
        <f>IFERROR(1/J186*(Y186/H186),"0")</f>
        <v>0</v>
      </c>
    </row>
    <row r="187" spans="1:68" ht="16.5" customHeight="1" x14ac:dyDescent="0.25">
      <c r="A187" s="61" t="s">
        <v>285</v>
      </c>
      <c r="B187" s="61" t="s">
        <v>286</v>
      </c>
      <c r="C187" s="35">
        <v>4301051313</v>
      </c>
      <c r="D187" s="394">
        <v>4607091385427</v>
      </c>
      <c r="E187" s="394"/>
      <c r="F187" s="60">
        <v>0.5</v>
      </c>
      <c r="G187" s="36">
        <v>6</v>
      </c>
      <c r="H187" s="60">
        <v>3</v>
      </c>
      <c r="I187" s="60">
        <v>3.2719999999999998</v>
      </c>
      <c r="J187" s="36">
        <v>156</v>
      </c>
      <c r="K187" s="36" t="s">
        <v>90</v>
      </c>
      <c r="L187" s="36"/>
      <c r="M187" s="37" t="s">
        <v>84</v>
      </c>
      <c r="N187" s="37"/>
      <c r="O187" s="36">
        <v>40</v>
      </c>
      <c r="P18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6"/>
      <c r="R187" s="396"/>
      <c r="S187" s="396"/>
      <c r="T187" s="397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9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x14ac:dyDescent="0.2">
      <c r="A188" s="401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02"/>
      <c r="P188" s="398" t="s">
        <v>43</v>
      </c>
      <c r="Q188" s="399"/>
      <c r="R188" s="399"/>
      <c r="S188" s="399"/>
      <c r="T188" s="399"/>
      <c r="U188" s="399"/>
      <c r="V188" s="400"/>
      <c r="W188" s="41" t="s">
        <v>42</v>
      </c>
      <c r="X188" s="42">
        <f>IFERROR(X185/H185,"0")+IFERROR(X186/H186,"0")+IFERROR(X187/H187,"0")</f>
        <v>28.571428571428569</v>
      </c>
      <c r="Y188" s="42">
        <f>IFERROR(Y185/H185,"0")+IFERROR(Y186/H186,"0")+IFERROR(Y187/H187,"0")</f>
        <v>29</v>
      </c>
      <c r="Z188" s="42">
        <f>IFERROR(IF(Z185="",0,Z185),"0")+IFERROR(IF(Z186="",0,Z186),"0")+IFERROR(IF(Z187="",0,Z187),"0")</f>
        <v>0.63074999999999992</v>
      </c>
      <c r="AA188" s="65"/>
      <c r="AB188" s="65"/>
      <c r="AC188" s="65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02"/>
      <c r="P189" s="398" t="s">
        <v>43</v>
      </c>
      <c r="Q189" s="399"/>
      <c r="R189" s="399"/>
      <c r="S189" s="399"/>
      <c r="T189" s="399"/>
      <c r="U189" s="399"/>
      <c r="V189" s="400"/>
      <c r="W189" s="41" t="s">
        <v>0</v>
      </c>
      <c r="X189" s="42">
        <f>IFERROR(SUM(X185:X187),"0")</f>
        <v>240</v>
      </c>
      <c r="Y189" s="42">
        <f>IFERROR(SUM(Y185:Y187),"0")</f>
        <v>243.60000000000002</v>
      </c>
      <c r="Z189" s="41"/>
      <c r="AA189" s="65"/>
      <c r="AB189" s="65"/>
      <c r="AC189" s="65"/>
    </row>
    <row r="190" spans="1:68" ht="27.75" customHeight="1" x14ac:dyDescent="0.2">
      <c r="A190" s="441" t="s">
        <v>287</v>
      </c>
      <c r="B190" s="441"/>
      <c r="C190" s="441"/>
      <c r="D190" s="441"/>
      <c r="E190" s="441"/>
      <c r="F190" s="441"/>
      <c r="G190" s="441"/>
      <c r="H190" s="441"/>
      <c r="I190" s="441"/>
      <c r="J190" s="441"/>
      <c r="K190" s="441"/>
      <c r="L190" s="441"/>
      <c r="M190" s="441"/>
      <c r="N190" s="441"/>
      <c r="O190" s="441"/>
      <c r="P190" s="441"/>
      <c r="Q190" s="441"/>
      <c r="R190" s="441"/>
      <c r="S190" s="441"/>
      <c r="T190" s="441"/>
      <c r="U190" s="441"/>
      <c r="V190" s="441"/>
      <c r="W190" s="441"/>
      <c r="X190" s="441"/>
      <c r="Y190" s="441"/>
      <c r="Z190" s="441"/>
      <c r="AA190" s="53"/>
      <c r="AB190" s="53"/>
      <c r="AC190" s="53"/>
    </row>
    <row r="191" spans="1:68" ht="16.5" customHeight="1" x14ac:dyDescent="0.25">
      <c r="A191" s="416" t="s">
        <v>288</v>
      </c>
      <c r="B191" s="416"/>
      <c r="C191" s="416"/>
      <c r="D191" s="416"/>
      <c r="E191" s="416"/>
      <c r="F191" s="416"/>
      <c r="G191" s="416"/>
      <c r="H191" s="416"/>
      <c r="I191" s="416"/>
      <c r="J191" s="416"/>
      <c r="K191" s="416"/>
      <c r="L191" s="416"/>
      <c r="M191" s="416"/>
      <c r="N191" s="416"/>
      <c r="O191" s="416"/>
      <c r="P191" s="416"/>
      <c r="Q191" s="416"/>
      <c r="R191" s="416"/>
      <c r="S191" s="416"/>
      <c r="T191" s="416"/>
      <c r="U191" s="416"/>
      <c r="V191" s="416"/>
      <c r="W191" s="416"/>
      <c r="X191" s="416"/>
      <c r="Y191" s="416"/>
      <c r="Z191" s="416"/>
      <c r="AA191" s="63"/>
      <c r="AB191" s="63"/>
      <c r="AC191" s="63"/>
    </row>
    <row r="192" spans="1:68" ht="14.25" customHeight="1" x14ac:dyDescent="0.25">
      <c r="A192" s="393" t="s">
        <v>81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64"/>
      <c r="AB192" s="64"/>
      <c r="AC192" s="64"/>
    </row>
    <row r="193" spans="1:68" ht="27" customHeight="1" x14ac:dyDescent="0.25">
      <c r="A193" s="61" t="s">
        <v>289</v>
      </c>
      <c r="B193" s="61" t="s">
        <v>290</v>
      </c>
      <c r="C193" s="35">
        <v>4301031191</v>
      </c>
      <c r="D193" s="394">
        <v>4680115880993</v>
      </c>
      <c r="E193" s="394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6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6"/>
      <c r="R193" s="396"/>
      <c r="S193" s="396"/>
      <c r="T193" s="397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ref="Y193:Y200" si="26"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ref="BM193:BM200" si="27">IFERROR(X193*I193/H193,"0")</f>
        <v>0</v>
      </c>
      <c r="BN193" s="76">
        <f t="shared" ref="BN193:BN200" si="28">IFERROR(Y193*I193/H193,"0")</f>
        <v>0</v>
      </c>
      <c r="BO193" s="76">
        <f t="shared" ref="BO193:BO200" si="29">IFERROR(1/J193*(X193/H193),"0")</f>
        <v>0</v>
      </c>
      <c r="BP193" s="76">
        <f t="shared" ref="BP193:BP200" si="30">IFERROR(1/J193*(Y193/H193),"0")</f>
        <v>0</v>
      </c>
    </row>
    <row r="194" spans="1:68" ht="27" customHeight="1" x14ac:dyDescent="0.25">
      <c r="A194" s="61" t="s">
        <v>291</v>
      </c>
      <c r="B194" s="61" t="s">
        <v>292</v>
      </c>
      <c r="C194" s="35">
        <v>4301031204</v>
      </c>
      <c r="D194" s="394">
        <v>4680115881761</v>
      </c>
      <c r="E194" s="394"/>
      <c r="F194" s="60">
        <v>0.7</v>
      </c>
      <c r="G194" s="36">
        <v>6</v>
      </c>
      <c r="H194" s="60">
        <v>4.2</v>
      </c>
      <c r="I194" s="60">
        <v>4.46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6"/>
      <c r="R194" s="396"/>
      <c r="S194" s="396"/>
      <c r="T194" s="397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293</v>
      </c>
      <c r="B195" s="61" t="s">
        <v>294</v>
      </c>
      <c r="C195" s="35">
        <v>4301031201</v>
      </c>
      <c r="D195" s="394">
        <v>4680115881563</v>
      </c>
      <c r="E195" s="394"/>
      <c r="F195" s="60">
        <v>0.7</v>
      </c>
      <c r="G195" s="36">
        <v>6</v>
      </c>
      <c r="H195" s="60">
        <v>4.2</v>
      </c>
      <c r="I195" s="60">
        <v>4.4000000000000004</v>
      </c>
      <c r="J195" s="36">
        <v>156</v>
      </c>
      <c r="K195" s="36" t="s">
        <v>90</v>
      </c>
      <c r="L195" s="36"/>
      <c r="M195" s="37" t="s">
        <v>84</v>
      </c>
      <c r="N195" s="37"/>
      <c r="O195" s="36">
        <v>40</v>
      </c>
      <c r="P195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6"/>
      <c r="R195" s="396"/>
      <c r="S195" s="396"/>
      <c r="T195" s="397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IFERROR(IF(Y195=0,"",ROUNDUP(Y195/H195,0)*0.00753),"")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ht="27" customHeight="1" x14ac:dyDescent="0.25">
      <c r="A196" s="61" t="s">
        <v>295</v>
      </c>
      <c r="B196" s="61" t="s">
        <v>296</v>
      </c>
      <c r="C196" s="35">
        <v>4301031199</v>
      </c>
      <c r="D196" s="394">
        <v>4680115880986</v>
      </c>
      <c r="E196" s="394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6"/>
      <c r="R196" s="396"/>
      <c r="S196" s="396"/>
      <c r="T196" s="397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customHeight="1" x14ac:dyDescent="0.25">
      <c r="A197" s="61" t="s">
        <v>297</v>
      </c>
      <c r="B197" s="61" t="s">
        <v>298</v>
      </c>
      <c r="C197" s="35">
        <v>4301031205</v>
      </c>
      <c r="D197" s="394">
        <v>4680115881785</v>
      </c>
      <c r="E197" s="394"/>
      <c r="F197" s="60">
        <v>0.35</v>
      </c>
      <c r="G197" s="36">
        <v>6</v>
      </c>
      <c r="H197" s="60">
        <v>2.1</v>
      </c>
      <c r="I197" s="60">
        <v>2.23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6"/>
      <c r="R197" s="396"/>
      <c r="S197" s="396"/>
      <c r="T197" s="397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customHeight="1" x14ac:dyDescent="0.25">
      <c r="A198" s="61" t="s">
        <v>299</v>
      </c>
      <c r="B198" s="61" t="s">
        <v>300</v>
      </c>
      <c r="C198" s="35">
        <v>4301031202</v>
      </c>
      <c r="D198" s="394">
        <v>4680115881679</v>
      </c>
      <c r="E198" s="394"/>
      <c r="F198" s="60">
        <v>0.35</v>
      </c>
      <c r="G198" s="36">
        <v>6</v>
      </c>
      <c r="H198" s="60">
        <v>2.1</v>
      </c>
      <c r="I198" s="60">
        <v>2.2000000000000002</v>
      </c>
      <c r="J198" s="36">
        <v>234</v>
      </c>
      <c r="K198" s="36" t="s">
        <v>85</v>
      </c>
      <c r="L198" s="36"/>
      <c r="M198" s="37" t="s">
        <v>84</v>
      </c>
      <c r="N198" s="37"/>
      <c r="O198" s="36">
        <v>40</v>
      </c>
      <c r="P198" s="6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6"/>
      <c r="R198" s="396"/>
      <c r="S198" s="396"/>
      <c r="T198" s="397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IFERROR(IF(Y198=0,"",ROUNDUP(Y198/H198,0)*0.00502),"")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4301031158</v>
      </c>
      <c r="D199" s="394">
        <v>4680115880191</v>
      </c>
      <c r="E199" s="394"/>
      <c r="F199" s="60">
        <v>0.4</v>
      </c>
      <c r="G199" s="36">
        <v>6</v>
      </c>
      <c r="H199" s="60">
        <v>2.4</v>
      </c>
      <c r="I199" s="60">
        <v>2.6</v>
      </c>
      <c r="J199" s="36">
        <v>156</v>
      </c>
      <c r="K199" s="36" t="s">
        <v>90</v>
      </c>
      <c r="L199" s="36"/>
      <c r="M199" s="37" t="s">
        <v>84</v>
      </c>
      <c r="N199" s="37"/>
      <c r="O199" s="36">
        <v>40</v>
      </c>
      <c r="P199" s="6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6"/>
      <c r="R199" s="396"/>
      <c r="S199" s="396"/>
      <c r="T199" s="397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ht="27" customHeight="1" x14ac:dyDescent="0.25">
      <c r="A200" s="61" t="s">
        <v>303</v>
      </c>
      <c r="B200" s="61" t="s">
        <v>304</v>
      </c>
      <c r="C200" s="35">
        <v>4301031245</v>
      </c>
      <c r="D200" s="394">
        <v>4680115883963</v>
      </c>
      <c r="E200" s="394"/>
      <c r="F200" s="60">
        <v>0.28000000000000003</v>
      </c>
      <c r="G200" s="36">
        <v>6</v>
      </c>
      <c r="H200" s="60">
        <v>1.68</v>
      </c>
      <c r="I200" s="60">
        <v>1.78</v>
      </c>
      <c r="J200" s="36">
        <v>234</v>
      </c>
      <c r="K200" s="36" t="s">
        <v>85</v>
      </c>
      <c r="L200" s="36"/>
      <c r="M200" s="37" t="s">
        <v>84</v>
      </c>
      <c r="N200" s="37"/>
      <c r="O200" s="36">
        <v>40</v>
      </c>
      <c r="P200" s="6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6"/>
      <c r="R200" s="396"/>
      <c r="S200" s="396"/>
      <c r="T200" s="397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26"/>
        <v>0</v>
      </c>
      <c r="Z200" s="40" t="str">
        <f>IFERROR(IF(Y200=0,"",ROUNDUP(Y200/H200,0)*0.00502),"")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27"/>
        <v>0</v>
      </c>
      <c r="BN200" s="76">
        <f t="shared" si="28"/>
        <v>0</v>
      </c>
      <c r="BO200" s="76">
        <f t="shared" si="29"/>
        <v>0</v>
      </c>
      <c r="BP200" s="76">
        <f t="shared" si="30"/>
        <v>0</v>
      </c>
    </row>
    <row r="201" spans="1:68" x14ac:dyDescent="0.2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398" t="s">
        <v>43</v>
      </c>
      <c r="Q201" s="399"/>
      <c r="R201" s="399"/>
      <c r="S201" s="399"/>
      <c r="T201" s="399"/>
      <c r="U201" s="399"/>
      <c r="V201" s="400"/>
      <c r="W201" s="41" t="s">
        <v>42</v>
      </c>
      <c r="X201" s="42">
        <f>IFERROR(X193/H193,"0")+IFERROR(X194/H194,"0")+IFERROR(X195/H195,"0")+IFERROR(X196/H196,"0")+IFERROR(X197/H197,"0")+IFERROR(X198/H198,"0")+IFERROR(X199/H199,"0")+IFERROR(X200/H200,"0")</f>
        <v>0</v>
      </c>
      <c r="Y201" s="42">
        <f>IFERROR(Y193/H193,"0")+IFERROR(Y194/H194,"0")+IFERROR(Y195/H195,"0")+IFERROR(Y196/H196,"0")+IFERROR(Y197/H197,"0")+IFERROR(Y198/H198,"0")+IFERROR(Y199/H199,"0")+IFERROR(Y200/H200,"0")</f>
        <v>0</v>
      </c>
      <c r="Z201" s="42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5"/>
      <c r="AB201" s="65"/>
      <c r="AC201" s="65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98" t="s">
        <v>43</v>
      </c>
      <c r="Q202" s="399"/>
      <c r="R202" s="399"/>
      <c r="S202" s="399"/>
      <c r="T202" s="399"/>
      <c r="U202" s="399"/>
      <c r="V202" s="400"/>
      <c r="W202" s="41" t="s">
        <v>0</v>
      </c>
      <c r="X202" s="42">
        <f>IFERROR(SUM(X193:X200),"0")</f>
        <v>0</v>
      </c>
      <c r="Y202" s="42">
        <f>IFERROR(SUM(Y193:Y200),"0")</f>
        <v>0</v>
      </c>
      <c r="Z202" s="41"/>
      <c r="AA202" s="65"/>
      <c r="AB202" s="65"/>
      <c r="AC202" s="65"/>
    </row>
    <row r="203" spans="1:68" ht="16.5" customHeight="1" x14ac:dyDescent="0.25">
      <c r="A203" s="416" t="s">
        <v>305</v>
      </c>
      <c r="B203" s="416"/>
      <c r="C203" s="416"/>
      <c r="D203" s="416"/>
      <c r="E203" s="416"/>
      <c r="F203" s="416"/>
      <c r="G203" s="416"/>
      <c r="H203" s="416"/>
      <c r="I203" s="416"/>
      <c r="J203" s="416"/>
      <c r="K203" s="416"/>
      <c r="L203" s="416"/>
      <c r="M203" s="416"/>
      <c r="N203" s="416"/>
      <c r="O203" s="416"/>
      <c r="P203" s="416"/>
      <c r="Q203" s="416"/>
      <c r="R203" s="416"/>
      <c r="S203" s="416"/>
      <c r="T203" s="416"/>
      <c r="U203" s="416"/>
      <c r="V203" s="416"/>
      <c r="W203" s="416"/>
      <c r="X203" s="416"/>
      <c r="Y203" s="416"/>
      <c r="Z203" s="416"/>
      <c r="AA203" s="63"/>
      <c r="AB203" s="63"/>
      <c r="AC203" s="63"/>
    </row>
    <row r="204" spans="1:68" ht="14.25" customHeight="1" x14ac:dyDescent="0.25">
      <c r="A204" s="393" t="s">
        <v>124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4"/>
      <c r="AB204" s="64"/>
      <c r="AC204" s="64"/>
    </row>
    <row r="205" spans="1:68" ht="16.5" customHeight="1" x14ac:dyDescent="0.25">
      <c r="A205" s="61" t="s">
        <v>306</v>
      </c>
      <c r="B205" s="61" t="s">
        <v>307</v>
      </c>
      <c r="C205" s="35">
        <v>4301011450</v>
      </c>
      <c r="D205" s="394">
        <v>4680115881402</v>
      </c>
      <c r="E205" s="394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127</v>
      </c>
      <c r="N205" s="37"/>
      <c r="O205" s="36">
        <v>55</v>
      </c>
      <c r="P205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6"/>
      <c r="R205" s="396"/>
      <c r="S205" s="396"/>
      <c r="T205" s="397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27" customHeight="1" x14ac:dyDescent="0.25">
      <c r="A206" s="61" t="s">
        <v>308</v>
      </c>
      <c r="B206" s="61" t="s">
        <v>309</v>
      </c>
      <c r="C206" s="35">
        <v>4301011767</v>
      </c>
      <c r="D206" s="394">
        <v>4680115881396</v>
      </c>
      <c r="E206" s="394"/>
      <c r="F206" s="60">
        <v>0.45</v>
      </c>
      <c r="G206" s="36">
        <v>6</v>
      </c>
      <c r="H206" s="60">
        <v>2.7</v>
      </c>
      <c r="I206" s="60">
        <v>2.9</v>
      </c>
      <c r="J206" s="36">
        <v>156</v>
      </c>
      <c r="K206" s="36" t="s">
        <v>90</v>
      </c>
      <c r="L206" s="36"/>
      <c r="M206" s="37" t="s">
        <v>84</v>
      </c>
      <c r="N206" s="37"/>
      <c r="O206" s="36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6"/>
      <c r="R206" s="396"/>
      <c r="S206" s="396"/>
      <c r="T206" s="397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9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401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98" t="s">
        <v>43</v>
      </c>
      <c r="Q207" s="399"/>
      <c r="R207" s="399"/>
      <c r="S207" s="399"/>
      <c r="T207" s="399"/>
      <c r="U207" s="399"/>
      <c r="V207" s="400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98" t="s">
        <v>43</v>
      </c>
      <c r="Q208" s="399"/>
      <c r="R208" s="399"/>
      <c r="S208" s="399"/>
      <c r="T208" s="399"/>
      <c r="U208" s="399"/>
      <c r="V208" s="400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393" t="s">
        <v>160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64"/>
      <c r="AB209" s="64"/>
      <c r="AC209" s="64"/>
    </row>
    <row r="210" spans="1:68" ht="16.5" customHeight="1" x14ac:dyDescent="0.25">
      <c r="A210" s="61" t="s">
        <v>310</v>
      </c>
      <c r="B210" s="61" t="s">
        <v>311</v>
      </c>
      <c r="C210" s="35">
        <v>4301020262</v>
      </c>
      <c r="D210" s="394">
        <v>4680115882935</v>
      </c>
      <c r="E210" s="394"/>
      <c r="F210" s="60">
        <v>1.35</v>
      </c>
      <c r="G210" s="36">
        <v>8</v>
      </c>
      <c r="H210" s="60">
        <v>10.8</v>
      </c>
      <c r="I210" s="60">
        <v>11.28</v>
      </c>
      <c r="J210" s="36">
        <v>56</v>
      </c>
      <c r="K210" s="36" t="s">
        <v>128</v>
      </c>
      <c r="L210" s="36"/>
      <c r="M210" s="37" t="s">
        <v>130</v>
      </c>
      <c r="N210" s="37"/>
      <c r="O210" s="36">
        <v>50</v>
      </c>
      <c r="P210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6"/>
      <c r="R210" s="396"/>
      <c r="S210" s="396"/>
      <c r="T210" s="397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16.5" customHeight="1" x14ac:dyDescent="0.25">
      <c r="A211" s="61" t="s">
        <v>312</v>
      </c>
      <c r="B211" s="61" t="s">
        <v>313</v>
      </c>
      <c r="C211" s="35">
        <v>4301020220</v>
      </c>
      <c r="D211" s="394">
        <v>4680115880764</v>
      </c>
      <c r="E211" s="394"/>
      <c r="F211" s="60">
        <v>0.35</v>
      </c>
      <c r="G211" s="36">
        <v>6</v>
      </c>
      <c r="H211" s="60">
        <v>2.1</v>
      </c>
      <c r="I211" s="60">
        <v>2.2999999999999998</v>
      </c>
      <c r="J211" s="36">
        <v>156</v>
      </c>
      <c r="K211" s="36" t="s">
        <v>90</v>
      </c>
      <c r="L211" s="36"/>
      <c r="M211" s="37" t="s">
        <v>127</v>
      </c>
      <c r="N211" s="37"/>
      <c r="O211" s="36">
        <v>50</v>
      </c>
      <c r="P211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6"/>
      <c r="R211" s="396"/>
      <c r="S211" s="396"/>
      <c r="T211" s="397"/>
      <c r="U211" s="38" t="s">
        <v>48</v>
      </c>
      <c r="V211" s="38" t="s">
        <v>48</v>
      </c>
      <c r="W211" s="39" t="s">
        <v>0</v>
      </c>
      <c r="X211" s="57">
        <v>0</v>
      </c>
      <c r="Y211" s="54">
        <f>IFERROR(IF(X211="",0,CEILING((X211/$H211),1)*$H211),"")</f>
        <v>0</v>
      </c>
      <c r="Z211" s="40" t="str">
        <f>IFERROR(IF(Y211=0,"",ROUNDUP(Y211/H211,0)*0.00753),"")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1" t="s">
        <v>69</v>
      </c>
      <c r="BM211" s="76">
        <f>IFERROR(X211*I211/H211,"0")</f>
        <v>0</v>
      </c>
      <c r="BN211" s="76">
        <f>IFERROR(Y211*I211/H211,"0")</f>
        <v>0</v>
      </c>
      <c r="BO211" s="76">
        <f>IFERROR(1/J211*(X211/H211),"0")</f>
        <v>0</v>
      </c>
      <c r="BP211" s="76">
        <f>IFERROR(1/J211*(Y211/H211),"0")</f>
        <v>0</v>
      </c>
    </row>
    <row r="212" spans="1:68" x14ac:dyDescent="0.2">
      <c r="A212" s="401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2"/>
      <c r="P212" s="398" t="s">
        <v>43</v>
      </c>
      <c r="Q212" s="399"/>
      <c r="R212" s="399"/>
      <c r="S212" s="399"/>
      <c r="T212" s="399"/>
      <c r="U212" s="399"/>
      <c r="V212" s="400"/>
      <c r="W212" s="41" t="s">
        <v>42</v>
      </c>
      <c r="X212" s="42">
        <f>IFERROR(X210/H210,"0")+IFERROR(X211/H211,"0")</f>
        <v>0</v>
      </c>
      <c r="Y212" s="42">
        <f>IFERROR(Y210/H210,"0")+IFERROR(Y211/H211,"0")</f>
        <v>0</v>
      </c>
      <c r="Z212" s="42">
        <f>IFERROR(IF(Z210="",0,Z210),"0")+IFERROR(IF(Z211="",0,Z211),"0")</f>
        <v>0</v>
      </c>
      <c r="AA212" s="65"/>
      <c r="AB212" s="65"/>
      <c r="AC212" s="65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2"/>
      <c r="P213" s="398" t="s">
        <v>43</v>
      </c>
      <c r="Q213" s="399"/>
      <c r="R213" s="399"/>
      <c r="S213" s="399"/>
      <c r="T213" s="399"/>
      <c r="U213" s="399"/>
      <c r="V213" s="400"/>
      <c r="W213" s="41" t="s">
        <v>0</v>
      </c>
      <c r="X213" s="42">
        <f>IFERROR(SUM(X210:X211),"0")</f>
        <v>0</v>
      </c>
      <c r="Y213" s="42">
        <f>IFERROR(SUM(Y210:Y211),"0")</f>
        <v>0</v>
      </c>
      <c r="Z213" s="41"/>
      <c r="AA213" s="65"/>
      <c r="AB213" s="65"/>
      <c r="AC213" s="65"/>
    </row>
    <row r="214" spans="1:68" ht="14.25" customHeight="1" x14ac:dyDescent="0.25">
      <c r="A214" s="393" t="s">
        <v>81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64"/>
      <c r="AB214" s="64"/>
      <c r="AC214" s="64"/>
    </row>
    <row r="215" spans="1:68" ht="27" customHeight="1" x14ac:dyDescent="0.25">
      <c r="A215" s="61" t="s">
        <v>314</v>
      </c>
      <c r="B215" s="61" t="s">
        <v>315</v>
      </c>
      <c r="C215" s="35">
        <v>4301031224</v>
      </c>
      <c r="D215" s="394">
        <v>4680115882683</v>
      </c>
      <c r="E215" s="394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6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6"/>
      <c r="R215" s="396"/>
      <c r="S215" s="396"/>
      <c r="T215" s="397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ref="Y215:Y222" si="31">IFERROR(IF(X215="",0,CEILING((X215/$H215),1)*$H215),"")</f>
        <v>0</v>
      </c>
      <c r="Z215" s="40" t="str">
        <f>IFERROR(IF(Y215=0,"",ROUNDUP(Y215/H215,0)*0.00937),"")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ref="BM215:BM222" si="32">IFERROR(X215*I215/H215,"0")</f>
        <v>0</v>
      </c>
      <c r="BN215" s="76">
        <f t="shared" ref="BN215:BN222" si="33">IFERROR(Y215*I215/H215,"0")</f>
        <v>0</v>
      </c>
      <c r="BO215" s="76">
        <f t="shared" ref="BO215:BO222" si="34">IFERROR(1/J215*(X215/H215),"0")</f>
        <v>0</v>
      </c>
      <c r="BP215" s="76">
        <f t="shared" ref="BP215:BP222" si="35">IFERROR(1/J215*(Y215/H215),"0")</f>
        <v>0</v>
      </c>
    </row>
    <row r="216" spans="1:68" ht="27" customHeight="1" x14ac:dyDescent="0.25">
      <c r="A216" s="61" t="s">
        <v>316</v>
      </c>
      <c r="B216" s="61" t="s">
        <v>317</v>
      </c>
      <c r="C216" s="35">
        <v>4301031230</v>
      </c>
      <c r="D216" s="394">
        <v>4680115882690</v>
      </c>
      <c r="E216" s="394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6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6"/>
      <c r="R216" s="396"/>
      <c r="S216" s="396"/>
      <c r="T216" s="397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IFERROR(IF(Y216=0,"",ROUNDUP(Y216/H216,0)*0.00937),"")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318</v>
      </c>
      <c r="B217" s="61" t="s">
        <v>319</v>
      </c>
      <c r="C217" s="35">
        <v>4301031220</v>
      </c>
      <c r="D217" s="394">
        <v>4680115882669</v>
      </c>
      <c r="E217" s="394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6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6"/>
      <c r="R217" s="396"/>
      <c r="S217" s="396"/>
      <c r="T217" s="397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IFERROR(IF(Y217=0,"",ROUNDUP(Y217/H217,0)*0.00937),"")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ht="27" customHeight="1" x14ac:dyDescent="0.25">
      <c r="A218" s="61" t="s">
        <v>320</v>
      </c>
      <c r="B218" s="61" t="s">
        <v>321</v>
      </c>
      <c r="C218" s="35">
        <v>4301031221</v>
      </c>
      <c r="D218" s="394">
        <v>4680115882676</v>
      </c>
      <c r="E218" s="394"/>
      <c r="F218" s="60">
        <v>0.9</v>
      </c>
      <c r="G218" s="36">
        <v>6</v>
      </c>
      <c r="H218" s="60">
        <v>5.4</v>
      </c>
      <c r="I218" s="60">
        <v>5.61</v>
      </c>
      <c r="J218" s="36">
        <v>120</v>
      </c>
      <c r="K218" s="36" t="s">
        <v>90</v>
      </c>
      <c r="L218" s="36"/>
      <c r="M218" s="37" t="s">
        <v>84</v>
      </c>
      <c r="N218" s="37"/>
      <c r="O218" s="36">
        <v>40</v>
      </c>
      <c r="P218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6"/>
      <c r="R218" s="396"/>
      <c r="S218" s="396"/>
      <c r="T218" s="397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1"/>
        <v>0</v>
      </c>
      <c r="Z218" s="40" t="str">
        <f>IFERROR(IF(Y218=0,"",ROUNDUP(Y218/H218,0)*0.00937),"")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0</v>
      </c>
      <c r="BN218" s="76">
        <f t="shared" si="33"/>
        <v>0</v>
      </c>
      <c r="BO218" s="76">
        <f t="shared" si="34"/>
        <v>0</v>
      </c>
      <c r="BP218" s="76">
        <f t="shared" si="35"/>
        <v>0</v>
      </c>
    </row>
    <row r="219" spans="1:68" ht="27" customHeight="1" x14ac:dyDescent="0.25">
      <c r="A219" s="61" t="s">
        <v>322</v>
      </c>
      <c r="B219" s="61" t="s">
        <v>323</v>
      </c>
      <c r="C219" s="35">
        <v>4301031223</v>
      </c>
      <c r="D219" s="394">
        <v>4680115884014</v>
      </c>
      <c r="E219" s="394"/>
      <c r="F219" s="60">
        <v>0.3</v>
      </c>
      <c r="G219" s="36">
        <v>6</v>
      </c>
      <c r="H219" s="60">
        <v>1.8</v>
      </c>
      <c r="I219" s="60">
        <v>1.93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6"/>
      <c r="R219" s="396"/>
      <c r="S219" s="396"/>
      <c r="T219" s="397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customHeight="1" x14ac:dyDescent="0.25">
      <c r="A220" s="61" t="s">
        <v>324</v>
      </c>
      <c r="B220" s="61" t="s">
        <v>325</v>
      </c>
      <c r="C220" s="35">
        <v>4301031222</v>
      </c>
      <c r="D220" s="394">
        <v>4680115884007</v>
      </c>
      <c r="E220" s="394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6"/>
      <c r="R220" s="396"/>
      <c r="S220" s="396"/>
      <c r="T220" s="397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customHeight="1" x14ac:dyDescent="0.25">
      <c r="A221" s="61" t="s">
        <v>326</v>
      </c>
      <c r="B221" s="61" t="s">
        <v>327</v>
      </c>
      <c r="C221" s="35">
        <v>4301031229</v>
      </c>
      <c r="D221" s="394">
        <v>4680115884038</v>
      </c>
      <c r="E221" s="394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6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6"/>
      <c r="R221" s="396"/>
      <c r="S221" s="396"/>
      <c r="T221" s="397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ht="27" customHeight="1" x14ac:dyDescent="0.25">
      <c r="A222" s="61" t="s">
        <v>328</v>
      </c>
      <c r="B222" s="61" t="s">
        <v>329</v>
      </c>
      <c r="C222" s="35">
        <v>4301031225</v>
      </c>
      <c r="D222" s="394">
        <v>4680115884021</v>
      </c>
      <c r="E222" s="394"/>
      <c r="F222" s="60">
        <v>0.3</v>
      </c>
      <c r="G222" s="36">
        <v>6</v>
      </c>
      <c r="H222" s="60">
        <v>1.8</v>
      </c>
      <c r="I222" s="60">
        <v>1.9</v>
      </c>
      <c r="J222" s="36">
        <v>234</v>
      </c>
      <c r="K222" s="36" t="s">
        <v>85</v>
      </c>
      <c r="L222" s="36"/>
      <c r="M222" s="37" t="s">
        <v>84</v>
      </c>
      <c r="N222" s="37"/>
      <c r="O222" s="36">
        <v>40</v>
      </c>
      <c r="P222" s="6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6"/>
      <c r="R222" s="396"/>
      <c r="S222" s="396"/>
      <c r="T222" s="397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1"/>
        <v>0</v>
      </c>
      <c r="Z222" s="40" t="str">
        <f>IFERROR(IF(Y222=0,"",ROUNDUP(Y222/H222,0)*0.00502),"")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9" t="s">
        <v>69</v>
      </c>
      <c r="BM222" s="76">
        <f t="shared" si="32"/>
        <v>0</v>
      </c>
      <c r="BN222" s="76">
        <f t="shared" si="33"/>
        <v>0</v>
      </c>
      <c r="BO222" s="76">
        <f t="shared" si="34"/>
        <v>0</v>
      </c>
      <c r="BP222" s="76">
        <f t="shared" si="35"/>
        <v>0</v>
      </c>
    </row>
    <row r="223" spans="1:68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02"/>
      <c r="P223" s="398" t="s">
        <v>43</v>
      </c>
      <c r="Q223" s="399"/>
      <c r="R223" s="399"/>
      <c r="S223" s="399"/>
      <c r="T223" s="399"/>
      <c r="U223" s="399"/>
      <c r="V223" s="400"/>
      <c r="W223" s="41" t="s">
        <v>42</v>
      </c>
      <c r="X223" s="42">
        <f>IFERROR(X215/H215,"0")+IFERROR(X216/H216,"0")+IFERROR(X217/H217,"0")+IFERROR(X218/H218,"0")+IFERROR(X219/H219,"0")+IFERROR(X220/H220,"0")+IFERROR(X221/H221,"0")+IFERROR(X222/H222,"0")</f>
        <v>0</v>
      </c>
      <c r="Y223" s="42">
        <f>IFERROR(Y215/H215,"0")+IFERROR(Y216/H216,"0")+IFERROR(Y217/H217,"0")+IFERROR(Y218/H218,"0")+IFERROR(Y219/H219,"0")+IFERROR(Y220/H220,"0")+IFERROR(Y221/H221,"0")+IFERROR(Y222/H222,"0")</f>
        <v>0</v>
      </c>
      <c r="Z223" s="42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5"/>
      <c r="AB223" s="65"/>
      <c r="AC223" s="65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2"/>
      <c r="P224" s="398" t="s">
        <v>43</v>
      </c>
      <c r="Q224" s="399"/>
      <c r="R224" s="399"/>
      <c r="S224" s="399"/>
      <c r="T224" s="399"/>
      <c r="U224" s="399"/>
      <c r="V224" s="400"/>
      <c r="W224" s="41" t="s">
        <v>0</v>
      </c>
      <c r="X224" s="42">
        <f>IFERROR(SUM(X215:X222),"0")</f>
        <v>0</v>
      </c>
      <c r="Y224" s="42">
        <f>IFERROR(SUM(Y215:Y222),"0")</f>
        <v>0</v>
      </c>
      <c r="Z224" s="41"/>
      <c r="AA224" s="65"/>
      <c r="AB224" s="65"/>
      <c r="AC224" s="65"/>
    </row>
    <row r="225" spans="1:68" ht="14.25" customHeight="1" x14ac:dyDescent="0.25">
      <c r="A225" s="393" t="s">
        <v>86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64"/>
      <c r="AB225" s="64"/>
      <c r="AC225" s="64"/>
    </row>
    <row r="226" spans="1:68" ht="27" customHeight="1" x14ac:dyDescent="0.25">
      <c r="A226" s="61" t="s">
        <v>330</v>
      </c>
      <c r="B226" s="61" t="s">
        <v>331</v>
      </c>
      <c r="C226" s="35">
        <v>4301051408</v>
      </c>
      <c r="D226" s="394">
        <v>4680115881594</v>
      </c>
      <c r="E226" s="394"/>
      <c r="F226" s="60">
        <v>1.35</v>
      </c>
      <c r="G226" s="36">
        <v>6</v>
      </c>
      <c r="H226" s="60">
        <v>8.1</v>
      </c>
      <c r="I226" s="60">
        <v>8.6639999999999997</v>
      </c>
      <c r="J226" s="36">
        <v>56</v>
      </c>
      <c r="K226" s="36" t="s">
        <v>128</v>
      </c>
      <c r="L226" s="36"/>
      <c r="M226" s="37" t="s">
        <v>130</v>
      </c>
      <c r="N226" s="37"/>
      <c r="O226" s="36">
        <v>40</v>
      </c>
      <c r="P226" s="6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6"/>
      <c r="R226" s="396"/>
      <c r="S226" s="396"/>
      <c r="T226" s="397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ref="Y226:Y236" si="36">IFERROR(IF(X226="",0,CEILING((X226/$H226),1)*$H226),"")</f>
        <v>0</v>
      </c>
      <c r="Z226" s="40" t="str">
        <f>IFERROR(IF(Y226=0,"",ROUNDUP(Y226/H226,0)*0.02175),"")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ref="BM226:BM236" si="37">IFERROR(X226*I226/H226,"0")</f>
        <v>0</v>
      </c>
      <c r="BN226" s="76">
        <f t="shared" ref="BN226:BN236" si="38">IFERROR(Y226*I226/H226,"0")</f>
        <v>0</v>
      </c>
      <c r="BO226" s="76">
        <f t="shared" ref="BO226:BO236" si="39">IFERROR(1/J226*(X226/H226),"0")</f>
        <v>0</v>
      </c>
      <c r="BP226" s="76">
        <f t="shared" ref="BP226:BP236" si="40">IFERROR(1/J226*(Y226/H226),"0")</f>
        <v>0</v>
      </c>
    </row>
    <row r="227" spans="1:68" ht="16.5" customHeight="1" x14ac:dyDescent="0.25">
      <c r="A227" s="61" t="s">
        <v>332</v>
      </c>
      <c r="B227" s="61" t="s">
        <v>333</v>
      </c>
      <c r="C227" s="35">
        <v>4301051754</v>
      </c>
      <c r="D227" s="394">
        <v>4680115880962</v>
      </c>
      <c r="E227" s="394"/>
      <c r="F227" s="60">
        <v>1.3</v>
      </c>
      <c r="G227" s="36">
        <v>6</v>
      </c>
      <c r="H227" s="60">
        <v>7.8</v>
      </c>
      <c r="I227" s="60">
        <v>8.3640000000000008</v>
      </c>
      <c r="J227" s="36">
        <v>56</v>
      </c>
      <c r="K227" s="36" t="s">
        <v>128</v>
      </c>
      <c r="L227" s="36"/>
      <c r="M227" s="37" t="s">
        <v>84</v>
      </c>
      <c r="N227" s="37"/>
      <c r="O227" s="36">
        <v>40</v>
      </c>
      <c r="P227" s="6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6"/>
      <c r="R227" s="396"/>
      <c r="S227" s="396"/>
      <c r="T227" s="397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>IFERROR(IF(Y227=0,"",ROUNDUP(Y227/H227,0)*0.02175),"")</f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334</v>
      </c>
      <c r="B228" s="61" t="s">
        <v>335</v>
      </c>
      <c r="C228" s="35">
        <v>4301051411</v>
      </c>
      <c r="D228" s="394">
        <v>4680115881617</v>
      </c>
      <c r="E228" s="394"/>
      <c r="F228" s="60">
        <v>1.35</v>
      </c>
      <c r="G228" s="36">
        <v>6</v>
      </c>
      <c r="H228" s="60">
        <v>8.1</v>
      </c>
      <c r="I228" s="60">
        <v>8.6460000000000008</v>
      </c>
      <c r="J228" s="36">
        <v>56</v>
      </c>
      <c r="K228" s="36" t="s">
        <v>128</v>
      </c>
      <c r="L228" s="36"/>
      <c r="M228" s="37" t="s">
        <v>130</v>
      </c>
      <c r="N228" s="37"/>
      <c r="O228" s="36">
        <v>40</v>
      </c>
      <c r="P228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6"/>
      <c r="R228" s="396"/>
      <c r="S228" s="396"/>
      <c r="T228" s="397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>IFERROR(IF(Y228=0,"",ROUNDUP(Y228/H228,0)*0.02175),"")</f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16.5" customHeight="1" x14ac:dyDescent="0.25">
      <c r="A229" s="61" t="s">
        <v>336</v>
      </c>
      <c r="B229" s="61" t="s">
        <v>337</v>
      </c>
      <c r="C229" s="35">
        <v>4301051632</v>
      </c>
      <c r="D229" s="394">
        <v>4680115880573</v>
      </c>
      <c r="E229" s="394"/>
      <c r="F229" s="60">
        <v>1.45</v>
      </c>
      <c r="G229" s="36">
        <v>6</v>
      </c>
      <c r="H229" s="60">
        <v>8.6999999999999993</v>
      </c>
      <c r="I229" s="60">
        <v>9.2639999999999993</v>
      </c>
      <c r="J229" s="36">
        <v>56</v>
      </c>
      <c r="K229" s="36" t="s">
        <v>128</v>
      </c>
      <c r="L229" s="36"/>
      <c r="M229" s="37" t="s">
        <v>84</v>
      </c>
      <c r="N229" s="37"/>
      <c r="O229" s="36">
        <v>45</v>
      </c>
      <c r="P229" s="6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6"/>
      <c r="R229" s="396"/>
      <c r="S229" s="396"/>
      <c r="T229" s="397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>IFERROR(IF(Y229=0,"",ROUNDUP(Y229/H229,0)*0.02175),"")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338</v>
      </c>
      <c r="B230" s="61" t="s">
        <v>339</v>
      </c>
      <c r="C230" s="35">
        <v>4301051407</v>
      </c>
      <c r="D230" s="394">
        <v>4680115882195</v>
      </c>
      <c r="E230" s="394"/>
      <c r="F230" s="60">
        <v>0.4</v>
      </c>
      <c r="G230" s="36">
        <v>6</v>
      </c>
      <c r="H230" s="60">
        <v>2.4</v>
      </c>
      <c r="I230" s="60">
        <v>2.69</v>
      </c>
      <c r="J230" s="36">
        <v>156</v>
      </c>
      <c r="K230" s="36" t="s">
        <v>90</v>
      </c>
      <c r="L230" s="36"/>
      <c r="M230" s="37" t="s">
        <v>130</v>
      </c>
      <c r="N230" s="37"/>
      <c r="O230" s="36">
        <v>40</v>
      </c>
      <c r="P230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6"/>
      <c r="R230" s="396"/>
      <c r="S230" s="396"/>
      <c r="T230" s="397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ref="Z230:Z236" si="41">IFERROR(IF(Y230=0,"",ROUNDUP(Y230/H230,0)*0.00753),"")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customHeight="1" x14ac:dyDescent="0.25">
      <c r="A231" s="61" t="s">
        <v>340</v>
      </c>
      <c r="B231" s="61" t="s">
        <v>341</v>
      </c>
      <c r="C231" s="35">
        <v>4301051752</v>
      </c>
      <c r="D231" s="394">
        <v>4680115882607</v>
      </c>
      <c r="E231" s="394"/>
      <c r="F231" s="60">
        <v>0.3</v>
      </c>
      <c r="G231" s="36">
        <v>6</v>
      </c>
      <c r="H231" s="60">
        <v>1.8</v>
      </c>
      <c r="I231" s="60">
        <v>2.0720000000000001</v>
      </c>
      <c r="J231" s="36">
        <v>156</v>
      </c>
      <c r="K231" s="36" t="s">
        <v>90</v>
      </c>
      <c r="L231" s="36"/>
      <c r="M231" s="37" t="s">
        <v>155</v>
      </c>
      <c r="N231" s="37"/>
      <c r="O231" s="36">
        <v>45</v>
      </c>
      <c r="P231" s="5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6"/>
      <c r="R231" s="396"/>
      <c r="S231" s="396"/>
      <c r="T231" s="397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t="27" customHeight="1" x14ac:dyDescent="0.25">
      <c r="A232" s="61" t="s">
        <v>342</v>
      </c>
      <c r="B232" s="61" t="s">
        <v>343</v>
      </c>
      <c r="C232" s="35">
        <v>4301051630</v>
      </c>
      <c r="D232" s="394">
        <v>4680115880092</v>
      </c>
      <c r="E232" s="394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5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6"/>
      <c r="R232" s="396"/>
      <c r="S232" s="396"/>
      <c r="T232" s="397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36"/>
        <v>0</v>
      </c>
      <c r="Z232" s="40" t="str">
        <f t="shared" si="41"/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0</v>
      </c>
      <c r="BN232" s="76">
        <f t="shared" si="38"/>
        <v>0</v>
      </c>
      <c r="BO232" s="76">
        <f t="shared" si="39"/>
        <v>0</v>
      </c>
      <c r="BP232" s="76">
        <f t="shared" si="40"/>
        <v>0</v>
      </c>
    </row>
    <row r="233" spans="1:68" ht="27" customHeight="1" x14ac:dyDescent="0.25">
      <c r="A233" s="61" t="s">
        <v>344</v>
      </c>
      <c r="B233" s="61" t="s">
        <v>345</v>
      </c>
      <c r="C233" s="35">
        <v>4301051631</v>
      </c>
      <c r="D233" s="394">
        <v>4680115880221</v>
      </c>
      <c r="E233" s="394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45</v>
      </c>
      <c r="P233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6"/>
      <c r="R233" s="396"/>
      <c r="S233" s="396"/>
      <c r="T233" s="397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36"/>
        <v>0</v>
      </c>
      <c r="Z233" s="40" t="str">
        <f t="shared" si="41"/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0</v>
      </c>
      <c r="BN233" s="76">
        <f t="shared" si="38"/>
        <v>0</v>
      </c>
      <c r="BO233" s="76">
        <f t="shared" si="39"/>
        <v>0</v>
      </c>
      <c r="BP233" s="76">
        <f t="shared" si="40"/>
        <v>0</v>
      </c>
    </row>
    <row r="234" spans="1:68" ht="27" customHeight="1" x14ac:dyDescent="0.25">
      <c r="A234" s="61" t="s">
        <v>346</v>
      </c>
      <c r="B234" s="61" t="s">
        <v>347</v>
      </c>
      <c r="C234" s="35">
        <v>4301051749</v>
      </c>
      <c r="D234" s="394">
        <v>4680115882942</v>
      </c>
      <c r="E234" s="394"/>
      <c r="F234" s="60">
        <v>0.3</v>
      </c>
      <c r="G234" s="36">
        <v>6</v>
      </c>
      <c r="H234" s="60">
        <v>1.8</v>
      </c>
      <c r="I234" s="60">
        <v>2.0720000000000001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6"/>
      <c r="R234" s="396"/>
      <c r="S234" s="396"/>
      <c r="T234" s="397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36"/>
        <v>0</v>
      </c>
      <c r="Z234" s="40" t="str">
        <f t="shared" si="41"/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0</v>
      </c>
      <c r="BN234" s="76">
        <f t="shared" si="38"/>
        <v>0</v>
      </c>
      <c r="BO234" s="76">
        <f t="shared" si="39"/>
        <v>0</v>
      </c>
      <c r="BP234" s="76">
        <f t="shared" si="40"/>
        <v>0</v>
      </c>
    </row>
    <row r="235" spans="1:68" ht="27" customHeight="1" x14ac:dyDescent="0.25">
      <c r="A235" s="61" t="s">
        <v>348</v>
      </c>
      <c r="B235" s="61" t="s">
        <v>349</v>
      </c>
      <c r="C235" s="35">
        <v>4301051753</v>
      </c>
      <c r="D235" s="394">
        <v>4680115880504</v>
      </c>
      <c r="E235" s="394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90</v>
      </c>
      <c r="L235" s="36"/>
      <c r="M235" s="37" t="s">
        <v>84</v>
      </c>
      <c r="N235" s="37"/>
      <c r="O235" s="36">
        <v>40</v>
      </c>
      <c r="P235" s="6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6"/>
      <c r="R235" s="396"/>
      <c r="S235" s="396"/>
      <c r="T235" s="397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36"/>
        <v>0</v>
      </c>
      <c r="Z235" s="40" t="str">
        <f t="shared" si="41"/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0</v>
      </c>
      <c r="BN235" s="76">
        <f t="shared" si="38"/>
        <v>0</v>
      </c>
      <c r="BO235" s="76">
        <f t="shared" si="39"/>
        <v>0</v>
      </c>
      <c r="BP235" s="76">
        <f t="shared" si="40"/>
        <v>0</v>
      </c>
    </row>
    <row r="236" spans="1:68" ht="27" customHeight="1" x14ac:dyDescent="0.25">
      <c r="A236" s="61" t="s">
        <v>350</v>
      </c>
      <c r="B236" s="61" t="s">
        <v>351</v>
      </c>
      <c r="C236" s="35">
        <v>4301051410</v>
      </c>
      <c r="D236" s="394">
        <v>4680115882164</v>
      </c>
      <c r="E236" s="394"/>
      <c r="F236" s="60">
        <v>0.4</v>
      </c>
      <c r="G236" s="36">
        <v>6</v>
      </c>
      <c r="H236" s="60">
        <v>2.4</v>
      </c>
      <c r="I236" s="60">
        <v>2.6779999999999999</v>
      </c>
      <c r="J236" s="36">
        <v>156</v>
      </c>
      <c r="K236" s="36" t="s">
        <v>90</v>
      </c>
      <c r="L236" s="36"/>
      <c r="M236" s="37" t="s">
        <v>130</v>
      </c>
      <c r="N236" s="37"/>
      <c r="O236" s="36">
        <v>40</v>
      </c>
      <c r="P236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6"/>
      <c r="R236" s="396"/>
      <c r="S236" s="396"/>
      <c r="T236" s="397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36"/>
        <v>0</v>
      </c>
      <c r="Z236" s="40" t="str">
        <f t="shared" si="41"/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0" t="s">
        <v>69</v>
      </c>
      <c r="BM236" s="76">
        <f t="shared" si="37"/>
        <v>0</v>
      </c>
      <c r="BN236" s="76">
        <f t="shared" si="38"/>
        <v>0</v>
      </c>
      <c r="BO236" s="76">
        <f t="shared" si="39"/>
        <v>0</v>
      </c>
      <c r="BP236" s="76">
        <f t="shared" si="40"/>
        <v>0</v>
      </c>
    </row>
    <row r="237" spans="1:68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43</v>
      </c>
      <c r="Q237" s="399"/>
      <c r="R237" s="399"/>
      <c r="S237" s="399"/>
      <c r="T237" s="399"/>
      <c r="U237" s="399"/>
      <c r="V237" s="400"/>
      <c r="W237" s="41" t="s">
        <v>42</v>
      </c>
      <c r="X237" s="42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2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2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5"/>
      <c r="AB237" s="65"/>
      <c r="AC237" s="65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43</v>
      </c>
      <c r="Q238" s="399"/>
      <c r="R238" s="399"/>
      <c r="S238" s="399"/>
      <c r="T238" s="399"/>
      <c r="U238" s="399"/>
      <c r="V238" s="400"/>
      <c r="W238" s="41" t="s">
        <v>0</v>
      </c>
      <c r="X238" s="42">
        <f>IFERROR(SUM(X226:X236),"0")</f>
        <v>0</v>
      </c>
      <c r="Y238" s="42">
        <f>IFERROR(SUM(Y226:Y236),"0")</f>
        <v>0</v>
      </c>
      <c r="Z238" s="41"/>
      <c r="AA238" s="65"/>
      <c r="AB238" s="65"/>
      <c r="AC238" s="65"/>
    </row>
    <row r="239" spans="1:68" ht="14.25" customHeight="1" x14ac:dyDescent="0.25">
      <c r="A239" s="393" t="s">
        <v>195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64"/>
      <c r="AB239" s="64"/>
      <c r="AC239" s="64"/>
    </row>
    <row r="240" spans="1:68" ht="16.5" customHeight="1" x14ac:dyDescent="0.25">
      <c r="A240" s="61" t="s">
        <v>352</v>
      </c>
      <c r="B240" s="61" t="s">
        <v>353</v>
      </c>
      <c r="C240" s="35">
        <v>4301060404</v>
      </c>
      <c r="D240" s="394">
        <v>4680115882874</v>
      </c>
      <c r="E240" s="394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40</v>
      </c>
      <c r="P240" s="6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6"/>
      <c r="R240" s="396"/>
      <c r="S240" s="396"/>
      <c r="T240" s="397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16.5" customHeight="1" x14ac:dyDescent="0.25">
      <c r="A241" s="61" t="s">
        <v>352</v>
      </c>
      <c r="B241" s="61" t="s">
        <v>354</v>
      </c>
      <c r="C241" s="35">
        <v>4301060360</v>
      </c>
      <c r="D241" s="394">
        <v>4680115882874</v>
      </c>
      <c r="E241" s="394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6"/>
      <c r="R241" s="396"/>
      <c r="S241" s="396"/>
      <c r="T241" s="397"/>
      <c r="U241" s="38" t="s">
        <v>48</v>
      </c>
      <c r="V241" s="38" t="s">
        <v>48</v>
      </c>
      <c r="W241" s="39" t="s">
        <v>0</v>
      </c>
      <c r="X241" s="57">
        <v>0</v>
      </c>
      <c r="Y241" s="54">
        <f>IFERROR(IF(X241="",0,CEILING((X241/$H241),1)*$H241),"")</f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0</v>
      </c>
      <c r="BN241" s="76">
        <f>IFERROR(Y241*I241/H241,"0")</f>
        <v>0</v>
      </c>
      <c r="BO241" s="76">
        <f>IFERROR(1/J241*(X241/H241),"0")</f>
        <v>0</v>
      </c>
      <c r="BP241" s="76">
        <f>IFERROR(1/J241*(Y241/H241),"0")</f>
        <v>0</v>
      </c>
    </row>
    <row r="242" spans="1:68" ht="27" customHeight="1" x14ac:dyDescent="0.25">
      <c r="A242" s="61" t="s">
        <v>355</v>
      </c>
      <c r="B242" s="61" t="s">
        <v>356</v>
      </c>
      <c r="C242" s="35">
        <v>4301060359</v>
      </c>
      <c r="D242" s="394">
        <v>4680115884434</v>
      </c>
      <c r="E242" s="394"/>
      <c r="F242" s="60">
        <v>0.8</v>
      </c>
      <c r="G242" s="36">
        <v>4</v>
      </c>
      <c r="H242" s="60">
        <v>3.2</v>
      </c>
      <c r="I242" s="60">
        <v>3.4660000000000002</v>
      </c>
      <c r="J242" s="36">
        <v>120</v>
      </c>
      <c r="K242" s="36" t="s">
        <v>90</v>
      </c>
      <c r="L242" s="36"/>
      <c r="M242" s="37" t="s">
        <v>84</v>
      </c>
      <c r="N242" s="37"/>
      <c r="O242" s="36">
        <v>30</v>
      </c>
      <c r="P242" s="5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6"/>
      <c r="R242" s="396"/>
      <c r="S242" s="396"/>
      <c r="T242" s="397"/>
      <c r="U242" s="38" t="s">
        <v>48</v>
      </c>
      <c r="V242" s="38" t="s">
        <v>48</v>
      </c>
      <c r="W242" s="39" t="s">
        <v>0</v>
      </c>
      <c r="X242" s="57">
        <v>0</v>
      </c>
      <c r="Y242" s="54">
        <f>IFERROR(IF(X242="",0,CEILING((X242/$H242),1)*$H242),"")</f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0</v>
      </c>
      <c r="BN242" s="76">
        <f>IFERROR(Y242*I242/H242,"0")</f>
        <v>0</v>
      </c>
      <c r="BO242" s="76">
        <f>IFERROR(1/J242*(X242/H242),"0")</f>
        <v>0</v>
      </c>
      <c r="BP242" s="76">
        <f>IFERROR(1/J242*(Y242/H242),"0")</f>
        <v>0</v>
      </c>
    </row>
    <row r="243" spans="1:68" ht="27" customHeight="1" x14ac:dyDescent="0.25">
      <c r="A243" s="61" t="s">
        <v>357</v>
      </c>
      <c r="B243" s="61" t="s">
        <v>358</v>
      </c>
      <c r="C243" s="35">
        <v>4301060375</v>
      </c>
      <c r="D243" s="394">
        <v>4680115880818</v>
      </c>
      <c r="E243" s="394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84</v>
      </c>
      <c r="N243" s="37"/>
      <c r="O243" s="36">
        <v>40</v>
      </c>
      <c r="P243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6"/>
      <c r="R243" s="396"/>
      <c r="S243" s="396"/>
      <c r="T243" s="397"/>
      <c r="U243" s="38" t="s">
        <v>48</v>
      </c>
      <c r="V243" s="38" t="s">
        <v>48</v>
      </c>
      <c r="W243" s="39" t="s">
        <v>0</v>
      </c>
      <c r="X243" s="57">
        <v>0</v>
      </c>
      <c r="Y243" s="54">
        <f>IFERROR(IF(X243="",0,CEILING((X243/$H243),1)*$H243),"")</f>
        <v>0</v>
      </c>
      <c r="Z243" s="40" t="str">
        <f>IFERROR(IF(Y243=0,"",ROUNDUP(Y243/H243,0)*0.00753),"")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0</v>
      </c>
      <c r="BN243" s="76">
        <f>IFERROR(Y243*I243/H243,"0")</f>
        <v>0</v>
      </c>
      <c r="BO243" s="76">
        <f>IFERROR(1/J243*(X243/H243),"0")</f>
        <v>0</v>
      </c>
      <c r="BP243" s="76">
        <f>IFERROR(1/J243*(Y243/H243),"0")</f>
        <v>0</v>
      </c>
    </row>
    <row r="244" spans="1:68" ht="16.5" customHeight="1" x14ac:dyDescent="0.25">
      <c r="A244" s="61" t="s">
        <v>359</v>
      </c>
      <c r="B244" s="61" t="s">
        <v>360</v>
      </c>
      <c r="C244" s="35">
        <v>4301060389</v>
      </c>
      <c r="D244" s="394">
        <v>4680115880801</v>
      </c>
      <c r="E244" s="394"/>
      <c r="F244" s="60">
        <v>0.4</v>
      </c>
      <c r="G244" s="36">
        <v>6</v>
      </c>
      <c r="H244" s="60">
        <v>2.4</v>
      </c>
      <c r="I244" s="60">
        <v>2.6720000000000002</v>
      </c>
      <c r="J244" s="36">
        <v>156</v>
      </c>
      <c r="K244" s="36" t="s">
        <v>90</v>
      </c>
      <c r="L244" s="36"/>
      <c r="M244" s="37" t="s">
        <v>130</v>
      </c>
      <c r="N244" s="37"/>
      <c r="O244" s="36">
        <v>40</v>
      </c>
      <c r="P244" s="5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6"/>
      <c r="R244" s="396"/>
      <c r="S244" s="396"/>
      <c r="T244" s="397"/>
      <c r="U244" s="38" t="s">
        <v>48</v>
      </c>
      <c r="V244" s="38" t="s">
        <v>48</v>
      </c>
      <c r="W244" s="39" t="s">
        <v>0</v>
      </c>
      <c r="X244" s="57">
        <v>0</v>
      </c>
      <c r="Y244" s="54">
        <f>IFERROR(IF(X244="",0,CEILING((X244/$H244),1)*$H244),"")</f>
        <v>0</v>
      </c>
      <c r="Z244" s="40" t="str">
        <f>IFERROR(IF(Y244=0,"",ROUNDUP(Y244/H244,0)*0.00753),"")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5" t="s">
        <v>69</v>
      </c>
      <c r="BM244" s="76">
        <f>IFERROR(X244*I244/H244,"0")</f>
        <v>0</v>
      </c>
      <c r="BN244" s="76">
        <f>IFERROR(Y244*I244/H244,"0")</f>
        <v>0</v>
      </c>
      <c r="BO244" s="76">
        <f>IFERROR(1/J244*(X244/H244),"0")</f>
        <v>0</v>
      </c>
      <c r="BP244" s="76">
        <f>IFERROR(1/J244*(Y244/H244),"0")</f>
        <v>0</v>
      </c>
    </row>
    <row r="245" spans="1:68" x14ac:dyDescent="0.2">
      <c r="A245" s="401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2"/>
      <c r="P245" s="398" t="s">
        <v>43</v>
      </c>
      <c r="Q245" s="399"/>
      <c r="R245" s="399"/>
      <c r="S245" s="399"/>
      <c r="T245" s="399"/>
      <c r="U245" s="399"/>
      <c r="V245" s="400"/>
      <c r="W245" s="41" t="s">
        <v>42</v>
      </c>
      <c r="X245" s="42">
        <f>IFERROR(X240/H240,"0")+IFERROR(X241/H241,"0")+IFERROR(X242/H242,"0")+IFERROR(X243/H243,"0")+IFERROR(X244/H244,"0")</f>
        <v>0</v>
      </c>
      <c r="Y245" s="42">
        <f>IFERROR(Y240/H240,"0")+IFERROR(Y241/H241,"0")+IFERROR(Y242/H242,"0")+IFERROR(Y243/H243,"0")+IFERROR(Y244/H244,"0")</f>
        <v>0</v>
      </c>
      <c r="Z245" s="42">
        <f>IFERROR(IF(Z240="",0,Z240),"0")+IFERROR(IF(Z241="",0,Z241),"0")+IFERROR(IF(Z242="",0,Z242),"0")+IFERROR(IF(Z243="",0,Z243),"0")+IFERROR(IF(Z244="",0,Z244),"0")</f>
        <v>0</v>
      </c>
      <c r="AA245" s="65"/>
      <c r="AB245" s="65"/>
      <c r="AC245" s="65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02"/>
      <c r="P246" s="398" t="s">
        <v>43</v>
      </c>
      <c r="Q246" s="399"/>
      <c r="R246" s="399"/>
      <c r="S246" s="399"/>
      <c r="T246" s="399"/>
      <c r="U246" s="399"/>
      <c r="V246" s="400"/>
      <c r="W246" s="41" t="s">
        <v>0</v>
      </c>
      <c r="X246" s="42">
        <f>IFERROR(SUM(X240:X244),"0")</f>
        <v>0</v>
      </c>
      <c r="Y246" s="42">
        <f>IFERROR(SUM(Y240:Y244),"0")</f>
        <v>0</v>
      </c>
      <c r="Z246" s="41"/>
      <c r="AA246" s="65"/>
      <c r="AB246" s="65"/>
      <c r="AC246" s="65"/>
    </row>
    <row r="247" spans="1:68" ht="16.5" customHeight="1" x14ac:dyDescent="0.25">
      <c r="A247" s="416" t="s">
        <v>361</v>
      </c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  <c r="X247" s="416"/>
      <c r="Y247" s="416"/>
      <c r="Z247" s="416"/>
      <c r="AA247" s="63"/>
      <c r="AB247" s="63"/>
      <c r="AC247" s="63"/>
    </row>
    <row r="248" spans="1:68" ht="14.25" customHeight="1" x14ac:dyDescent="0.25">
      <c r="A248" s="393" t="s">
        <v>124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64"/>
      <c r="AB248" s="64"/>
      <c r="AC248" s="64"/>
    </row>
    <row r="249" spans="1:68" ht="27" customHeight="1" x14ac:dyDescent="0.25">
      <c r="A249" s="61" t="s">
        <v>362</v>
      </c>
      <c r="B249" s="61" t="s">
        <v>363</v>
      </c>
      <c r="C249" s="35">
        <v>4301011945</v>
      </c>
      <c r="D249" s="394">
        <v>4680115884274</v>
      </c>
      <c r="E249" s="394"/>
      <c r="F249" s="60">
        <v>1.45</v>
      </c>
      <c r="G249" s="36">
        <v>8</v>
      </c>
      <c r="H249" s="60">
        <v>11.6</v>
      </c>
      <c r="I249" s="60">
        <v>12.08</v>
      </c>
      <c r="J249" s="36">
        <v>48</v>
      </c>
      <c r="K249" s="36" t="s">
        <v>128</v>
      </c>
      <c r="L249" s="36"/>
      <c r="M249" s="37" t="s">
        <v>147</v>
      </c>
      <c r="N249" s="37"/>
      <c r="O249" s="36">
        <v>55</v>
      </c>
      <c r="P249" s="5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6"/>
      <c r="R249" s="396"/>
      <c r="S249" s="396"/>
      <c r="T249" s="397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ref="Y249:Y256" si="42">IFERROR(IF(X249="",0,CEILING((X249/$H249),1)*$H249),"")</f>
        <v>0</v>
      </c>
      <c r="Z249" s="40" t="str">
        <f>IFERROR(IF(Y249=0,"",ROUNDUP(Y249/H249,0)*0.02039),"")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ref="BM249:BM256" si="43">IFERROR(X249*I249/H249,"0")</f>
        <v>0</v>
      </c>
      <c r="BN249" s="76">
        <f t="shared" ref="BN249:BN256" si="44">IFERROR(Y249*I249/H249,"0")</f>
        <v>0</v>
      </c>
      <c r="BO249" s="76">
        <f t="shared" ref="BO249:BO256" si="45">IFERROR(1/J249*(X249/H249),"0")</f>
        <v>0</v>
      </c>
      <c r="BP249" s="76">
        <f t="shared" ref="BP249:BP256" si="46">IFERROR(1/J249*(Y249/H249),"0")</f>
        <v>0</v>
      </c>
    </row>
    <row r="250" spans="1:68" ht="27" customHeight="1" x14ac:dyDescent="0.25">
      <c r="A250" s="61" t="s">
        <v>362</v>
      </c>
      <c r="B250" s="61" t="s">
        <v>364</v>
      </c>
      <c r="C250" s="35">
        <v>4301011717</v>
      </c>
      <c r="D250" s="394">
        <v>4680115884274</v>
      </c>
      <c r="E250" s="394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128</v>
      </c>
      <c r="L250" s="36"/>
      <c r="M250" s="37" t="s">
        <v>127</v>
      </c>
      <c r="N250" s="37"/>
      <c r="O250" s="36">
        <v>55</v>
      </c>
      <c r="P250" s="5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6"/>
      <c r="R250" s="396"/>
      <c r="S250" s="396"/>
      <c r="T250" s="397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365</v>
      </c>
      <c r="B251" s="61" t="s">
        <v>366</v>
      </c>
      <c r="C251" s="35">
        <v>4301011719</v>
      </c>
      <c r="D251" s="394">
        <v>4680115884298</v>
      </c>
      <c r="E251" s="394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128</v>
      </c>
      <c r="L251" s="36"/>
      <c r="M251" s="37" t="s">
        <v>127</v>
      </c>
      <c r="N251" s="37"/>
      <c r="O251" s="36">
        <v>55</v>
      </c>
      <c r="P251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6"/>
      <c r="R251" s="396"/>
      <c r="S251" s="396"/>
      <c r="T251" s="397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customHeight="1" x14ac:dyDescent="0.25">
      <c r="A252" s="61" t="s">
        <v>367</v>
      </c>
      <c r="B252" s="61" t="s">
        <v>368</v>
      </c>
      <c r="C252" s="35">
        <v>4301011944</v>
      </c>
      <c r="D252" s="394">
        <v>4680115884250</v>
      </c>
      <c r="E252" s="394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128</v>
      </c>
      <c r="L252" s="36"/>
      <c r="M252" s="37" t="s">
        <v>147</v>
      </c>
      <c r="N252" s="37"/>
      <c r="O252" s="36">
        <v>55</v>
      </c>
      <c r="P252" s="5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6"/>
      <c r="R252" s="396"/>
      <c r="S252" s="396"/>
      <c r="T252" s="397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customHeight="1" x14ac:dyDescent="0.25">
      <c r="A253" s="61" t="s">
        <v>367</v>
      </c>
      <c r="B253" s="61" t="s">
        <v>369</v>
      </c>
      <c r="C253" s="35">
        <v>4301011733</v>
      </c>
      <c r="D253" s="394">
        <v>4680115884250</v>
      </c>
      <c r="E253" s="394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128</v>
      </c>
      <c r="L253" s="36"/>
      <c r="M253" s="37" t="s">
        <v>130</v>
      </c>
      <c r="N253" s="37"/>
      <c r="O253" s="36">
        <v>55</v>
      </c>
      <c r="P253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6"/>
      <c r="R253" s="396"/>
      <c r="S253" s="396"/>
      <c r="T253" s="397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customHeight="1" x14ac:dyDescent="0.25">
      <c r="A254" s="61" t="s">
        <v>370</v>
      </c>
      <c r="B254" s="61" t="s">
        <v>371</v>
      </c>
      <c r="C254" s="35">
        <v>4301011718</v>
      </c>
      <c r="D254" s="394">
        <v>4680115884281</v>
      </c>
      <c r="E254" s="394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90</v>
      </c>
      <c r="L254" s="36"/>
      <c r="M254" s="37" t="s">
        <v>127</v>
      </c>
      <c r="N254" s="37"/>
      <c r="O254" s="36">
        <v>55</v>
      </c>
      <c r="P254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6"/>
      <c r="R254" s="396"/>
      <c r="S254" s="396"/>
      <c r="T254" s="397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customHeight="1" x14ac:dyDescent="0.25">
      <c r="A255" s="61" t="s">
        <v>372</v>
      </c>
      <c r="B255" s="61" t="s">
        <v>373</v>
      </c>
      <c r="C255" s="35">
        <v>4301011720</v>
      </c>
      <c r="D255" s="394">
        <v>4680115884199</v>
      </c>
      <c r="E255" s="394"/>
      <c r="F255" s="60">
        <v>0.37</v>
      </c>
      <c r="G255" s="36">
        <v>10</v>
      </c>
      <c r="H255" s="60">
        <v>3.7</v>
      </c>
      <c r="I255" s="60">
        <v>3.94</v>
      </c>
      <c r="J255" s="36">
        <v>120</v>
      </c>
      <c r="K255" s="36" t="s">
        <v>90</v>
      </c>
      <c r="L255" s="36"/>
      <c r="M255" s="37" t="s">
        <v>127</v>
      </c>
      <c r="N255" s="37"/>
      <c r="O255" s="36">
        <v>55</v>
      </c>
      <c r="P255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6"/>
      <c r="R255" s="396"/>
      <c r="S255" s="396"/>
      <c r="T255" s="397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ht="27" customHeight="1" x14ac:dyDescent="0.25">
      <c r="A256" s="61" t="s">
        <v>374</v>
      </c>
      <c r="B256" s="61" t="s">
        <v>375</v>
      </c>
      <c r="C256" s="35">
        <v>4301011716</v>
      </c>
      <c r="D256" s="394">
        <v>4680115884267</v>
      </c>
      <c r="E256" s="394"/>
      <c r="F256" s="60">
        <v>0.4</v>
      </c>
      <c r="G256" s="36">
        <v>10</v>
      </c>
      <c r="H256" s="60">
        <v>4</v>
      </c>
      <c r="I256" s="60">
        <v>4.24</v>
      </c>
      <c r="J256" s="36">
        <v>120</v>
      </c>
      <c r="K256" s="36" t="s">
        <v>90</v>
      </c>
      <c r="L256" s="36"/>
      <c r="M256" s="37" t="s">
        <v>127</v>
      </c>
      <c r="N256" s="37"/>
      <c r="O256" s="36">
        <v>55</v>
      </c>
      <c r="P256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6"/>
      <c r="R256" s="396"/>
      <c r="S256" s="396"/>
      <c r="T256" s="397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2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3" t="s">
        <v>69</v>
      </c>
      <c r="BM256" s="76">
        <f t="shared" si="43"/>
        <v>0</v>
      </c>
      <c r="BN256" s="76">
        <f t="shared" si="44"/>
        <v>0</v>
      </c>
      <c r="BO256" s="76">
        <f t="shared" si="45"/>
        <v>0</v>
      </c>
      <c r="BP256" s="76">
        <f t="shared" si="46"/>
        <v>0</v>
      </c>
    </row>
    <row r="257" spans="1:68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2"/>
      <c r="P257" s="398" t="s">
        <v>43</v>
      </c>
      <c r="Q257" s="399"/>
      <c r="R257" s="399"/>
      <c r="S257" s="399"/>
      <c r="T257" s="399"/>
      <c r="U257" s="399"/>
      <c r="V257" s="400"/>
      <c r="W257" s="41" t="s">
        <v>42</v>
      </c>
      <c r="X257" s="42">
        <f>IFERROR(X249/H249,"0")+IFERROR(X250/H250,"0")+IFERROR(X251/H251,"0")+IFERROR(X252/H252,"0")+IFERROR(X253/H253,"0")+IFERROR(X254/H254,"0")+IFERROR(X255/H255,"0")+IFERROR(X256/H256,"0")</f>
        <v>0</v>
      </c>
      <c r="Y257" s="42">
        <f>IFERROR(Y249/H249,"0")+IFERROR(Y250/H250,"0")+IFERROR(Y251/H251,"0")+IFERROR(Y252/H252,"0")+IFERROR(Y253/H253,"0")+IFERROR(Y254/H254,"0")+IFERROR(Y255/H255,"0")+IFERROR(Y256/H256,"0")</f>
        <v>0</v>
      </c>
      <c r="Z257" s="42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5"/>
      <c r="AB257" s="65"/>
      <c r="AC257" s="65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2"/>
      <c r="P258" s="398" t="s">
        <v>43</v>
      </c>
      <c r="Q258" s="399"/>
      <c r="R258" s="399"/>
      <c r="S258" s="399"/>
      <c r="T258" s="399"/>
      <c r="U258" s="399"/>
      <c r="V258" s="400"/>
      <c r="W258" s="41" t="s">
        <v>0</v>
      </c>
      <c r="X258" s="42">
        <f>IFERROR(SUM(X249:X256),"0")</f>
        <v>0</v>
      </c>
      <c r="Y258" s="42">
        <f>IFERROR(SUM(Y249:Y256),"0")</f>
        <v>0</v>
      </c>
      <c r="Z258" s="41"/>
      <c r="AA258" s="65"/>
      <c r="AB258" s="65"/>
      <c r="AC258" s="65"/>
    </row>
    <row r="259" spans="1:68" ht="16.5" customHeight="1" x14ac:dyDescent="0.25">
      <c r="A259" s="416" t="s">
        <v>376</v>
      </c>
      <c r="B259" s="416"/>
      <c r="C259" s="416"/>
      <c r="D259" s="416"/>
      <c r="E259" s="416"/>
      <c r="F259" s="416"/>
      <c r="G259" s="416"/>
      <c r="H259" s="416"/>
      <c r="I259" s="416"/>
      <c r="J259" s="416"/>
      <c r="K259" s="416"/>
      <c r="L259" s="416"/>
      <c r="M259" s="416"/>
      <c r="N259" s="416"/>
      <c r="O259" s="416"/>
      <c r="P259" s="416"/>
      <c r="Q259" s="416"/>
      <c r="R259" s="416"/>
      <c r="S259" s="416"/>
      <c r="T259" s="416"/>
      <c r="U259" s="416"/>
      <c r="V259" s="416"/>
      <c r="W259" s="416"/>
      <c r="X259" s="416"/>
      <c r="Y259" s="416"/>
      <c r="Z259" s="416"/>
      <c r="AA259" s="63"/>
      <c r="AB259" s="63"/>
      <c r="AC259" s="63"/>
    </row>
    <row r="260" spans="1:68" ht="14.25" customHeight="1" x14ac:dyDescent="0.25">
      <c r="A260" s="393" t="s">
        <v>124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64"/>
      <c r="AB260" s="64"/>
      <c r="AC260" s="64"/>
    </row>
    <row r="261" spans="1:68" ht="27" customHeight="1" x14ac:dyDescent="0.25">
      <c r="A261" s="61" t="s">
        <v>377</v>
      </c>
      <c r="B261" s="61" t="s">
        <v>378</v>
      </c>
      <c r="C261" s="35">
        <v>4301011942</v>
      </c>
      <c r="D261" s="394">
        <v>4680115884137</v>
      </c>
      <c r="E261" s="394"/>
      <c r="F261" s="60">
        <v>1.45</v>
      </c>
      <c r="G261" s="36">
        <v>8</v>
      </c>
      <c r="H261" s="60">
        <v>11.6</v>
      </c>
      <c r="I261" s="60">
        <v>12.08</v>
      </c>
      <c r="J261" s="36">
        <v>48</v>
      </c>
      <c r="K261" s="36" t="s">
        <v>128</v>
      </c>
      <c r="L261" s="36"/>
      <c r="M261" s="37" t="s">
        <v>147</v>
      </c>
      <c r="N261" s="37"/>
      <c r="O261" s="36">
        <v>55</v>
      </c>
      <c r="P261" s="5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6"/>
      <c r="R261" s="396"/>
      <c r="S261" s="396"/>
      <c r="T261" s="397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ref="Y261:Y268" si="47">IFERROR(IF(X261="",0,CEILING((X261/$H261),1)*$H261),"")</f>
        <v>0</v>
      </c>
      <c r="Z261" s="40" t="str">
        <f>IFERROR(IF(Y261=0,"",ROUNDUP(Y261/H261,0)*0.02039),"")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ref="BM261:BM268" si="48">IFERROR(X261*I261/H261,"0")</f>
        <v>0</v>
      </c>
      <c r="BN261" s="76">
        <f t="shared" ref="BN261:BN268" si="49">IFERROR(Y261*I261/H261,"0")</f>
        <v>0</v>
      </c>
      <c r="BO261" s="76">
        <f t="shared" ref="BO261:BO268" si="50">IFERROR(1/J261*(X261/H261),"0")</f>
        <v>0</v>
      </c>
      <c r="BP261" s="76">
        <f t="shared" ref="BP261:BP268" si="51">IFERROR(1/J261*(Y261/H261),"0")</f>
        <v>0</v>
      </c>
    </row>
    <row r="262" spans="1:68" ht="27" customHeight="1" x14ac:dyDescent="0.25">
      <c r="A262" s="61" t="s">
        <v>377</v>
      </c>
      <c r="B262" s="61" t="s">
        <v>379</v>
      </c>
      <c r="C262" s="35">
        <v>4301011826</v>
      </c>
      <c r="D262" s="394">
        <v>4680115884137</v>
      </c>
      <c r="E262" s="394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128</v>
      </c>
      <c r="L262" s="36"/>
      <c r="M262" s="37" t="s">
        <v>127</v>
      </c>
      <c r="N262" s="37"/>
      <c r="O262" s="36">
        <v>55</v>
      </c>
      <c r="P262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6"/>
      <c r="R262" s="396"/>
      <c r="S262" s="396"/>
      <c r="T262" s="397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380</v>
      </c>
      <c r="B263" s="61" t="s">
        <v>381</v>
      </c>
      <c r="C263" s="35">
        <v>4301011724</v>
      </c>
      <c r="D263" s="394">
        <v>4680115884236</v>
      </c>
      <c r="E263" s="394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128</v>
      </c>
      <c r="L263" s="36"/>
      <c r="M263" s="37" t="s">
        <v>127</v>
      </c>
      <c r="N263" s="37"/>
      <c r="O263" s="36">
        <v>55</v>
      </c>
      <c r="P263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6"/>
      <c r="R263" s="396"/>
      <c r="S263" s="396"/>
      <c r="T263" s="397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customHeight="1" x14ac:dyDescent="0.25">
      <c r="A264" s="61" t="s">
        <v>382</v>
      </c>
      <c r="B264" s="61" t="s">
        <v>383</v>
      </c>
      <c r="C264" s="35">
        <v>4301011721</v>
      </c>
      <c r="D264" s="394">
        <v>4680115884175</v>
      </c>
      <c r="E264" s="394"/>
      <c r="F264" s="60">
        <v>1.45</v>
      </c>
      <c r="G264" s="36">
        <v>8</v>
      </c>
      <c r="H264" s="60">
        <v>11.6</v>
      </c>
      <c r="I264" s="60">
        <v>12.08</v>
      </c>
      <c r="J264" s="36">
        <v>56</v>
      </c>
      <c r="K264" s="36" t="s">
        <v>128</v>
      </c>
      <c r="L264" s="36"/>
      <c r="M264" s="37" t="s">
        <v>127</v>
      </c>
      <c r="N264" s="37"/>
      <c r="O264" s="36">
        <v>55</v>
      </c>
      <c r="P264" s="5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6"/>
      <c r="R264" s="396"/>
      <c r="S264" s="396"/>
      <c r="T264" s="397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IFERROR(IF(Y264=0,"",ROUNDUP(Y264/H264,0)*0.02175),"")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customHeight="1" x14ac:dyDescent="0.25">
      <c r="A265" s="61" t="s">
        <v>384</v>
      </c>
      <c r="B265" s="61" t="s">
        <v>385</v>
      </c>
      <c r="C265" s="35">
        <v>4301011824</v>
      </c>
      <c r="D265" s="394">
        <v>4680115884144</v>
      </c>
      <c r="E265" s="394"/>
      <c r="F265" s="60">
        <v>0.4</v>
      </c>
      <c r="G265" s="36">
        <v>10</v>
      </c>
      <c r="H265" s="60">
        <v>4</v>
      </c>
      <c r="I265" s="60">
        <v>4.24</v>
      </c>
      <c r="J265" s="36">
        <v>120</v>
      </c>
      <c r="K265" s="36" t="s">
        <v>90</v>
      </c>
      <c r="L265" s="36"/>
      <c r="M265" s="37" t="s">
        <v>127</v>
      </c>
      <c r="N265" s="37"/>
      <c r="O265" s="36">
        <v>55</v>
      </c>
      <c r="P265" s="5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6"/>
      <c r="R265" s="396"/>
      <c r="S265" s="396"/>
      <c r="T265" s="397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customHeight="1" x14ac:dyDescent="0.25">
      <c r="A266" s="61" t="s">
        <v>386</v>
      </c>
      <c r="B266" s="61" t="s">
        <v>387</v>
      </c>
      <c r="C266" s="35">
        <v>4301011963</v>
      </c>
      <c r="D266" s="394">
        <v>4680115885288</v>
      </c>
      <c r="E266" s="394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127</v>
      </c>
      <c r="N266" s="37"/>
      <c r="O266" s="36">
        <v>55</v>
      </c>
      <c r="P266" s="5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6"/>
      <c r="R266" s="396"/>
      <c r="S266" s="396"/>
      <c r="T266" s="397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customHeight="1" x14ac:dyDescent="0.25">
      <c r="A267" s="61" t="s">
        <v>388</v>
      </c>
      <c r="B267" s="61" t="s">
        <v>389</v>
      </c>
      <c r="C267" s="35">
        <v>4301011726</v>
      </c>
      <c r="D267" s="394">
        <v>4680115884182</v>
      </c>
      <c r="E267" s="394"/>
      <c r="F267" s="60">
        <v>0.37</v>
      </c>
      <c r="G267" s="36">
        <v>10</v>
      </c>
      <c r="H267" s="60">
        <v>3.7</v>
      </c>
      <c r="I267" s="60">
        <v>3.94</v>
      </c>
      <c r="J267" s="36">
        <v>120</v>
      </c>
      <c r="K267" s="36" t="s">
        <v>90</v>
      </c>
      <c r="L267" s="36"/>
      <c r="M267" s="37" t="s">
        <v>127</v>
      </c>
      <c r="N267" s="37"/>
      <c r="O267" s="36">
        <v>55</v>
      </c>
      <c r="P267" s="5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6"/>
      <c r="R267" s="396"/>
      <c r="S267" s="396"/>
      <c r="T267" s="397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ht="27" customHeight="1" x14ac:dyDescent="0.25">
      <c r="A268" s="61" t="s">
        <v>390</v>
      </c>
      <c r="B268" s="61" t="s">
        <v>391</v>
      </c>
      <c r="C268" s="35">
        <v>4301011722</v>
      </c>
      <c r="D268" s="394">
        <v>4680115884205</v>
      </c>
      <c r="E268" s="394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90</v>
      </c>
      <c r="L268" s="36"/>
      <c r="M268" s="37" t="s">
        <v>127</v>
      </c>
      <c r="N268" s="37"/>
      <c r="O268" s="36">
        <v>55</v>
      </c>
      <c r="P268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6"/>
      <c r="R268" s="396"/>
      <c r="S268" s="396"/>
      <c r="T268" s="397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si="47"/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21" t="s">
        <v>69</v>
      </c>
      <c r="BM268" s="76">
        <f t="shared" si="48"/>
        <v>0</v>
      </c>
      <c r="BN268" s="76">
        <f t="shared" si="49"/>
        <v>0</v>
      </c>
      <c r="BO268" s="76">
        <f t="shared" si="50"/>
        <v>0</v>
      </c>
      <c r="BP268" s="76">
        <f t="shared" si="51"/>
        <v>0</v>
      </c>
    </row>
    <row r="269" spans="1:68" x14ac:dyDescent="0.2">
      <c r="A269" s="401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02"/>
      <c r="P269" s="398" t="s">
        <v>43</v>
      </c>
      <c r="Q269" s="399"/>
      <c r="R269" s="399"/>
      <c r="S269" s="399"/>
      <c r="T269" s="399"/>
      <c r="U269" s="399"/>
      <c r="V269" s="400"/>
      <c r="W269" s="41" t="s">
        <v>42</v>
      </c>
      <c r="X269" s="42">
        <f>IFERROR(X261/H261,"0")+IFERROR(X262/H262,"0")+IFERROR(X263/H263,"0")+IFERROR(X264/H264,"0")+IFERROR(X265/H265,"0")+IFERROR(X266/H266,"0")+IFERROR(X267/H267,"0")+IFERROR(X268/H268,"0")</f>
        <v>0</v>
      </c>
      <c r="Y269" s="42">
        <f>IFERROR(Y261/H261,"0")+IFERROR(Y262/H262,"0")+IFERROR(Y263/H263,"0")+IFERROR(Y264/H264,"0")+IFERROR(Y265/H265,"0")+IFERROR(Y266/H266,"0")+IFERROR(Y267/H267,"0")+IFERROR(Y268/H268,"0")</f>
        <v>0</v>
      </c>
      <c r="Z269" s="42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5"/>
      <c r="AB269" s="65"/>
      <c r="AC269" s="65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43</v>
      </c>
      <c r="Q270" s="399"/>
      <c r="R270" s="399"/>
      <c r="S270" s="399"/>
      <c r="T270" s="399"/>
      <c r="U270" s="399"/>
      <c r="V270" s="400"/>
      <c r="W270" s="41" t="s">
        <v>0</v>
      </c>
      <c r="X270" s="42">
        <f>IFERROR(SUM(X261:X268),"0")</f>
        <v>0</v>
      </c>
      <c r="Y270" s="42">
        <f>IFERROR(SUM(Y261:Y268),"0")</f>
        <v>0</v>
      </c>
      <c r="Z270" s="41"/>
      <c r="AA270" s="65"/>
      <c r="AB270" s="65"/>
      <c r="AC270" s="65"/>
    </row>
    <row r="271" spans="1:68" ht="16.5" customHeight="1" x14ac:dyDescent="0.25">
      <c r="A271" s="416" t="s">
        <v>392</v>
      </c>
      <c r="B271" s="416"/>
      <c r="C271" s="416"/>
      <c r="D271" s="416"/>
      <c r="E271" s="416"/>
      <c r="F271" s="416"/>
      <c r="G271" s="416"/>
      <c r="H271" s="416"/>
      <c r="I271" s="416"/>
      <c r="J271" s="416"/>
      <c r="K271" s="416"/>
      <c r="L271" s="416"/>
      <c r="M271" s="416"/>
      <c r="N271" s="416"/>
      <c r="O271" s="416"/>
      <c r="P271" s="416"/>
      <c r="Q271" s="416"/>
      <c r="R271" s="416"/>
      <c r="S271" s="416"/>
      <c r="T271" s="416"/>
      <c r="U271" s="416"/>
      <c r="V271" s="416"/>
      <c r="W271" s="416"/>
      <c r="X271" s="416"/>
      <c r="Y271" s="416"/>
      <c r="Z271" s="416"/>
      <c r="AA271" s="63"/>
      <c r="AB271" s="63"/>
      <c r="AC271" s="63"/>
    </row>
    <row r="272" spans="1:68" ht="14.25" customHeight="1" x14ac:dyDescent="0.25">
      <c r="A272" s="393" t="s">
        <v>124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64"/>
      <c r="AB272" s="64"/>
      <c r="AC272" s="64"/>
    </row>
    <row r="273" spans="1:68" ht="27" customHeight="1" x14ac:dyDescent="0.25">
      <c r="A273" s="61" t="s">
        <v>393</v>
      </c>
      <c r="B273" s="61" t="s">
        <v>394</v>
      </c>
      <c r="C273" s="35">
        <v>4301011855</v>
      </c>
      <c r="D273" s="394">
        <v>4680115885837</v>
      </c>
      <c r="E273" s="394"/>
      <c r="F273" s="60">
        <v>1.35</v>
      </c>
      <c r="G273" s="36">
        <v>8</v>
      </c>
      <c r="H273" s="60">
        <v>10.8</v>
      </c>
      <c r="I273" s="60">
        <v>11.28</v>
      </c>
      <c r="J273" s="36">
        <v>56</v>
      </c>
      <c r="K273" s="36" t="s">
        <v>128</v>
      </c>
      <c r="L273" s="36"/>
      <c r="M273" s="37" t="s">
        <v>127</v>
      </c>
      <c r="N273" s="37"/>
      <c r="O273" s="36">
        <v>55</v>
      </c>
      <c r="P273" s="5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6"/>
      <c r="R273" s="396"/>
      <c r="S273" s="396"/>
      <c r="T273" s="397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ref="Y273:Y278" si="52">IFERROR(IF(X273="",0,CEILING((X273/$H273),1)*$H273),"")</f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ref="BM273:BM278" si="53">IFERROR(X273*I273/H273,"0")</f>
        <v>0</v>
      </c>
      <c r="BN273" s="76">
        <f t="shared" ref="BN273:BN278" si="54">IFERROR(Y273*I273/H273,"0")</f>
        <v>0</v>
      </c>
      <c r="BO273" s="76">
        <f t="shared" ref="BO273:BO278" si="55">IFERROR(1/J273*(X273/H273),"0")</f>
        <v>0</v>
      </c>
      <c r="BP273" s="76">
        <f t="shared" ref="BP273:BP278" si="56">IFERROR(1/J273*(Y273/H273),"0")</f>
        <v>0</v>
      </c>
    </row>
    <row r="274" spans="1:68" ht="27" customHeight="1" x14ac:dyDescent="0.25">
      <c r="A274" s="61" t="s">
        <v>395</v>
      </c>
      <c r="B274" s="61" t="s">
        <v>396</v>
      </c>
      <c r="C274" s="35">
        <v>4301011910</v>
      </c>
      <c r="D274" s="394">
        <v>4680115885806</v>
      </c>
      <c r="E274" s="394"/>
      <c r="F274" s="60">
        <v>1.35</v>
      </c>
      <c r="G274" s="36">
        <v>8</v>
      </c>
      <c r="H274" s="60">
        <v>10.8</v>
      </c>
      <c r="I274" s="60">
        <v>11.28</v>
      </c>
      <c r="J274" s="36">
        <v>48</v>
      </c>
      <c r="K274" s="36" t="s">
        <v>128</v>
      </c>
      <c r="L274" s="36"/>
      <c r="M274" s="37" t="s">
        <v>147</v>
      </c>
      <c r="N274" s="37"/>
      <c r="O274" s="36">
        <v>55</v>
      </c>
      <c r="P274" s="572" t="s">
        <v>397</v>
      </c>
      <c r="Q274" s="396"/>
      <c r="R274" s="396"/>
      <c r="S274" s="396"/>
      <c r="T274" s="397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IFERROR(IF(Y274=0,"",ROUNDUP(Y274/H274,0)*0.02039),"")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27" customHeight="1" x14ac:dyDescent="0.25">
      <c r="A275" s="61" t="s">
        <v>395</v>
      </c>
      <c r="B275" s="61" t="s">
        <v>398</v>
      </c>
      <c r="C275" s="35">
        <v>4301011850</v>
      </c>
      <c r="D275" s="394">
        <v>4680115885806</v>
      </c>
      <c r="E275" s="394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128</v>
      </c>
      <c r="L275" s="36"/>
      <c r="M275" s="37" t="s">
        <v>127</v>
      </c>
      <c r="N275" s="37"/>
      <c r="O275" s="36">
        <v>55</v>
      </c>
      <c r="P275" s="5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6"/>
      <c r="R275" s="396"/>
      <c r="S275" s="396"/>
      <c r="T275" s="397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37.5" customHeight="1" x14ac:dyDescent="0.25">
      <c r="A276" s="61" t="s">
        <v>399</v>
      </c>
      <c r="B276" s="61" t="s">
        <v>400</v>
      </c>
      <c r="C276" s="35">
        <v>4301011853</v>
      </c>
      <c r="D276" s="394">
        <v>4680115885851</v>
      </c>
      <c r="E276" s="394"/>
      <c r="F276" s="60">
        <v>1.35</v>
      </c>
      <c r="G276" s="36">
        <v>8</v>
      </c>
      <c r="H276" s="60">
        <v>10.8</v>
      </c>
      <c r="I276" s="60">
        <v>11.28</v>
      </c>
      <c r="J276" s="36">
        <v>56</v>
      </c>
      <c r="K276" s="36" t="s">
        <v>128</v>
      </c>
      <c r="L276" s="36"/>
      <c r="M276" s="37" t="s">
        <v>127</v>
      </c>
      <c r="N276" s="37"/>
      <c r="O276" s="36">
        <v>55</v>
      </c>
      <c r="P276" s="5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6"/>
      <c r="R276" s="396"/>
      <c r="S276" s="396"/>
      <c r="T276" s="397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IFERROR(IF(Y276=0,"",ROUNDUP(Y276/H276,0)*0.02175),"")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customHeight="1" x14ac:dyDescent="0.25">
      <c r="A277" s="61" t="s">
        <v>401</v>
      </c>
      <c r="B277" s="61" t="s">
        <v>402</v>
      </c>
      <c r="C277" s="35">
        <v>4301011852</v>
      </c>
      <c r="D277" s="394">
        <v>4680115885844</v>
      </c>
      <c r="E277" s="394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127</v>
      </c>
      <c r="N277" s="37"/>
      <c r="O277" s="36">
        <v>55</v>
      </c>
      <c r="P277" s="5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6"/>
      <c r="R277" s="396"/>
      <c r="S277" s="396"/>
      <c r="T277" s="397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ht="27" customHeight="1" x14ac:dyDescent="0.25">
      <c r="A278" s="61" t="s">
        <v>403</v>
      </c>
      <c r="B278" s="61" t="s">
        <v>404</v>
      </c>
      <c r="C278" s="35">
        <v>4301011851</v>
      </c>
      <c r="D278" s="394">
        <v>4680115885820</v>
      </c>
      <c r="E278" s="394"/>
      <c r="F278" s="60">
        <v>0.4</v>
      </c>
      <c r="G278" s="36">
        <v>10</v>
      </c>
      <c r="H278" s="60">
        <v>4</v>
      </c>
      <c r="I278" s="60">
        <v>4.24</v>
      </c>
      <c r="J278" s="36">
        <v>120</v>
      </c>
      <c r="K278" s="36" t="s">
        <v>90</v>
      </c>
      <c r="L278" s="36"/>
      <c r="M278" s="37" t="s">
        <v>127</v>
      </c>
      <c r="N278" s="37"/>
      <c r="O278" s="36">
        <v>55</v>
      </c>
      <c r="P278" s="5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6"/>
      <c r="R278" s="396"/>
      <c r="S278" s="396"/>
      <c r="T278" s="397"/>
      <c r="U278" s="38" t="s">
        <v>48</v>
      </c>
      <c r="V278" s="38" t="s">
        <v>48</v>
      </c>
      <c r="W278" s="39" t="s">
        <v>0</v>
      </c>
      <c r="X278" s="57">
        <v>120</v>
      </c>
      <c r="Y278" s="54">
        <f t="shared" si="52"/>
        <v>120</v>
      </c>
      <c r="Z278" s="40">
        <f>IFERROR(IF(Y278=0,"",ROUNDUP(Y278/H278,0)*0.00937),"")</f>
        <v>0.28110000000000002</v>
      </c>
      <c r="AA278" s="66" t="s">
        <v>48</v>
      </c>
      <c r="AB278" s="67" t="s">
        <v>48</v>
      </c>
      <c r="AC278" s="77"/>
      <c r="AG278" s="76"/>
      <c r="AJ278" s="79"/>
      <c r="AK278" s="79"/>
      <c r="BB278" s="227" t="s">
        <v>69</v>
      </c>
      <c r="BM278" s="76">
        <f t="shared" si="53"/>
        <v>127.2</v>
      </c>
      <c r="BN278" s="76">
        <f t="shared" si="54"/>
        <v>127.2</v>
      </c>
      <c r="BO278" s="76">
        <f t="shared" si="55"/>
        <v>0.25</v>
      </c>
      <c r="BP278" s="76">
        <f t="shared" si="56"/>
        <v>0.25</v>
      </c>
    </row>
    <row r="279" spans="1:68" x14ac:dyDescent="0.2">
      <c r="A279" s="401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98" t="s">
        <v>43</v>
      </c>
      <c r="Q279" s="399"/>
      <c r="R279" s="399"/>
      <c r="S279" s="399"/>
      <c r="T279" s="399"/>
      <c r="U279" s="399"/>
      <c r="V279" s="400"/>
      <c r="W279" s="41" t="s">
        <v>42</v>
      </c>
      <c r="X279" s="42">
        <f>IFERROR(X273/H273,"0")+IFERROR(X274/H274,"0")+IFERROR(X275/H275,"0")+IFERROR(X276/H276,"0")+IFERROR(X277/H277,"0")+IFERROR(X278/H278,"0")</f>
        <v>30</v>
      </c>
      <c r="Y279" s="42">
        <f>IFERROR(Y273/H273,"0")+IFERROR(Y274/H274,"0")+IFERROR(Y275/H275,"0")+IFERROR(Y276/H276,"0")+IFERROR(Y277/H277,"0")+IFERROR(Y278/H278,"0")</f>
        <v>30</v>
      </c>
      <c r="Z279" s="42">
        <f>IFERROR(IF(Z273="",0,Z273),"0")+IFERROR(IF(Z274="",0,Z274),"0")+IFERROR(IF(Z275="",0,Z275),"0")+IFERROR(IF(Z276="",0,Z276),"0")+IFERROR(IF(Z277="",0,Z277),"0")+IFERROR(IF(Z278="",0,Z278),"0")</f>
        <v>0.28110000000000002</v>
      </c>
      <c r="AA279" s="65"/>
      <c r="AB279" s="65"/>
      <c r="AC279" s="65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98" t="s">
        <v>43</v>
      </c>
      <c r="Q280" s="399"/>
      <c r="R280" s="399"/>
      <c r="S280" s="399"/>
      <c r="T280" s="399"/>
      <c r="U280" s="399"/>
      <c r="V280" s="400"/>
      <c r="W280" s="41" t="s">
        <v>0</v>
      </c>
      <c r="X280" s="42">
        <f>IFERROR(SUM(X273:X278),"0")</f>
        <v>120</v>
      </c>
      <c r="Y280" s="42">
        <f>IFERROR(SUM(Y273:Y278),"0")</f>
        <v>120</v>
      </c>
      <c r="Z280" s="41"/>
      <c r="AA280" s="65"/>
      <c r="AB280" s="65"/>
      <c r="AC280" s="65"/>
    </row>
    <row r="281" spans="1:68" ht="16.5" customHeight="1" x14ac:dyDescent="0.25">
      <c r="A281" s="416" t="s">
        <v>405</v>
      </c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6"/>
      <c r="O281" s="416"/>
      <c r="P281" s="416"/>
      <c r="Q281" s="416"/>
      <c r="R281" s="416"/>
      <c r="S281" s="416"/>
      <c r="T281" s="416"/>
      <c r="U281" s="416"/>
      <c r="V281" s="416"/>
      <c r="W281" s="416"/>
      <c r="X281" s="416"/>
      <c r="Y281" s="416"/>
      <c r="Z281" s="416"/>
      <c r="AA281" s="63"/>
      <c r="AB281" s="63"/>
      <c r="AC281" s="63"/>
    </row>
    <row r="282" spans="1:68" ht="14.25" customHeight="1" x14ac:dyDescent="0.25">
      <c r="A282" s="393" t="s">
        <v>124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64"/>
      <c r="AB282" s="64"/>
      <c r="AC282" s="64"/>
    </row>
    <row r="283" spans="1:68" ht="27" customHeight="1" x14ac:dyDescent="0.25">
      <c r="A283" s="61" t="s">
        <v>406</v>
      </c>
      <c r="B283" s="61" t="s">
        <v>407</v>
      </c>
      <c r="C283" s="35">
        <v>4301011876</v>
      </c>
      <c r="D283" s="394">
        <v>4680115885707</v>
      </c>
      <c r="E283" s="394"/>
      <c r="F283" s="60">
        <v>0.9</v>
      </c>
      <c r="G283" s="36">
        <v>10</v>
      </c>
      <c r="H283" s="60">
        <v>9</v>
      </c>
      <c r="I283" s="60">
        <v>9.48</v>
      </c>
      <c r="J283" s="36">
        <v>56</v>
      </c>
      <c r="K283" s="36" t="s">
        <v>128</v>
      </c>
      <c r="L283" s="36"/>
      <c r="M283" s="37" t="s">
        <v>127</v>
      </c>
      <c r="N283" s="37"/>
      <c r="O283" s="36">
        <v>31</v>
      </c>
      <c r="P283" s="5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6"/>
      <c r="R283" s="396"/>
      <c r="S283" s="396"/>
      <c r="T283" s="397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8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x14ac:dyDescent="0.2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2"/>
      <c r="P284" s="398" t="s">
        <v>43</v>
      </c>
      <c r="Q284" s="399"/>
      <c r="R284" s="399"/>
      <c r="S284" s="399"/>
      <c r="T284" s="399"/>
      <c r="U284" s="399"/>
      <c r="V284" s="400"/>
      <c r="W284" s="41" t="s">
        <v>42</v>
      </c>
      <c r="X284" s="42">
        <f>IFERROR(X283/H283,"0")</f>
        <v>0</v>
      </c>
      <c r="Y284" s="42">
        <f>IFERROR(Y283/H283,"0")</f>
        <v>0</v>
      </c>
      <c r="Z284" s="42">
        <f>IFERROR(IF(Z283="",0,Z283),"0")</f>
        <v>0</v>
      </c>
      <c r="AA284" s="65"/>
      <c r="AB284" s="65"/>
      <c r="AC284" s="65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2"/>
      <c r="P285" s="398" t="s">
        <v>43</v>
      </c>
      <c r="Q285" s="399"/>
      <c r="R285" s="399"/>
      <c r="S285" s="399"/>
      <c r="T285" s="399"/>
      <c r="U285" s="399"/>
      <c r="V285" s="400"/>
      <c r="W285" s="41" t="s">
        <v>0</v>
      </c>
      <c r="X285" s="42">
        <f>IFERROR(SUM(X283:X283),"0")</f>
        <v>0</v>
      </c>
      <c r="Y285" s="42">
        <f>IFERROR(SUM(Y283:Y283),"0")</f>
        <v>0</v>
      </c>
      <c r="Z285" s="41"/>
      <c r="AA285" s="65"/>
      <c r="AB285" s="65"/>
      <c r="AC285" s="65"/>
    </row>
    <row r="286" spans="1:68" ht="16.5" customHeight="1" x14ac:dyDescent="0.25">
      <c r="A286" s="416" t="s">
        <v>408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416"/>
      <c r="Z286" s="416"/>
      <c r="AA286" s="63"/>
      <c r="AB286" s="63"/>
      <c r="AC286" s="63"/>
    </row>
    <row r="287" spans="1:68" ht="14.25" customHeight="1" x14ac:dyDescent="0.25">
      <c r="A287" s="393" t="s">
        <v>124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64"/>
      <c r="AB287" s="64"/>
      <c r="AC287" s="64"/>
    </row>
    <row r="288" spans="1:68" ht="27" customHeight="1" x14ac:dyDescent="0.25">
      <c r="A288" s="61" t="s">
        <v>409</v>
      </c>
      <c r="B288" s="61" t="s">
        <v>410</v>
      </c>
      <c r="C288" s="35">
        <v>4301011223</v>
      </c>
      <c r="D288" s="394">
        <v>4607091383423</v>
      </c>
      <c r="E288" s="394"/>
      <c r="F288" s="60">
        <v>1.35</v>
      </c>
      <c r="G288" s="36">
        <v>8</v>
      </c>
      <c r="H288" s="60">
        <v>10.8</v>
      </c>
      <c r="I288" s="60">
        <v>11.375999999999999</v>
      </c>
      <c r="J288" s="36">
        <v>56</v>
      </c>
      <c r="K288" s="36" t="s">
        <v>128</v>
      </c>
      <c r="L288" s="36"/>
      <c r="M288" s="37" t="s">
        <v>130</v>
      </c>
      <c r="N288" s="37"/>
      <c r="O288" s="36">
        <v>35</v>
      </c>
      <c r="P288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6"/>
      <c r="R288" s="396"/>
      <c r="S288" s="396"/>
      <c r="T288" s="397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411</v>
      </c>
      <c r="B289" s="61" t="s">
        <v>412</v>
      </c>
      <c r="C289" s="35">
        <v>4301011879</v>
      </c>
      <c r="D289" s="394">
        <v>4680115885691</v>
      </c>
      <c r="E289" s="394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128</v>
      </c>
      <c r="L289" s="36"/>
      <c r="M289" s="37" t="s">
        <v>84</v>
      </c>
      <c r="N289" s="37"/>
      <c r="O289" s="36">
        <v>30</v>
      </c>
      <c r="P289" s="5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6"/>
      <c r="R289" s="396"/>
      <c r="S289" s="396"/>
      <c r="T289" s="397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413</v>
      </c>
      <c r="B290" s="61" t="s">
        <v>414</v>
      </c>
      <c r="C290" s="35">
        <v>4301011878</v>
      </c>
      <c r="D290" s="394">
        <v>4680115885660</v>
      </c>
      <c r="E290" s="394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128</v>
      </c>
      <c r="L290" s="36"/>
      <c r="M290" s="37" t="s">
        <v>84</v>
      </c>
      <c r="N290" s="37"/>
      <c r="O290" s="36">
        <v>35</v>
      </c>
      <c r="P290" s="5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6"/>
      <c r="R290" s="396"/>
      <c r="S290" s="396"/>
      <c r="T290" s="397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IFERROR(IF(Y290=0,"",ROUNDUP(Y290/H290,0)*0.02175),"")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3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2"/>
      <c r="P291" s="398" t="s">
        <v>43</v>
      </c>
      <c r="Q291" s="399"/>
      <c r="R291" s="399"/>
      <c r="S291" s="399"/>
      <c r="T291" s="399"/>
      <c r="U291" s="399"/>
      <c r="V291" s="400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2"/>
      <c r="P292" s="398" t="s">
        <v>43</v>
      </c>
      <c r="Q292" s="399"/>
      <c r="R292" s="399"/>
      <c r="S292" s="399"/>
      <c r="T292" s="399"/>
      <c r="U292" s="399"/>
      <c r="V292" s="400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6.5" customHeight="1" x14ac:dyDescent="0.25">
      <c r="A293" s="416" t="s">
        <v>415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  <c r="AA293" s="63"/>
      <c r="AB293" s="63"/>
      <c r="AC293" s="63"/>
    </row>
    <row r="294" spans="1:68" ht="14.25" customHeight="1" x14ac:dyDescent="0.25">
      <c r="A294" s="393" t="s">
        <v>86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64"/>
      <c r="AB294" s="64"/>
      <c r="AC294" s="64"/>
    </row>
    <row r="295" spans="1:68" ht="27" customHeight="1" x14ac:dyDescent="0.25">
      <c r="A295" s="61" t="s">
        <v>416</v>
      </c>
      <c r="B295" s="61" t="s">
        <v>417</v>
      </c>
      <c r="C295" s="35">
        <v>4301051409</v>
      </c>
      <c r="D295" s="394">
        <v>4680115881556</v>
      </c>
      <c r="E295" s="394"/>
      <c r="F295" s="60">
        <v>1</v>
      </c>
      <c r="G295" s="36">
        <v>4</v>
      </c>
      <c r="H295" s="60">
        <v>4</v>
      </c>
      <c r="I295" s="60">
        <v>4.4080000000000004</v>
      </c>
      <c r="J295" s="36">
        <v>104</v>
      </c>
      <c r="K295" s="36" t="s">
        <v>128</v>
      </c>
      <c r="L295" s="36"/>
      <c r="M295" s="37" t="s">
        <v>130</v>
      </c>
      <c r="N295" s="37"/>
      <c r="O295" s="36">
        <v>45</v>
      </c>
      <c r="P295" s="5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6"/>
      <c r="R295" s="396"/>
      <c r="S295" s="396"/>
      <c r="T295" s="397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IFERROR(IF(Y295=0,"",ROUNDUP(Y295/H295,0)*0.01196),"")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customHeight="1" x14ac:dyDescent="0.25">
      <c r="A296" s="61" t="s">
        <v>418</v>
      </c>
      <c r="B296" s="61" t="s">
        <v>419</v>
      </c>
      <c r="C296" s="35">
        <v>4301051506</v>
      </c>
      <c r="D296" s="394">
        <v>4680115881037</v>
      </c>
      <c r="E296" s="394"/>
      <c r="F296" s="60">
        <v>0.84</v>
      </c>
      <c r="G296" s="36">
        <v>4</v>
      </c>
      <c r="H296" s="60">
        <v>3.36</v>
      </c>
      <c r="I296" s="60">
        <v>3.6179999999999999</v>
      </c>
      <c r="J296" s="36">
        <v>120</v>
      </c>
      <c r="K296" s="36" t="s">
        <v>90</v>
      </c>
      <c r="L296" s="36"/>
      <c r="M296" s="37" t="s">
        <v>84</v>
      </c>
      <c r="N296" s="37"/>
      <c r="O296" s="36">
        <v>40</v>
      </c>
      <c r="P296" s="5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6"/>
      <c r="R296" s="396"/>
      <c r="S296" s="396"/>
      <c r="T296" s="397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37.5" customHeight="1" x14ac:dyDescent="0.25">
      <c r="A297" s="61" t="s">
        <v>420</v>
      </c>
      <c r="B297" s="61" t="s">
        <v>421</v>
      </c>
      <c r="C297" s="35">
        <v>4301051487</v>
      </c>
      <c r="D297" s="394">
        <v>4680115881228</v>
      </c>
      <c r="E297" s="394"/>
      <c r="F297" s="60">
        <v>0.4</v>
      </c>
      <c r="G297" s="36">
        <v>6</v>
      </c>
      <c r="H297" s="60">
        <v>2.4</v>
      </c>
      <c r="I297" s="60">
        <v>2.6720000000000002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40</v>
      </c>
      <c r="P297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6"/>
      <c r="R297" s="396"/>
      <c r="S297" s="396"/>
      <c r="T297" s="397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customHeight="1" x14ac:dyDescent="0.25">
      <c r="A298" s="61" t="s">
        <v>422</v>
      </c>
      <c r="B298" s="61" t="s">
        <v>423</v>
      </c>
      <c r="C298" s="35">
        <v>4301051384</v>
      </c>
      <c r="D298" s="394">
        <v>4680115881211</v>
      </c>
      <c r="E298" s="394"/>
      <c r="F298" s="60">
        <v>0.4</v>
      </c>
      <c r="G298" s="36">
        <v>6</v>
      </c>
      <c r="H298" s="60">
        <v>2.4</v>
      </c>
      <c r="I298" s="60">
        <v>2.6</v>
      </c>
      <c r="J298" s="36">
        <v>156</v>
      </c>
      <c r="K298" s="36" t="s">
        <v>90</v>
      </c>
      <c r="L298" s="36"/>
      <c r="M298" s="37" t="s">
        <v>84</v>
      </c>
      <c r="N298" s="37"/>
      <c r="O298" s="36">
        <v>45</v>
      </c>
      <c r="P298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6"/>
      <c r="R298" s="396"/>
      <c r="S298" s="396"/>
      <c r="T298" s="397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IFERROR(IF(Y298=0,"",ROUNDUP(Y298/H298,0)*0.00753),"")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t="27" customHeight="1" x14ac:dyDescent="0.25">
      <c r="A299" s="61" t="s">
        <v>424</v>
      </c>
      <c r="B299" s="61" t="s">
        <v>425</v>
      </c>
      <c r="C299" s="35">
        <v>4301051378</v>
      </c>
      <c r="D299" s="394">
        <v>4680115881020</v>
      </c>
      <c r="E299" s="394"/>
      <c r="F299" s="60">
        <v>0.84</v>
      </c>
      <c r="G299" s="36">
        <v>4</v>
      </c>
      <c r="H299" s="60">
        <v>3.36</v>
      </c>
      <c r="I299" s="60">
        <v>3.57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6"/>
      <c r="R299" s="396"/>
      <c r="S299" s="396"/>
      <c r="T299" s="397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6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98" t="s">
        <v>43</v>
      </c>
      <c r="Q300" s="399"/>
      <c r="R300" s="399"/>
      <c r="S300" s="399"/>
      <c r="T300" s="399"/>
      <c r="U300" s="399"/>
      <c r="V300" s="400"/>
      <c r="W300" s="41" t="s">
        <v>42</v>
      </c>
      <c r="X300" s="42">
        <f>IFERROR(X295/H295,"0")+IFERROR(X296/H296,"0")+IFERROR(X297/H297,"0")+IFERROR(X298/H298,"0")+IFERROR(X299/H299,"0")</f>
        <v>0</v>
      </c>
      <c r="Y300" s="42">
        <f>IFERROR(Y295/H295,"0")+IFERROR(Y296/H296,"0")+IFERROR(Y297/H297,"0")+IFERROR(Y298/H298,"0")+IFERROR(Y299/H299,"0")</f>
        <v>0</v>
      </c>
      <c r="Z300" s="42">
        <f>IFERROR(IF(Z295="",0,Z295),"0")+IFERROR(IF(Z296="",0,Z296),"0")+IFERROR(IF(Z297="",0,Z297),"0")+IFERROR(IF(Z298="",0,Z298),"0")+IFERROR(IF(Z299="",0,Z299),"0")</f>
        <v>0</v>
      </c>
      <c r="AA300" s="65"/>
      <c r="AB300" s="65"/>
      <c r="AC300" s="65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43</v>
      </c>
      <c r="Q301" s="399"/>
      <c r="R301" s="399"/>
      <c r="S301" s="399"/>
      <c r="T301" s="399"/>
      <c r="U301" s="399"/>
      <c r="V301" s="400"/>
      <c r="W301" s="41" t="s">
        <v>0</v>
      </c>
      <c r="X301" s="42">
        <f>IFERROR(SUM(X295:X299),"0")</f>
        <v>0</v>
      </c>
      <c r="Y301" s="42">
        <f>IFERROR(SUM(Y295:Y299),"0")</f>
        <v>0</v>
      </c>
      <c r="Z301" s="41"/>
      <c r="AA301" s="65"/>
      <c r="AB301" s="65"/>
      <c r="AC301" s="65"/>
    </row>
    <row r="302" spans="1:68" ht="16.5" customHeight="1" x14ac:dyDescent="0.25">
      <c r="A302" s="416" t="s">
        <v>426</v>
      </c>
      <c r="B302" s="416"/>
      <c r="C302" s="416"/>
      <c r="D302" s="416"/>
      <c r="E302" s="416"/>
      <c r="F302" s="416"/>
      <c r="G302" s="416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  <c r="T302" s="416"/>
      <c r="U302" s="416"/>
      <c r="V302" s="416"/>
      <c r="W302" s="416"/>
      <c r="X302" s="416"/>
      <c r="Y302" s="416"/>
      <c r="Z302" s="416"/>
      <c r="AA302" s="63"/>
      <c r="AB302" s="63"/>
      <c r="AC302" s="63"/>
    </row>
    <row r="303" spans="1:68" ht="14.25" customHeight="1" x14ac:dyDescent="0.25">
      <c r="A303" s="393" t="s">
        <v>86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4"/>
      <c r="AB303" s="64"/>
      <c r="AC303" s="64"/>
    </row>
    <row r="304" spans="1:68" ht="27" customHeight="1" x14ac:dyDescent="0.25">
      <c r="A304" s="61" t="s">
        <v>427</v>
      </c>
      <c r="B304" s="61" t="s">
        <v>428</v>
      </c>
      <c r="C304" s="35">
        <v>4301051731</v>
      </c>
      <c r="D304" s="394">
        <v>4680115884618</v>
      </c>
      <c r="E304" s="394"/>
      <c r="F304" s="60">
        <v>0.6</v>
      </c>
      <c r="G304" s="36">
        <v>6</v>
      </c>
      <c r="H304" s="60">
        <v>3.6</v>
      </c>
      <c r="I304" s="60">
        <v>3.81</v>
      </c>
      <c r="J304" s="36">
        <v>120</v>
      </c>
      <c r="K304" s="36" t="s">
        <v>90</v>
      </c>
      <c r="L304" s="36"/>
      <c r="M304" s="37" t="s">
        <v>84</v>
      </c>
      <c r="N304" s="37"/>
      <c r="O304" s="36">
        <v>45</v>
      </c>
      <c r="P304" s="55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6"/>
      <c r="R304" s="396"/>
      <c r="S304" s="396"/>
      <c r="T304" s="397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IFERROR(IF(Y304=0,"",ROUNDUP(Y304/H304,0)*0.00937),"")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7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98" t="s">
        <v>43</v>
      </c>
      <c r="Q305" s="399"/>
      <c r="R305" s="399"/>
      <c r="S305" s="399"/>
      <c r="T305" s="399"/>
      <c r="U305" s="399"/>
      <c r="V305" s="400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98" t="s">
        <v>43</v>
      </c>
      <c r="Q306" s="399"/>
      <c r="R306" s="399"/>
      <c r="S306" s="399"/>
      <c r="T306" s="399"/>
      <c r="U306" s="399"/>
      <c r="V306" s="400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6.5" customHeight="1" x14ac:dyDescent="0.25">
      <c r="A307" s="416" t="s">
        <v>429</v>
      </c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  <c r="T307" s="416"/>
      <c r="U307" s="416"/>
      <c r="V307" s="416"/>
      <c r="W307" s="416"/>
      <c r="X307" s="416"/>
      <c r="Y307" s="416"/>
      <c r="Z307" s="416"/>
      <c r="AA307" s="63"/>
      <c r="AB307" s="63"/>
      <c r="AC307" s="63"/>
    </row>
    <row r="308" spans="1:68" ht="14.25" customHeight="1" x14ac:dyDescent="0.25">
      <c r="A308" s="393" t="s">
        <v>124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64"/>
      <c r="AB308" s="64"/>
      <c r="AC308" s="64"/>
    </row>
    <row r="309" spans="1:68" ht="27" customHeight="1" x14ac:dyDescent="0.25">
      <c r="A309" s="61" t="s">
        <v>430</v>
      </c>
      <c r="B309" s="61" t="s">
        <v>431</v>
      </c>
      <c r="C309" s="35">
        <v>4301011593</v>
      </c>
      <c r="D309" s="394">
        <v>4680115882973</v>
      </c>
      <c r="E309" s="394"/>
      <c r="F309" s="60">
        <v>0.7</v>
      </c>
      <c r="G309" s="36">
        <v>6</v>
      </c>
      <c r="H309" s="60">
        <v>4.2</v>
      </c>
      <c r="I309" s="60">
        <v>4.5599999999999996</v>
      </c>
      <c r="J309" s="36">
        <v>104</v>
      </c>
      <c r="K309" s="36" t="s">
        <v>128</v>
      </c>
      <c r="L309" s="36"/>
      <c r="M309" s="37" t="s">
        <v>127</v>
      </c>
      <c r="N309" s="37"/>
      <c r="O309" s="36">
        <v>55</v>
      </c>
      <c r="P309" s="55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6"/>
      <c r="R309" s="396"/>
      <c r="S309" s="396"/>
      <c r="T309" s="397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IFERROR(IF(Y309=0,"",ROUNDUP(Y309/H309,0)*0.01196),"")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8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98" t="s">
        <v>43</v>
      </c>
      <c r="Q310" s="399"/>
      <c r="R310" s="399"/>
      <c r="S310" s="399"/>
      <c r="T310" s="399"/>
      <c r="U310" s="399"/>
      <c r="V310" s="400"/>
      <c r="W310" s="41" t="s">
        <v>42</v>
      </c>
      <c r="X310" s="42">
        <f>IFERROR(X309/H309,"0")</f>
        <v>0</v>
      </c>
      <c r="Y310" s="42">
        <f>IFERROR(Y309/H309,"0")</f>
        <v>0</v>
      </c>
      <c r="Z310" s="42">
        <f>IFERROR(IF(Z309="",0,Z309),"0")</f>
        <v>0</v>
      </c>
      <c r="AA310" s="65"/>
      <c r="AB310" s="65"/>
      <c r="AC310" s="65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98" t="s">
        <v>43</v>
      </c>
      <c r="Q311" s="399"/>
      <c r="R311" s="399"/>
      <c r="S311" s="399"/>
      <c r="T311" s="399"/>
      <c r="U311" s="399"/>
      <c r="V311" s="400"/>
      <c r="W311" s="41" t="s">
        <v>0</v>
      </c>
      <c r="X311" s="42">
        <f>IFERROR(SUM(X309:X309),"0")</f>
        <v>0</v>
      </c>
      <c r="Y311" s="42">
        <f>IFERROR(SUM(Y309:Y309),"0")</f>
        <v>0</v>
      </c>
      <c r="Z311" s="41"/>
      <c r="AA311" s="65"/>
      <c r="AB311" s="65"/>
      <c r="AC311" s="65"/>
    </row>
    <row r="312" spans="1:68" ht="14.25" customHeight="1" x14ac:dyDescent="0.25">
      <c r="A312" s="393" t="s">
        <v>81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64"/>
      <c r="AB312" s="64"/>
      <c r="AC312" s="64"/>
    </row>
    <row r="313" spans="1:68" ht="27" customHeight="1" x14ac:dyDescent="0.25">
      <c r="A313" s="61" t="s">
        <v>432</v>
      </c>
      <c r="B313" s="61" t="s">
        <v>433</v>
      </c>
      <c r="C313" s="35">
        <v>4301031305</v>
      </c>
      <c r="D313" s="394">
        <v>4607091389845</v>
      </c>
      <c r="E313" s="394"/>
      <c r="F313" s="60">
        <v>0.35</v>
      </c>
      <c r="G313" s="36">
        <v>6</v>
      </c>
      <c r="H313" s="60">
        <v>2.1</v>
      </c>
      <c r="I313" s="60">
        <v>2.2000000000000002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6"/>
      <c r="R313" s="396"/>
      <c r="S313" s="396"/>
      <c r="T313" s="397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t="27" customHeight="1" x14ac:dyDescent="0.25">
      <c r="A314" s="61" t="s">
        <v>434</v>
      </c>
      <c r="B314" s="61" t="s">
        <v>435</v>
      </c>
      <c r="C314" s="35">
        <v>4301031306</v>
      </c>
      <c r="D314" s="394">
        <v>4680115882881</v>
      </c>
      <c r="E314" s="394"/>
      <c r="F314" s="60">
        <v>0.28000000000000003</v>
      </c>
      <c r="G314" s="36">
        <v>6</v>
      </c>
      <c r="H314" s="60">
        <v>1.68</v>
      </c>
      <c r="I314" s="60">
        <v>1.81</v>
      </c>
      <c r="J314" s="36">
        <v>234</v>
      </c>
      <c r="K314" s="36" t="s">
        <v>85</v>
      </c>
      <c r="L314" s="36"/>
      <c r="M314" s="37" t="s">
        <v>84</v>
      </c>
      <c r="N314" s="37"/>
      <c r="O314" s="36">
        <v>40</v>
      </c>
      <c r="P314" s="56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6"/>
      <c r="R314" s="396"/>
      <c r="S314" s="396"/>
      <c r="T314" s="397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IFERROR(IF(Y314=0,"",ROUNDUP(Y314/H314,0)*0.00502),"")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0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x14ac:dyDescent="0.2">
      <c r="A315" s="401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02"/>
      <c r="P315" s="398" t="s">
        <v>43</v>
      </c>
      <c r="Q315" s="399"/>
      <c r="R315" s="399"/>
      <c r="S315" s="399"/>
      <c r="T315" s="399"/>
      <c r="U315" s="399"/>
      <c r="V315" s="400"/>
      <c r="W315" s="41" t="s">
        <v>42</v>
      </c>
      <c r="X315" s="42">
        <f>IFERROR(X313/H313,"0")+IFERROR(X314/H314,"0")</f>
        <v>0</v>
      </c>
      <c r="Y315" s="42">
        <f>IFERROR(Y313/H313,"0")+IFERROR(Y314/H314,"0")</f>
        <v>0</v>
      </c>
      <c r="Z315" s="42">
        <f>IFERROR(IF(Z313="",0,Z313),"0")+IFERROR(IF(Z314="",0,Z314),"0")</f>
        <v>0</v>
      </c>
      <c r="AA315" s="65"/>
      <c r="AB315" s="65"/>
      <c r="AC315" s="65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02"/>
      <c r="P316" s="398" t="s">
        <v>43</v>
      </c>
      <c r="Q316" s="399"/>
      <c r="R316" s="399"/>
      <c r="S316" s="399"/>
      <c r="T316" s="399"/>
      <c r="U316" s="399"/>
      <c r="V316" s="400"/>
      <c r="W316" s="41" t="s">
        <v>0</v>
      </c>
      <c r="X316" s="42">
        <f>IFERROR(SUM(X313:X314),"0")</f>
        <v>0</v>
      </c>
      <c r="Y316" s="42">
        <f>IFERROR(SUM(Y313:Y314),"0")</f>
        <v>0</v>
      </c>
      <c r="Z316" s="41"/>
      <c r="AA316" s="65"/>
      <c r="AB316" s="65"/>
      <c r="AC316" s="65"/>
    </row>
    <row r="317" spans="1:68" ht="16.5" customHeight="1" x14ac:dyDescent="0.25">
      <c r="A317" s="416" t="s">
        <v>436</v>
      </c>
      <c r="B317" s="416"/>
      <c r="C317" s="416"/>
      <c r="D317" s="416"/>
      <c r="E317" s="416"/>
      <c r="F317" s="416"/>
      <c r="G317" s="416"/>
      <c r="H317" s="416"/>
      <c r="I317" s="416"/>
      <c r="J317" s="416"/>
      <c r="K317" s="416"/>
      <c r="L317" s="416"/>
      <c r="M317" s="416"/>
      <c r="N317" s="416"/>
      <c r="O317" s="416"/>
      <c r="P317" s="416"/>
      <c r="Q317" s="416"/>
      <c r="R317" s="416"/>
      <c r="S317" s="416"/>
      <c r="T317" s="416"/>
      <c r="U317" s="416"/>
      <c r="V317" s="416"/>
      <c r="W317" s="416"/>
      <c r="X317" s="416"/>
      <c r="Y317" s="416"/>
      <c r="Z317" s="416"/>
      <c r="AA317" s="63"/>
      <c r="AB317" s="63"/>
      <c r="AC317" s="63"/>
    </row>
    <row r="318" spans="1:68" ht="14.25" customHeight="1" x14ac:dyDescent="0.25">
      <c r="A318" s="393" t="s">
        <v>124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64"/>
      <c r="AB318" s="64"/>
      <c r="AC318" s="64"/>
    </row>
    <row r="319" spans="1:68" ht="27" customHeight="1" x14ac:dyDescent="0.25">
      <c r="A319" s="61" t="s">
        <v>437</v>
      </c>
      <c r="B319" s="61" t="s">
        <v>438</v>
      </c>
      <c r="C319" s="35">
        <v>4301012024</v>
      </c>
      <c r="D319" s="394">
        <v>4680115885615</v>
      </c>
      <c r="E319" s="394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128</v>
      </c>
      <c r="L319" s="36"/>
      <c r="M319" s="37" t="s">
        <v>130</v>
      </c>
      <c r="N319" s="37"/>
      <c r="O319" s="36">
        <v>55</v>
      </c>
      <c r="P319" s="5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6"/>
      <c r="R319" s="396"/>
      <c r="S319" s="396"/>
      <c r="T319" s="397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6" si="57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ref="BM319:BM326" si="58">IFERROR(X319*I319/H319,"0")</f>
        <v>0</v>
      </c>
      <c r="BN319" s="76">
        <f t="shared" ref="BN319:BN326" si="59">IFERROR(Y319*I319/H319,"0")</f>
        <v>0</v>
      </c>
      <c r="BO319" s="76">
        <f t="shared" ref="BO319:BO326" si="60">IFERROR(1/J319*(X319/H319),"0")</f>
        <v>0</v>
      </c>
      <c r="BP319" s="76">
        <f t="shared" ref="BP319:BP326" si="61">IFERROR(1/J319*(Y319/H319),"0")</f>
        <v>0</v>
      </c>
    </row>
    <row r="320" spans="1:68" ht="37.5" customHeight="1" x14ac:dyDescent="0.25">
      <c r="A320" s="61" t="s">
        <v>439</v>
      </c>
      <c r="B320" s="61" t="s">
        <v>440</v>
      </c>
      <c r="C320" s="35">
        <v>4301011858</v>
      </c>
      <c r="D320" s="394">
        <v>4680115885646</v>
      </c>
      <c r="E320" s="394"/>
      <c r="F320" s="60">
        <v>1.35</v>
      </c>
      <c r="G320" s="36">
        <v>8</v>
      </c>
      <c r="H320" s="60">
        <v>10.8</v>
      </c>
      <c r="I320" s="60">
        <v>11.28</v>
      </c>
      <c r="J320" s="36">
        <v>56</v>
      </c>
      <c r="K320" s="36" t="s">
        <v>128</v>
      </c>
      <c r="L320" s="36"/>
      <c r="M320" s="37" t="s">
        <v>127</v>
      </c>
      <c r="N320" s="37"/>
      <c r="O320" s="36">
        <v>55</v>
      </c>
      <c r="P320" s="5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6"/>
      <c r="R320" s="396"/>
      <c r="S320" s="396"/>
      <c r="T320" s="397"/>
      <c r="U320" s="38" t="s">
        <v>48</v>
      </c>
      <c r="V320" s="38" t="s">
        <v>48</v>
      </c>
      <c r="W320" s="39" t="s">
        <v>0</v>
      </c>
      <c r="X320" s="57">
        <v>200</v>
      </c>
      <c r="Y320" s="54">
        <f t="shared" si="57"/>
        <v>205.20000000000002</v>
      </c>
      <c r="Z320" s="40">
        <f>IFERROR(IF(Y320=0,"",ROUNDUP(Y320/H320,0)*0.02175),"")</f>
        <v>0.41324999999999995</v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208.88888888888889</v>
      </c>
      <c r="BN320" s="76">
        <f t="shared" si="59"/>
        <v>214.32</v>
      </c>
      <c r="BO320" s="76">
        <f t="shared" si="60"/>
        <v>0.3306878306878307</v>
      </c>
      <c r="BP320" s="76">
        <f t="shared" si="61"/>
        <v>0.33928571428571425</v>
      </c>
    </row>
    <row r="321" spans="1:68" ht="27" customHeight="1" x14ac:dyDescent="0.25">
      <c r="A321" s="61" t="s">
        <v>441</v>
      </c>
      <c r="B321" s="61" t="s">
        <v>442</v>
      </c>
      <c r="C321" s="35">
        <v>4301011911</v>
      </c>
      <c r="D321" s="394">
        <v>4680115885554</v>
      </c>
      <c r="E321" s="394"/>
      <c r="F321" s="60">
        <v>1.35</v>
      </c>
      <c r="G321" s="36">
        <v>8</v>
      </c>
      <c r="H321" s="60">
        <v>10.8</v>
      </c>
      <c r="I321" s="60">
        <v>11.28</v>
      </c>
      <c r="J321" s="36">
        <v>48</v>
      </c>
      <c r="K321" s="36" t="s">
        <v>128</v>
      </c>
      <c r="L321" s="36"/>
      <c r="M321" s="37" t="s">
        <v>147</v>
      </c>
      <c r="N321" s="37"/>
      <c r="O321" s="36">
        <v>55</v>
      </c>
      <c r="P321" s="554" t="s">
        <v>443</v>
      </c>
      <c r="Q321" s="396"/>
      <c r="R321" s="396"/>
      <c r="S321" s="396"/>
      <c r="T321" s="397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IFERROR(IF(Y321=0,"",ROUNDUP(Y321/H321,0)*0.02039),"")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customHeight="1" x14ac:dyDescent="0.25">
      <c r="A322" s="61" t="s">
        <v>441</v>
      </c>
      <c r="B322" s="61" t="s">
        <v>444</v>
      </c>
      <c r="C322" s="35">
        <v>4301012016</v>
      </c>
      <c r="D322" s="394">
        <v>4680115885554</v>
      </c>
      <c r="E322" s="394"/>
      <c r="F322" s="60">
        <v>1.35</v>
      </c>
      <c r="G322" s="36">
        <v>8</v>
      </c>
      <c r="H322" s="60">
        <v>10.8</v>
      </c>
      <c r="I322" s="60">
        <v>11.28</v>
      </c>
      <c r="J322" s="36">
        <v>56</v>
      </c>
      <c r="K322" s="36" t="s">
        <v>128</v>
      </c>
      <c r="L322" s="36"/>
      <c r="M322" s="37" t="s">
        <v>130</v>
      </c>
      <c r="N322" s="37"/>
      <c r="O322" s="36">
        <v>55</v>
      </c>
      <c r="P322" s="5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6"/>
      <c r="R322" s="396"/>
      <c r="S322" s="396"/>
      <c r="T322" s="397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57"/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0</v>
      </c>
      <c r="BN322" s="76">
        <f t="shared" si="59"/>
        <v>0</v>
      </c>
      <c r="BO322" s="76">
        <f t="shared" si="60"/>
        <v>0</v>
      </c>
      <c r="BP322" s="76">
        <f t="shared" si="61"/>
        <v>0</v>
      </c>
    </row>
    <row r="323" spans="1:68" ht="27" customHeight="1" x14ac:dyDescent="0.25">
      <c r="A323" s="61" t="s">
        <v>445</v>
      </c>
      <c r="B323" s="61" t="s">
        <v>446</v>
      </c>
      <c r="C323" s="35">
        <v>4301011857</v>
      </c>
      <c r="D323" s="394">
        <v>4680115885622</v>
      </c>
      <c r="E323" s="394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127</v>
      </c>
      <c r="N323" s="37"/>
      <c r="O323" s="36">
        <v>55</v>
      </c>
      <c r="P323" s="5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6"/>
      <c r="R323" s="396"/>
      <c r="S323" s="396"/>
      <c r="T323" s="397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customHeight="1" x14ac:dyDescent="0.25">
      <c r="A324" s="61" t="s">
        <v>447</v>
      </c>
      <c r="B324" s="61" t="s">
        <v>448</v>
      </c>
      <c r="C324" s="35">
        <v>4301011573</v>
      </c>
      <c r="D324" s="394">
        <v>4680115881938</v>
      </c>
      <c r="E324" s="394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127</v>
      </c>
      <c r="N324" s="37"/>
      <c r="O324" s="36">
        <v>90</v>
      </c>
      <c r="P324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6"/>
      <c r="R324" s="396"/>
      <c r="S324" s="396"/>
      <c r="T324" s="397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customHeight="1" x14ac:dyDescent="0.25">
      <c r="A325" s="61" t="s">
        <v>449</v>
      </c>
      <c r="B325" s="61" t="s">
        <v>450</v>
      </c>
      <c r="C325" s="35">
        <v>4301010944</v>
      </c>
      <c r="D325" s="394">
        <v>4607091387346</v>
      </c>
      <c r="E325" s="394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127</v>
      </c>
      <c r="N325" s="37"/>
      <c r="O325" s="36">
        <v>55</v>
      </c>
      <c r="P325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6"/>
      <c r="R325" s="396"/>
      <c r="S325" s="396"/>
      <c r="T325" s="397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7"/>
        <v>0</v>
      </c>
      <c r="Z325" s="40" t="str">
        <f>IFERROR(IF(Y325=0,"",ROUNDUP(Y325/H325,0)*0.00937),"")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0</v>
      </c>
      <c r="BN325" s="76">
        <f t="shared" si="59"/>
        <v>0</v>
      </c>
      <c r="BO325" s="76">
        <f t="shared" si="60"/>
        <v>0</v>
      </c>
      <c r="BP325" s="76">
        <f t="shared" si="61"/>
        <v>0</v>
      </c>
    </row>
    <row r="326" spans="1:68" ht="27" customHeight="1" x14ac:dyDescent="0.25">
      <c r="A326" s="61" t="s">
        <v>451</v>
      </c>
      <c r="B326" s="61" t="s">
        <v>452</v>
      </c>
      <c r="C326" s="35">
        <v>4301011859</v>
      </c>
      <c r="D326" s="394">
        <v>4680115885608</v>
      </c>
      <c r="E326" s="394"/>
      <c r="F326" s="60">
        <v>0.4</v>
      </c>
      <c r="G326" s="36">
        <v>10</v>
      </c>
      <c r="H326" s="60">
        <v>4</v>
      </c>
      <c r="I326" s="60">
        <v>4.24</v>
      </c>
      <c r="J326" s="36">
        <v>120</v>
      </c>
      <c r="K326" s="36" t="s">
        <v>90</v>
      </c>
      <c r="L326" s="36"/>
      <c r="M326" s="37" t="s">
        <v>127</v>
      </c>
      <c r="N326" s="37"/>
      <c r="O326" s="36">
        <v>55</v>
      </c>
      <c r="P326" s="5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6"/>
      <c r="R326" s="396"/>
      <c r="S326" s="396"/>
      <c r="T326" s="397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IFERROR(IF(Y326=0,"",ROUNDUP(Y326/H326,0)*0.00937),"")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8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x14ac:dyDescent="0.2">
      <c r="A327" s="401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2"/>
      <c r="P327" s="398" t="s">
        <v>43</v>
      </c>
      <c r="Q327" s="399"/>
      <c r="R327" s="399"/>
      <c r="S327" s="399"/>
      <c r="T327" s="399"/>
      <c r="U327" s="399"/>
      <c r="V327" s="400"/>
      <c r="W327" s="41" t="s">
        <v>42</v>
      </c>
      <c r="X327" s="42">
        <f>IFERROR(X319/H319,"0")+IFERROR(X320/H320,"0")+IFERROR(X321/H321,"0")+IFERROR(X322/H322,"0")+IFERROR(X323/H323,"0")+IFERROR(X324/H324,"0")+IFERROR(X325/H325,"0")+IFERROR(X326/H326,"0")</f>
        <v>18.518518518518519</v>
      </c>
      <c r="Y327" s="42">
        <f>IFERROR(Y319/H319,"0")+IFERROR(Y320/H320,"0")+IFERROR(Y321/H321,"0")+IFERROR(Y322/H322,"0")+IFERROR(Y323/H323,"0")+IFERROR(Y324/H324,"0")+IFERROR(Y325/H325,"0")+IFERROR(Y326/H326,"0")</f>
        <v>19</v>
      </c>
      <c r="Z327" s="42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0.41324999999999995</v>
      </c>
      <c r="AA327" s="65"/>
      <c r="AB327" s="65"/>
      <c r="AC327" s="65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2"/>
      <c r="P328" s="398" t="s">
        <v>43</v>
      </c>
      <c r="Q328" s="399"/>
      <c r="R328" s="399"/>
      <c r="S328" s="399"/>
      <c r="T328" s="399"/>
      <c r="U328" s="399"/>
      <c r="V328" s="400"/>
      <c r="W328" s="41" t="s">
        <v>0</v>
      </c>
      <c r="X328" s="42">
        <f>IFERROR(SUM(X319:X326),"0")</f>
        <v>200</v>
      </c>
      <c r="Y328" s="42">
        <f>IFERROR(SUM(Y319:Y326),"0")</f>
        <v>205.20000000000002</v>
      </c>
      <c r="Z328" s="41"/>
      <c r="AA328" s="65"/>
      <c r="AB328" s="65"/>
      <c r="AC328" s="65"/>
    </row>
    <row r="329" spans="1:68" ht="14.25" customHeight="1" x14ac:dyDescent="0.25">
      <c r="A329" s="393" t="s">
        <v>81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64"/>
      <c r="AB329" s="64"/>
      <c r="AC329" s="64"/>
    </row>
    <row r="330" spans="1:68" ht="27" customHeight="1" x14ac:dyDescent="0.25">
      <c r="A330" s="61" t="s">
        <v>453</v>
      </c>
      <c r="B330" s="61" t="s">
        <v>454</v>
      </c>
      <c r="C330" s="35">
        <v>4301030878</v>
      </c>
      <c r="D330" s="394">
        <v>4607091387193</v>
      </c>
      <c r="E330" s="394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35</v>
      </c>
      <c r="P330" s="5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6"/>
      <c r="R330" s="396"/>
      <c r="S330" s="396"/>
      <c r="T330" s="397"/>
      <c r="U330" s="38" t="s">
        <v>48</v>
      </c>
      <c r="V330" s="38" t="s">
        <v>48</v>
      </c>
      <c r="W330" s="39" t="s">
        <v>0</v>
      </c>
      <c r="X330" s="57">
        <v>0</v>
      </c>
      <c r="Y330" s="54">
        <f>IFERROR(IF(X330="",0,CEILING((X330/$H330),1)*$H330),"")</f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0</v>
      </c>
      <c r="BN330" s="76">
        <f>IFERROR(Y330*I330/H330,"0")</f>
        <v>0</v>
      </c>
      <c r="BO330" s="76">
        <f>IFERROR(1/J330*(X330/H330),"0")</f>
        <v>0</v>
      </c>
      <c r="BP330" s="76">
        <f>IFERROR(1/J330*(Y330/H330),"0")</f>
        <v>0</v>
      </c>
    </row>
    <row r="331" spans="1:68" ht="27" customHeight="1" x14ac:dyDescent="0.25">
      <c r="A331" s="61" t="s">
        <v>455</v>
      </c>
      <c r="B331" s="61" t="s">
        <v>456</v>
      </c>
      <c r="C331" s="35">
        <v>4301031153</v>
      </c>
      <c r="D331" s="394">
        <v>4607091387230</v>
      </c>
      <c r="E331" s="394"/>
      <c r="F331" s="60">
        <v>0.7</v>
      </c>
      <c r="G331" s="36">
        <v>6</v>
      </c>
      <c r="H331" s="60">
        <v>4.2</v>
      </c>
      <c r="I331" s="60">
        <v>4.46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40</v>
      </c>
      <c r="P331" s="5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6"/>
      <c r="R331" s="396"/>
      <c r="S331" s="396"/>
      <c r="T331" s="397"/>
      <c r="U331" s="38" t="s">
        <v>48</v>
      </c>
      <c r="V331" s="38" t="s">
        <v>48</v>
      </c>
      <c r="W331" s="39" t="s">
        <v>0</v>
      </c>
      <c r="X331" s="57">
        <v>0</v>
      </c>
      <c r="Y331" s="54">
        <f>IFERROR(IF(X331="",0,CEILING((X331/$H331),1)*$H331),"")</f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0</v>
      </c>
      <c r="BN331" s="76">
        <f>IFERROR(Y331*I331/H331,"0")</f>
        <v>0</v>
      </c>
      <c r="BO331" s="76">
        <f>IFERROR(1/J331*(X331/H331),"0")</f>
        <v>0</v>
      </c>
      <c r="BP331" s="76">
        <f>IFERROR(1/J331*(Y331/H331),"0")</f>
        <v>0</v>
      </c>
    </row>
    <row r="332" spans="1:68" ht="27" customHeight="1" x14ac:dyDescent="0.25">
      <c r="A332" s="61" t="s">
        <v>457</v>
      </c>
      <c r="B332" s="61" t="s">
        <v>458</v>
      </c>
      <c r="C332" s="35">
        <v>4301031154</v>
      </c>
      <c r="D332" s="394">
        <v>4607091387292</v>
      </c>
      <c r="E332" s="394"/>
      <c r="F332" s="60">
        <v>0.73</v>
      </c>
      <c r="G332" s="36">
        <v>6</v>
      </c>
      <c r="H332" s="60">
        <v>4.38</v>
      </c>
      <c r="I332" s="60">
        <v>4.6399999999999997</v>
      </c>
      <c r="J332" s="36">
        <v>156</v>
      </c>
      <c r="K332" s="36" t="s">
        <v>90</v>
      </c>
      <c r="L332" s="36"/>
      <c r="M332" s="37" t="s">
        <v>84</v>
      </c>
      <c r="N332" s="37"/>
      <c r="O332" s="36">
        <v>45</v>
      </c>
      <c r="P332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6"/>
      <c r="R332" s="396"/>
      <c r="S332" s="396"/>
      <c r="T332" s="397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ht="27" customHeight="1" x14ac:dyDescent="0.25">
      <c r="A333" s="61" t="s">
        <v>459</v>
      </c>
      <c r="B333" s="61" t="s">
        <v>460</v>
      </c>
      <c r="C333" s="35">
        <v>4301031152</v>
      </c>
      <c r="D333" s="394">
        <v>4607091387285</v>
      </c>
      <c r="E333" s="394"/>
      <c r="F333" s="60">
        <v>0.35</v>
      </c>
      <c r="G333" s="36">
        <v>6</v>
      </c>
      <c r="H333" s="60">
        <v>2.1</v>
      </c>
      <c r="I333" s="60">
        <v>2.23</v>
      </c>
      <c r="J333" s="36">
        <v>234</v>
      </c>
      <c r="K333" s="36" t="s">
        <v>85</v>
      </c>
      <c r="L333" s="36"/>
      <c r="M333" s="37" t="s">
        <v>84</v>
      </c>
      <c r="N333" s="37"/>
      <c r="O333" s="36">
        <v>40</v>
      </c>
      <c r="P33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6"/>
      <c r="R333" s="396"/>
      <c r="S333" s="396"/>
      <c r="T333" s="397"/>
      <c r="U333" s="38" t="s">
        <v>48</v>
      </c>
      <c r="V333" s="38" t="s">
        <v>48</v>
      </c>
      <c r="W333" s="39" t="s">
        <v>0</v>
      </c>
      <c r="X333" s="57">
        <v>0</v>
      </c>
      <c r="Y333" s="54">
        <f>IFERROR(IF(X333="",0,CEILING((X333/$H333),1)*$H333),"")</f>
        <v>0</v>
      </c>
      <c r="Z333" s="40" t="str">
        <f>IFERROR(IF(Y333=0,"",ROUNDUP(Y333/H333,0)*0.00502),"")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52" t="s">
        <v>69</v>
      </c>
      <c r="BM333" s="76">
        <f>IFERROR(X333*I333/H333,"0")</f>
        <v>0</v>
      </c>
      <c r="BN333" s="76">
        <f>IFERROR(Y333*I333/H333,"0")</f>
        <v>0</v>
      </c>
      <c r="BO333" s="76">
        <f>IFERROR(1/J333*(X333/H333),"0")</f>
        <v>0</v>
      </c>
      <c r="BP333" s="76">
        <f>IFERROR(1/J333*(Y333/H333),"0")</f>
        <v>0</v>
      </c>
    </row>
    <row r="334" spans="1:68" x14ac:dyDescent="0.2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2"/>
      <c r="P334" s="398" t="s">
        <v>43</v>
      </c>
      <c r="Q334" s="399"/>
      <c r="R334" s="399"/>
      <c r="S334" s="399"/>
      <c r="T334" s="399"/>
      <c r="U334" s="399"/>
      <c r="V334" s="400"/>
      <c r="W334" s="41" t="s">
        <v>42</v>
      </c>
      <c r="X334" s="42">
        <f>IFERROR(X330/H330,"0")+IFERROR(X331/H331,"0")+IFERROR(X332/H332,"0")+IFERROR(X333/H333,"0")</f>
        <v>0</v>
      </c>
      <c r="Y334" s="42">
        <f>IFERROR(Y330/H330,"0")+IFERROR(Y331/H331,"0")+IFERROR(Y332/H332,"0")+IFERROR(Y333/H333,"0")</f>
        <v>0</v>
      </c>
      <c r="Z334" s="42">
        <f>IFERROR(IF(Z330="",0,Z330),"0")+IFERROR(IF(Z331="",0,Z331),"0")+IFERROR(IF(Z332="",0,Z332),"0")+IFERROR(IF(Z333="",0,Z333),"0")</f>
        <v>0</v>
      </c>
      <c r="AA334" s="65"/>
      <c r="AB334" s="65"/>
      <c r="AC334" s="65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02"/>
      <c r="P335" s="398" t="s">
        <v>43</v>
      </c>
      <c r="Q335" s="399"/>
      <c r="R335" s="399"/>
      <c r="S335" s="399"/>
      <c r="T335" s="399"/>
      <c r="U335" s="399"/>
      <c r="V335" s="400"/>
      <c r="W335" s="41" t="s">
        <v>0</v>
      </c>
      <c r="X335" s="42">
        <f>IFERROR(SUM(X330:X333),"0")</f>
        <v>0</v>
      </c>
      <c r="Y335" s="42">
        <f>IFERROR(SUM(Y330:Y333),"0")</f>
        <v>0</v>
      </c>
      <c r="Z335" s="41"/>
      <c r="AA335" s="65"/>
      <c r="AB335" s="65"/>
      <c r="AC335" s="65"/>
    </row>
    <row r="336" spans="1:68" ht="14.25" customHeight="1" x14ac:dyDescent="0.25">
      <c r="A336" s="393" t="s">
        <v>86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64"/>
      <c r="AB336" s="64"/>
      <c r="AC336" s="64"/>
    </row>
    <row r="337" spans="1:68" ht="16.5" customHeight="1" x14ac:dyDescent="0.25">
      <c r="A337" s="61" t="s">
        <v>461</v>
      </c>
      <c r="B337" s="61" t="s">
        <v>462</v>
      </c>
      <c r="C337" s="35">
        <v>4301051100</v>
      </c>
      <c r="D337" s="394">
        <v>4607091387766</v>
      </c>
      <c r="E337" s="394"/>
      <c r="F337" s="60">
        <v>1.3</v>
      </c>
      <c r="G337" s="36">
        <v>6</v>
      </c>
      <c r="H337" s="60">
        <v>7.8</v>
      </c>
      <c r="I337" s="60">
        <v>8.3580000000000005</v>
      </c>
      <c r="J337" s="36">
        <v>56</v>
      </c>
      <c r="K337" s="36" t="s">
        <v>128</v>
      </c>
      <c r="L337" s="36"/>
      <c r="M337" s="37" t="s">
        <v>130</v>
      </c>
      <c r="N337" s="37"/>
      <c r="O337" s="36">
        <v>40</v>
      </c>
      <c r="P337" s="5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6"/>
      <c r="R337" s="396"/>
      <c r="S337" s="396"/>
      <c r="T337" s="397"/>
      <c r="U337" s="38" t="s">
        <v>48</v>
      </c>
      <c r="V337" s="38" t="s">
        <v>48</v>
      </c>
      <c r="W337" s="39" t="s">
        <v>0</v>
      </c>
      <c r="X337" s="57">
        <v>5980</v>
      </c>
      <c r="Y337" s="54">
        <f t="shared" ref="Y337:Y342" si="62">IFERROR(IF(X337="",0,CEILING((X337/$H337),1)*$H337),"")</f>
        <v>5982.5999999999995</v>
      </c>
      <c r="Z337" s="40">
        <f>IFERROR(IF(Y337=0,"",ROUNDUP(Y337/H337,0)*0.02175),"")</f>
        <v>16.68225</v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ref="BM337:BM342" si="63">IFERROR(X337*I337/H337,"0")</f>
        <v>6407.8</v>
      </c>
      <c r="BN337" s="76">
        <f t="shared" ref="BN337:BN342" si="64">IFERROR(Y337*I337/H337,"0")</f>
        <v>6410.5860000000002</v>
      </c>
      <c r="BO337" s="76">
        <f t="shared" ref="BO337:BO342" si="65">IFERROR(1/J337*(X337/H337),"0")</f>
        <v>13.69047619047619</v>
      </c>
      <c r="BP337" s="76">
        <f t="shared" ref="BP337:BP342" si="66">IFERROR(1/J337*(Y337/H337),"0")</f>
        <v>13.696428571428571</v>
      </c>
    </row>
    <row r="338" spans="1:68" ht="27" customHeight="1" x14ac:dyDescent="0.25">
      <c r="A338" s="61" t="s">
        <v>463</v>
      </c>
      <c r="B338" s="61" t="s">
        <v>464</v>
      </c>
      <c r="C338" s="35">
        <v>4301051116</v>
      </c>
      <c r="D338" s="394">
        <v>4607091387957</v>
      </c>
      <c r="E338" s="394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128</v>
      </c>
      <c r="L338" s="36"/>
      <c r="M338" s="37" t="s">
        <v>84</v>
      </c>
      <c r="N338" s="37"/>
      <c r="O338" s="36">
        <v>40</v>
      </c>
      <c r="P338" s="5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6"/>
      <c r="R338" s="396"/>
      <c r="S338" s="396"/>
      <c r="T338" s="397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customHeight="1" x14ac:dyDescent="0.25">
      <c r="A339" s="61" t="s">
        <v>465</v>
      </c>
      <c r="B339" s="61" t="s">
        <v>466</v>
      </c>
      <c r="C339" s="35">
        <v>4301051115</v>
      </c>
      <c r="D339" s="394">
        <v>4607091387964</v>
      </c>
      <c r="E339" s="394"/>
      <c r="F339" s="60">
        <v>1.35</v>
      </c>
      <c r="G339" s="36">
        <v>6</v>
      </c>
      <c r="H339" s="60">
        <v>8.1</v>
      </c>
      <c r="I339" s="60">
        <v>8.6460000000000008</v>
      </c>
      <c r="J339" s="36">
        <v>56</v>
      </c>
      <c r="K339" s="36" t="s">
        <v>128</v>
      </c>
      <c r="L339" s="36"/>
      <c r="M339" s="37" t="s">
        <v>84</v>
      </c>
      <c r="N339" s="37"/>
      <c r="O339" s="36">
        <v>40</v>
      </c>
      <c r="P339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6"/>
      <c r="R339" s="396"/>
      <c r="S339" s="396"/>
      <c r="T339" s="397"/>
      <c r="U339" s="38" t="s">
        <v>48</v>
      </c>
      <c r="V339" s="38" t="s">
        <v>48</v>
      </c>
      <c r="W339" s="39" t="s">
        <v>0</v>
      </c>
      <c r="X339" s="57">
        <v>0</v>
      </c>
      <c r="Y339" s="54">
        <f t="shared" si="62"/>
        <v>0</v>
      </c>
      <c r="Z339" s="40" t="str">
        <f>IFERROR(IF(Y339=0,"",ROUNDUP(Y339/H339,0)*0.02175),"")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0</v>
      </c>
      <c r="BN339" s="76">
        <f t="shared" si="64"/>
        <v>0</v>
      </c>
      <c r="BO339" s="76">
        <f t="shared" si="65"/>
        <v>0</v>
      </c>
      <c r="BP339" s="76">
        <f t="shared" si="66"/>
        <v>0</v>
      </c>
    </row>
    <row r="340" spans="1:68" ht="27" customHeight="1" x14ac:dyDescent="0.25">
      <c r="A340" s="61" t="s">
        <v>467</v>
      </c>
      <c r="B340" s="61" t="s">
        <v>468</v>
      </c>
      <c r="C340" s="35">
        <v>4301051705</v>
      </c>
      <c r="D340" s="394">
        <v>4680115884588</v>
      </c>
      <c r="E340" s="394"/>
      <c r="F340" s="60">
        <v>0.5</v>
      </c>
      <c r="G340" s="36">
        <v>6</v>
      </c>
      <c r="H340" s="60">
        <v>3</v>
      </c>
      <c r="I340" s="60">
        <v>3.266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5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6"/>
      <c r="R340" s="396"/>
      <c r="S340" s="396"/>
      <c r="T340" s="397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customHeight="1" x14ac:dyDescent="0.25">
      <c r="A341" s="61" t="s">
        <v>469</v>
      </c>
      <c r="B341" s="61" t="s">
        <v>470</v>
      </c>
      <c r="C341" s="35">
        <v>4301051130</v>
      </c>
      <c r="D341" s="394">
        <v>4607091387537</v>
      </c>
      <c r="E341" s="394"/>
      <c r="F341" s="60">
        <v>0.45</v>
      </c>
      <c r="G341" s="36">
        <v>6</v>
      </c>
      <c r="H341" s="60">
        <v>2.7</v>
      </c>
      <c r="I341" s="60">
        <v>2.99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6"/>
      <c r="R341" s="396"/>
      <c r="S341" s="396"/>
      <c r="T341" s="397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ht="27" customHeight="1" x14ac:dyDescent="0.25">
      <c r="A342" s="61" t="s">
        <v>471</v>
      </c>
      <c r="B342" s="61" t="s">
        <v>472</v>
      </c>
      <c r="C342" s="35">
        <v>4301051132</v>
      </c>
      <c r="D342" s="394">
        <v>4607091387513</v>
      </c>
      <c r="E342" s="394"/>
      <c r="F342" s="60">
        <v>0.45</v>
      </c>
      <c r="G342" s="36">
        <v>6</v>
      </c>
      <c r="H342" s="60">
        <v>2.7</v>
      </c>
      <c r="I342" s="60">
        <v>2.9780000000000002</v>
      </c>
      <c r="J342" s="36">
        <v>156</v>
      </c>
      <c r="K342" s="36" t="s">
        <v>90</v>
      </c>
      <c r="L342" s="36"/>
      <c r="M342" s="37" t="s">
        <v>84</v>
      </c>
      <c r="N342" s="37"/>
      <c r="O342" s="36">
        <v>40</v>
      </c>
      <c r="P342" s="5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6"/>
      <c r="R342" s="396"/>
      <c r="S342" s="396"/>
      <c r="T342" s="397"/>
      <c r="U342" s="38" t="s">
        <v>48</v>
      </c>
      <c r="V342" s="38" t="s">
        <v>48</v>
      </c>
      <c r="W342" s="39" t="s">
        <v>0</v>
      </c>
      <c r="X342" s="57">
        <v>0</v>
      </c>
      <c r="Y342" s="54">
        <f t="shared" si="62"/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8" t="s">
        <v>69</v>
      </c>
      <c r="BM342" s="76">
        <f t="shared" si="63"/>
        <v>0</v>
      </c>
      <c r="BN342" s="76">
        <f t="shared" si="64"/>
        <v>0</v>
      </c>
      <c r="BO342" s="76">
        <f t="shared" si="65"/>
        <v>0</v>
      </c>
      <c r="BP342" s="76">
        <f t="shared" si="66"/>
        <v>0</v>
      </c>
    </row>
    <row r="343" spans="1:68" x14ac:dyDescent="0.2">
      <c r="A343" s="401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02"/>
      <c r="P343" s="398" t="s">
        <v>43</v>
      </c>
      <c r="Q343" s="399"/>
      <c r="R343" s="399"/>
      <c r="S343" s="399"/>
      <c r="T343" s="399"/>
      <c r="U343" s="399"/>
      <c r="V343" s="400"/>
      <c r="W343" s="41" t="s">
        <v>42</v>
      </c>
      <c r="X343" s="42">
        <f>IFERROR(X337/H337,"0")+IFERROR(X338/H338,"0")+IFERROR(X339/H339,"0")+IFERROR(X340/H340,"0")+IFERROR(X341/H341,"0")+IFERROR(X342/H342,"0")</f>
        <v>766.66666666666663</v>
      </c>
      <c r="Y343" s="42">
        <f>IFERROR(Y337/H337,"0")+IFERROR(Y338/H338,"0")+IFERROR(Y339/H339,"0")+IFERROR(Y340/H340,"0")+IFERROR(Y341/H341,"0")+IFERROR(Y342/H342,"0")</f>
        <v>767</v>
      </c>
      <c r="Z343" s="42">
        <f>IFERROR(IF(Z337="",0,Z337),"0")+IFERROR(IF(Z338="",0,Z338),"0")+IFERROR(IF(Z339="",0,Z339),"0")+IFERROR(IF(Z340="",0,Z340),"0")+IFERROR(IF(Z341="",0,Z341),"0")+IFERROR(IF(Z342="",0,Z342),"0")</f>
        <v>16.68225</v>
      </c>
      <c r="AA343" s="65"/>
      <c r="AB343" s="65"/>
      <c r="AC343" s="65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98" t="s">
        <v>43</v>
      </c>
      <c r="Q344" s="399"/>
      <c r="R344" s="399"/>
      <c r="S344" s="399"/>
      <c r="T344" s="399"/>
      <c r="U344" s="399"/>
      <c r="V344" s="400"/>
      <c r="W344" s="41" t="s">
        <v>0</v>
      </c>
      <c r="X344" s="42">
        <f>IFERROR(SUM(X337:X342),"0")</f>
        <v>5980</v>
      </c>
      <c r="Y344" s="42">
        <f>IFERROR(SUM(Y337:Y342),"0")</f>
        <v>5982.5999999999995</v>
      </c>
      <c r="Z344" s="41"/>
      <c r="AA344" s="65"/>
      <c r="AB344" s="65"/>
      <c r="AC344" s="65"/>
    </row>
    <row r="345" spans="1:68" ht="14.25" customHeight="1" x14ac:dyDescent="0.25">
      <c r="A345" s="393" t="s">
        <v>195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64"/>
      <c r="AB345" s="64"/>
      <c r="AC345" s="64"/>
    </row>
    <row r="346" spans="1:68" ht="16.5" customHeight="1" x14ac:dyDescent="0.25">
      <c r="A346" s="61" t="s">
        <v>473</v>
      </c>
      <c r="B346" s="61" t="s">
        <v>474</v>
      </c>
      <c r="C346" s="35">
        <v>4301060379</v>
      </c>
      <c r="D346" s="394">
        <v>4607091380880</v>
      </c>
      <c r="E346" s="394"/>
      <c r="F346" s="60">
        <v>1.4</v>
      </c>
      <c r="G346" s="36">
        <v>6</v>
      </c>
      <c r="H346" s="60">
        <v>8.4</v>
      </c>
      <c r="I346" s="60">
        <v>8.9640000000000004</v>
      </c>
      <c r="J346" s="36">
        <v>56</v>
      </c>
      <c r="K346" s="36" t="s">
        <v>128</v>
      </c>
      <c r="L346" s="36"/>
      <c r="M346" s="37" t="s">
        <v>84</v>
      </c>
      <c r="N346" s="37"/>
      <c r="O346" s="36">
        <v>30</v>
      </c>
      <c r="P346" s="5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6"/>
      <c r="R346" s="396"/>
      <c r="S346" s="396"/>
      <c r="T346" s="397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IFERROR(IF(Y346=0,"",ROUNDUP(Y346/H346,0)*0.02175),"")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ht="27" customHeight="1" x14ac:dyDescent="0.25">
      <c r="A347" s="61" t="s">
        <v>475</v>
      </c>
      <c r="B347" s="61" t="s">
        <v>476</v>
      </c>
      <c r="C347" s="35">
        <v>4301060308</v>
      </c>
      <c r="D347" s="394">
        <v>4607091384482</v>
      </c>
      <c r="E347" s="394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128</v>
      </c>
      <c r="L347" s="36"/>
      <c r="M347" s="37" t="s">
        <v>84</v>
      </c>
      <c r="N347" s="37"/>
      <c r="O347" s="36">
        <v>30</v>
      </c>
      <c r="P347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6"/>
      <c r="R347" s="396"/>
      <c r="S347" s="396"/>
      <c r="T347" s="397"/>
      <c r="U347" s="38" t="s">
        <v>48</v>
      </c>
      <c r="V347" s="38" t="s">
        <v>48</v>
      </c>
      <c r="W347" s="39" t="s">
        <v>0</v>
      </c>
      <c r="X347" s="57">
        <v>400</v>
      </c>
      <c r="Y347" s="54">
        <f>IFERROR(IF(X347="",0,CEILING((X347/$H347),1)*$H347),"")</f>
        <v>405.59999999999997</v>
      </c>
      <c r="Z347" s="40">
        <f>IFERROR(IF(Y347=0,"",ROUNDUP(Y347/H347,0)*0.02175),"")</f>
        <v>1.131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428.92307692307696</v>
      </c>
      <c r="BN347" s="76">
        <f>IFERROR(Y347*I347/H347,"0")</f>
        <v>434.928</v>
      </c>
      <c r="BO347" s="76">
        <f>IFERROR(1/J347*(X347/H347),"0")</f>
        <v>0.91575091575091572</v>
      </c>
      <c r="BP347" s="76">
        <f>IFERROR(1/J347*(Y347/H347),"0")</f>
        <v>0.92857142857142849</v>
      </c>
    </row>
    <row r="348" spans="1:68" ht="16.5" customHeight="1" x14ac:dyDescent="0.25">
      <c r="A348" s="61" t="s">
        <v>477</v>
      </c>
      <c r="B348" s="61" t="s">
        <v>478</v>
      </c>
      <c r="C348" s="35">
        <v>4301060325</v>
      </c>
      <c r="D348" s="394">
        <v>4607091380897</v>
      </c>
      <c r="E348" s="394"/>
      <c r="F348" s="60">
        <v>1.4</v>
      </c>
      <c r="G348" s="36">
        <v>6</v>
      </c>
      <c r="H348" s="60">
        <v>8.4</v>
      </c>
      <c r="I348" s="60">
        <v>8.9640000000000004</v>
      </c>
      <c r="J348" s="36">
        <v>56</v>
      </c>
      <c r="K348" s="36" t="s">
        <v>128</v>
      </c>
      <c r="L348" s="36"/>
      <c r="M348" s="37" t="s">
        <v>84</v>
      </c>
      <c r="N348" s="37"/>
      <c r="O348" s="36">
        <v>30</v>
      </c>
      <c r="P348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6"/>
      <c r="R348" s="396"/>
      <c r="S348" s="396"/>
      <c r="T348" s="397"/>
      <c r="U348" s="38" t="s">
        <v>48</v>
      </c>
      <c r="V348" s="38" t="s">
        <v>48</v>
      </c>
      <c r="W348" s="39" t="s">
        <v>0</v>
      </c>
      <c r="X348" s="57">
        <v>80</v>
      </c>
      <c r="Y348" s="54">
        <f>IFERROR(IF(X348="",0,CEILING((X348/$H348),1)*$H348),"")</f>
        <v>84</v>
      </c>
      <c r="Z348" s="40">
        <f>IFERROR(IF(Y348=0,"",ROUNDUP(Y348/H348,0)*0.02175),"")</f>
        <v>0.21749999999999997</v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85.371428571428567</v>
      </c>
      <c r="BN348" s="76">
        <f>IFERROR(Y348*I348/H348,"0")</f>
        <v>89.64</v>
      </c>
      <c r="BO348" s="76">
        <f>IFERROR(1/J348*(X348/H348),"0")</f>
        <v>0.17006802721088435</v>
      </c>
      <c r="BP348" s="76">
        <f>IFERROR(1/J348*(Y348/H348),"0")</f>
        <v>0.17857142857142855</v>
      </c>
    </row>
    <row r="349" spans="1:68" x14ac:dyDescent="0.2">
      <c r="A349" s="401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02"/>
      <c r="P349" s="398" t="s">
        <v>43</v>
      </c>
      <c r="Q349" s="399"/>
      <c r="R349" s="399"/>
      <c r="S349" s="399"/>
      <c r="T349" s="399"/>
      <c r="U349" s="399"/>
      <c r="V349" s="400"/>
      <c r="W349" s="41" t="s">
        <v>42</v>
      </c>
      <c r="X349" s="42">
        <f>IFERROR(X346/H346,"0")+IFERROR(X347/H347,"0")+IFERROR(X348/H348,"0")</f>
        <v>60.80586080586081</v>
      </c>
      <c r="Y349" s="42">
        <f>IFERROR(Y346/H346,"0")+IFERROR(Y347/H347,"0")+IFERROR(Y348/H348,"0")</f>
        <v>62</v>
      </c>
      <c r="Z349" s="42">
        <f>IFERROR(IF(Z346="",0,Z346),"0")+IFERROR(IF(Z347="",0,Z347),"0")+IFERROR(IF(Z348="",0,Z348),"0")</f>
        <v>1.3485</v>
      </c>
      <c r="AA349" s="65"/>
      <c r="AB349" s="65"/>
      <c r="AC349" s="65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02"/>
      <c r="P350" s="398" t="s">
        <v>43</v>
      </c>
      <c r="Q350" s="399"/>
      <c r="R350" s="399"/>
      <c r="S350" s="399"/>
      <c r="T350" s="399"/>
      <c r="U350" s="399"/>
      <c r="V350" s="400"/>
      <c r="W350" s="41" t="s">
        <v>0</v>
      </c>
      <c r="X350" s="42">
        <f>IFERROR(SUM(X346:X348),"0")</f>
        <v>480</v>
      </c>
      <c r="Y350" s="42">
        <f>IFERROR(SUM(Y346:Y348),"0")</f>
        <v>489.59999999999997</v>
      </c>
      <c r="Z350" s="41"/>
      <c r="AA350" s="65"/>
      <c r="AB350" s="65"/>
      <c r="AC350" s="65"/>
    </row>
    <row r="351" spans="1:68" ht="14.25" customHeight="1" x14ac:dyDescent="0.25">
      <c r="A351" s="393" t="s">
        <v>110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64"/>
      <c r="AB351" s="64"/>
      <c r="AC351" s="64"/>
    </row>
    <row r="352" spans="1:68" ht="16.5" customHeight="1" x14ac:dyDescent="0.25">
      <c r="A352" s="61" t="s">
        <v>479</v>
      </c>
      <c r="B352" s="61" t="s">
        <v>480</v>
      </c>
      <c r="C352" s="35">
        <v>4301030232</v>
      </c>
      <c r="D352" s="394">
        <v>4607091388374</v>
      </c>
      <c r="E352" s="394"/>
      <c r="F352" s="60">
        <v>0.38</v>
      </c>
      <c r="G352" s="36">
        <v>8</v>
      </c>
      <c r="H352" s="60">
        <v>3.04</v>
      </c>
      <c r="I352" s="60">
        <v>3.28</v>
      </c>
      <c r="J352" s="36">
        <v>156</v>
      </c>
      <c r="K352" s="36" t="s">
        <v>90</v>
      </c>
      <c r="L352" s="36"/>
      <c r="M352" s="37" t="s">
        <v>114</v>
      </c>
      <c r="N352" s="37"/>
      <c r="O352" s="36">
        <v>180</v>
      </c>
      <c r="P352" s="536" t="s">
        <v>481</v>
      </c>
      <c r="Q352" s="396"/>
      <c r="R352" s="396"/>
      <c r="S352" s="396"/>
      <c r="T352" s="397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4301030235</v>
      </c>
      <c r="D353" s="394">
        <v>4607091388381</v>
      </c>
      <c r="E353" s="394"/>
      <c r="F353" s="60">
        <v>0.38</v>
      </c>
      <c r="G353" s="36">
        <v>8</v>
      </c>
      <c r="H353" s="60">
        <v>3.04</v>
      </c>
      <c r="I353" s="60">
        <v>3.32</v>
      </c>
      <c r="J353" s="36">
        <v>156</v>
      </c>
      <c r="K353" s="36" t="s">
        <v>90</v>
      </c>
      <c r="L353" s="36"/>
      <c r="M353" s="37" t="s">
        <v>114</v>
      </c>
      <c r="N353" s="37"/>
      <c r="O353" s="36">
        <v>180</v>
      </c>
      <c r="P353" s="537" t="s">
        <v>484</v>
      </c>
      <c r="Q353" s="396"/>
      <c r="R353" s="396"/>
      <c r="S353" s="396"/>
      <c r="T353" s="397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485</v>
      </c>
      <c r="B354" s="61" t="s">
        <v>486</v>
      </c>
      <c r="C354" s="35">
        <v>4301032015</v>
      </c>
      <c r="D354" s="394">
        <v>4607091383102</v>
      </c>
      <c r="E354" s="394"/>
      <c r="F354" s="60">
        <v>0.17</v>
      </c>
      <c r="G354" s="36">
        <v>15</v>
      </c>
      <c r="H354" s="60">
        <v>2.5499999999999998</v>
      </c>
      <c r="I354" s="60">
        <v>2.9750000000000001</v>
      </c>
      <c r="J354" s="36">
        <v>156</v>
      </c>
      <c r="K354" s="36" t="s">
        <v>90</v>
      </c>
      <c r="L354" s="36"/>
      <c r="M354" s="37" t="s">
        <v>114</v>
      </c>
      <c r="N354" s="37"/>
      <c r="O354" s="36">
        <v>180</v>
      </c>
      <c r="P354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6"/>
      <c r="R354" s="396"/>
      <c r="S354" s="396"/>
      <c r="T354" s="397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487</v>
      </c>
      <c r="B355" s="61" t="s">
        <v>488</v>
      </c>
      <c r="C355" s="35">
        <v>4301030233</v>
      </c>
      <c r="D355" s="394">
        <v>4607091388404</v>
      </c>
      <c r="E355" s="394"/>
      <c r="F355" s="60">
        <v>0.17</v>
      </c>
      <c r="G355" s="36">
        <v>15</v>
      </c>
      <c r="H355" s="60">
        <v>2.5499999999999998</v>
      </c>
      <c r="I355" s="60">
        <v>2.9</v>
      </c>
      <c r="J355" s="36">
        <v>156</v>
      </c>
      <c r="K355" s="36" t="s">
        <v>90</v>
      </c>
      <c r="L355" s="36"/>
      <c r="M355" s="37" t="s">
        <v>114</v>
      </c>
      <c r="N355" s="37"/>
      <c r="O355" s="36">
        <v>180</v>
      </c>
      <c r="P35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6"/>
      <c r="R355" s="396"/>
      <c r="S355" s="396"/>
      <c r="T355" s="397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IFERROR(IF(Y355=0,"",ROUNDUP(Y355/H355,0)*0.00753),"")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5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x14ac:dyDescent="0.2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02"/>
      <c r="P356" s="398" t="s">
        <v>43</v>
      </c>
      <c r="Q356" s="399"/>
      <c r="R356" s="399"/>
      <c r="S356" s="399"/>
      <c r="T356" s="399"/>
      <c r="U356" s="399"/>
      <c r="V356" s="400"/>
      <c r="W356" s="41" t="s">
        <v>42</v>
      </c>
      <c r="X356" s="42">
        <f>IFERROR(X352/H352,"0")+IFERROR(X353/H353,"0")+IFERROR(X354/H354,"0")+IFERROR(X355/H355,"0")</f>
        <v>0</v>
      </c>
      <c r="Y356" s="42">
        <f>IFERROR(Y352/H352,"0")+IFERROR(Y353/H353,"0")+IFERROR(Y354/H354,"0")+IFERROR(Y355/H355,"0")</f>
        <v>0</v>
      </c>
      <c r="Z356" s="42">
        <f>IFERROR(IF(Z352="",0,Z352),"0")+IFERROR(IF(Z353="",0,Z353),"0")+IFERROR(IF(Z354="",0,Z354),"0")+IFERROR(IF(Z355="",0,Z355),"0")</f>
        <v>0</v>
      </c>
      <c r="AA356" s="65"/>
      <c r="AB356" s="65"/>
      <c r="AC356" s="65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98" t="s">
        <v>43</v>
      </c>
      <c r="Q357" s="399"/>
      <c r="R357" s="399"/>
      <c r="S357" s="399"/>
      <c r="T357" s="399"/>
      <c r="U357" s="399"/>
      <c r="V357" s="400"/>
      <c r="W357" s="41" t="s">
        <v>0</v>
      </c>
      <c r="X357" s="42">
        <f>IFERROR(SUM(X352:X355),"0")</f>
        <v>0</v>
      </c>
      <c r="Y357" s="42">
        <f>IFERROR(SUM(Y352:Y355),"0")</f>
        <v>0</v>
      </c>
      <c r="Z357" s="41"/>
      <c r="AA357" s="65"/>
      <c r="AB357" s="65"/>
      <c r="AC357" s="65"/>
    </row>
    <row r="358" spans="1:68" ht="14.25" customHeight="1" x14ac:dyDescent="0.25">
      <c r="A358" s="393" t="s">
        <v>489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64"/>
      <c r="AB358" s="64"/>
      <c r="AC358" s="64"/>
    </row>
    <row r="359" spans="1:68" ht="16.5" customHeight="1" x14ac:dyDescent="0.25">
      <c r="A359" s="61" t="s">
        <v>490</v>
      </c>
      <c r="B359" s="61" t="s">
        <v>491</v>
      </c>
      <c r="C359" s="35">
        <v>4301180007</v>
      </c>
      <c r="D359" s="394">
        <v>4680115881808</v>
      </c>
      <c r="E359" s="394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493</v>
      </c>
      <c r="L359" s="36"/>
      <c r="M359" s="37" t="s">
        <v>492</v>
      </c>
      <c r="N359" s="37"/>
      <c r="O359" s="36">
        <v>730</v>
      </c>
      <c r="P359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6"/>
      <c r="R359" s="396"/>
      <c r="S359" s="396"/>
      <c r="T359" s="397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494</v>
      </c>
      <c r="B360" s="61" t="s">
        <v>495</v>
      </c>
      <c r="C360" s="35">
        <v>4301180006</v>
      </c>
      <c r="D360" s="394">
        <v>4680115881822</v>
      </c>
      <c r="E360" s="394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493</v>
      </c>
      <c r="L360" s="36"/>
      <c r="M360" s="37" t="s">
        <v>492</v>
      </c>
      <c r="N360" s="37"/>
      <c r="O360" s="36">
        <v>730</v>
      </c>
      <c r="P360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6"/>
      <c r="R360" s="396"/>
      <c r="S360" s="396"/>
      <c r="T360" s="397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customHeight="1" x14ac:dyDescent="0.25">
      <c r="A361" s="61" t="s">
        <v>496</v>
      </c>
      <c r="B361" s="61" t="s">
        <v>497</v>
      </c>
      <c r="C361" s="35">
        <v>4301180001</v>
      </c>
      <c r="D361" s="394">
        <v>4680115880016</v>
      </c>
      <c r="E361" s="394"/>
      <c r="F361" s="60">
        <v>0.1</v>
      </c>
      <c r="G361" s="36">
        <v>20</v>
      </c>
      <c r="H361" s="60">
        <v>2</v>
      </c>
      <c r="I361" s="60">
        <v>2.2400000000000002</v>
      </c>
      <c r="J361" s="36">
        <v>238</v>
      </c>
      <c r="K361" s="36" t="s">
        <v>493</v>
      </c>
      <c r="L361" s="36"/>
      <c r="M361" s="37" t="s">
        <v>492</v>
      </c>
      <c r="N361" s="37"/>
      <c r="O361" s="36">
        <v>730</v>
      </c>
      <c r="P361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6"/>
      <c r="R361" s="396"/>
      <c r="S361" s="396"/>
      <c r="T361" s="397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IFERROR(IF(Y361=0,"",ROUNDUP(Y361/H361,0)*0.00474),"")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8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401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98" t="s">
        <v>43</v>
      </c>
      <c r="Q362" s="399"/>
      <c r="R362" s="399"/>
      <c r="S362" s="399"/>
      <c r="T362" s="399"/>
      <c r="U362" s="399"/>
      <c r="V362" s="400"/>
      <c r="W362" s="41" t="s">
        <v>42</v>
      </c>
      <c r="X362" s="42">
        <f>IFERROR(X359/H359,"0")+IFERROR(X360/H360,"0")+IFERROR(X361/H361,"0")</f>
        <v>0</v>
      </c>
      <c r="Y362" s="42">
        <f>IFERROR(Y359/H359,"0")+IFERROR(Y360/H360,"0")+IFERROR(Y361/H361,"0")</f>
        <v>0</v>
      </c>
      <c r="Z362" s="42">
        <f>IFERROR(IF(Z359="",0,Z359),"0")+IFERROR(IF(Z360="",0,Z360),"0")+IFERROR(IF(Z361="",0,Z361),"0")</f>
        <v>0</v>
      </c>
      <c r="AA362" s="65"/>
      <c r="AB362" s="65"/>
      <c r="AC362" s="65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98" t="s">
        <v>43</v>
      </c>
      <c r="Q363" s="399"/>
      <c r="R363" s="399"/>
      <c r="S363" s="399"/>
      <c r="T363" s="399"/>
      <c r="U363" s="399"/>
      <c r="V363" s="400"/>
      <c r="W363" s="41" t="s">
        <v>0</v>
      </c>
      <c r="X363" s="42">
        <f>IFERROR(SUM(X359:X361),"0")</f>
        <v>0</v>
      </c>
      <c r="Y363" s="42">
        <f>IFERROR(SUM(Y359:Y361),"0")</f>
        <v>0</v>
      </c>
      <c r="Z363" s="41"/>
      <c r="AA363" s="65"/>
      <c r="AB363" s="65"/>
      <c r="AC363" s="65"/>
    </row>
    <row r="364" spans="1:68" ht="16.5" customHeight="1" x14ac:dyDescent="0.25">
      <c r="A364" s="416" t="s">
        <v>498</v>
      </c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6"/>
      <c r="O364" s="416"/>
      <c r="P364" s="416"/>
      <c r="Q364" s="416"/>
      <c r="R364" s="416"/>
      <c r="S364" s="416"/>
      <c r="T364" s="416"/>
      <c r="U364" s="416"/>
      <c r="V364" s="416"/>
      <c r="W364" s="416"/>
      <c r="X364" s="416"/>
      <c r="Y364" s="416"/>
      <c r="Z364" s="416"/>
      <c r="AA364" s="63"/>
      <c r="AB364" s="63"/>
      <c r="AC364" s="63"/>
    </row>
    <row r="365" spans="1:68" ht="14.25" customHeight="1" x14ac:dyDescent="0.25">
      <c r="A365" s="393" t="s">
        <v>81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64"/>
      <c r="AB365" s="64"/>
      <c r="AC365" s="64"/>
    </row>
    <row r="366" spans="1:68" ht="27" customHeight="1" x14ac:dyDescent="0.25">
      <c r="A366" s="61" t="s">
        <v>499</v>
      </c>
      <c r="B366" s="61" t="s">
        <v>500</v>
      </c>
      <c r="C366" s="35">
        <v>4301031066</v>
      </c>
      <c r="D366" s="394">
        <v>4607091383836</v>
      </c>
      <c r="E366" s="394"/>
      <c r="F366" s="60">
        <v>0.3</v>
      </c>
      <c r="G366" s="36">
        <v>6</v>
      </c>
      <c r="H366" s="60">
        <v>1.8</v>
      </c>
      <c r="I366" s="60">
        <v>2.048</v>
      </c>
      <c r="J366" s="36">
        <v>156</v>
      </c>
      <c r="K366" s="36" t="s">
        <v>90</v>
      </c>
      <c r="L366" s="36"/>
      <c r="M366" s="37" t="s">
        <v>84</v>
      </c>
      <c r="N366" s="37"/>
      <c r="O366" s="36">
        <v>40</v>
      </c>
      <c r="P366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6"/>
      <c r="R366" s="396"/>
      <c r="S366" s="396"/>
      <c r="T366" s="397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9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x14ac:dyDescent="0.2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2"/>
      <c r="P367" s="398" t="s">
        <v>43</v>
      </c>
      <c r="Q367" s="399"/>
      <c r="R367" s="399"/>
      <c r="S367" s="399"/>
      <c r="T367" s="399"/>
      <c r="U367" s="399"/>
      <c r="V367" s="400"/>
      <c r="W367" s="41" t="s">
        <v>42</v>
      </c>
      <c r="X367" s="42">
        <f>IFERROR(X366/H366,"0")</f>
        <v>0</v>
      </c>
      <c r="Y367" s="42">
        <f>IFERROR(Y366/H366,"0")</f>
        <v>0</v>
      </c>
      <c r="Z367" s="42">
        <f>IFERROR(IF(Z366="",0,Z366),"0")</f>
        <v>0</v>
      </c>
      <c r="AA367" s="65"/>
      <c r="AB367" s="65"/>
      <c r="AC367" s="65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98" t="s">
        <v>43</v>
      </c>
      <c r="Q368" s="399"/>
      <c r="R368" s="399"/>
      <c r="S368" s="399"/>
      <c r="T368" s="399"/>
      <c r="U368" s="399"/>
      <c r="V368" s="400"/>
      <c r="W368" s="41" t="s">
        <v>0</v>
      </c>
      <c r="X368" s="42">
        <f>IFERROR(SUM(X366:X366),"0")</f>
        <v>0</v>
      </c>
      <c r="Y368" s="42">
        <f>IFERROR(SUM(Y366:Y366),"0")</f>
        <v>0</v>
      </c>
      <c r="Z368" s="41"/>
      <c r="AA368" s="65"/>
      <c r="AB368" s="65"/>
      <c r="AC368" s="65"/>
    </row>
    <row r="369" spans="1:68" ht="14.25" customHeight="1" x14ac:dyDescent="0.25">
      <c r="A369" s="393" t="s">
        <v>86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64"/>
      <c r="AB369" s="64"/>
      <c r="AC369" s="64"/>
    </row>
    <row r="370" spans="1:68" ht="16.5" customHeight="1" x14ac:dyDescent="0.25">
      <c r="A370" s="61" t="s">
        <v>501</v>
      </c>
      <c r="B370" s="61" t="s">
        <v>502</v>
      </c>
      <c r="C370" s="35">
        <v>4301051142</v>
      </c>
      <c r="D370" s="394">
        <v>4607091387919</v>
      </c>
      <c r="E370" s="394"/>
      <c r="F370" s="60">
        <v>1.35</v>
      </c>
      <c r="G370" s="36">
        <v>6</v>
      </c>
      <c r="H370" s="60">
        <v>8.1</v>
      </c>
      <c r="I370" s="60">
        <v>8.6639999999999997</v>
      </c>
      <c r="J370" s="36">
        <v>56</v>
      </c>
      <c r="K370" s="36" t="s">
        <v>128</v>
      </c>
      <c r="L370" s="36"/>
      <c r="M370" s="37" t="s">
        <v>84</v>
      </c>
      <c r="N370" s="37"/>
      <c r="O370" s="36">
        <v>45</v>
      </c>
      <c r="P370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6"/>
      <c r="R370" s="396"/>
      <c r="S370" s="396"/>
      <c r="T370" s="397"/>
      <c r="U370" s="38" t="s">
        <v>48</v>
      </c>
      <c r="V370" s="38" t="s">
        <v>48</v>
      </c>
      <c r="W370" s="39" t="s">
        <v>0</v>
      </c>
      <c r="X370" s="57">
        <v>0</v>
      </c>
      <c r="Y370" s="54">
        <f>IFERROR(IF(X370="",0,CEILING((X370/$H370),1)*$H370),"")</f>
        <v>0</v>
      </c>
      <c r="Z370" s="40" t="str">
        <f>IFERROR(IF(Y370=0,"",ROUNDUP(Y370/H370,0)*0.02175),"")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0</v>
      </c>
      <c r="BN370" s="76">
        <f>IFERROR(Y370*I370/H370,"0")</f>
        <v>0</v>
      </c>
      <c r="BO370" s="76">
        <f>IFERROR(1/J370*(X370/H370),"0")</f>
        <v>0</v>
      </c>
      <c r="BP370" s="76">
        <f>IFERROR(1/J370*(Y370/H370),"0")</f>
        <v>0</v>
      </c>
    </row>
    <row r="371" spans="1:68" ht="27" customHeight="1" x14ac:dyDescent="0.25">
      <c r="A371" s="61" t="s">
        <v>503</v>
      </c>
      <c r="B371" s="61" t="s">
        <v>504</v>
      </c>
      <c r="C371" s="35">
        <v>4301051461</v>
      </c>
      <c r="D371" s="394">
        <v>4680115883604</v>
      </c>
      <c r="E371" s="394"/>
      <c r="F371" s="60">
        <v>0.35</v>
      </c>
      <c r="G371" s="36">
        <v>6</v>
      </c>
      <c r="H371" s="60">
        <v>2.1</v>
      </c>
      <c r="I371" s="60">
        <v>2.3719999999999999</v>
      </c>
      <c r="J371" s="36">
        <v>156</v>
      </c>
      <c r="K371" s="36" t="s">
        <v>90</v>
      </c>
      <c r="L371" s="36"/>
      <c r="M371" s="37" t="s">
        <v>130</v>
      </c>
      <c r="N371" s="37"/>
      <c r="O371" s="36">
        <v>45</v>
      </c>
      <c r="P371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6"/>
      <c r="R371" s="396"/>
      <c r="S371" s="396"/>
      <c r="T371" s="397"/>
      <c r="U371" s="38" t="s">
        <v>48</v>
      </c>
      <c r="V371" s="38" t="s">
        <v>48</v>
      </c>
      <c r="W371" s="39" t="s">
        <v>0</v>
      </c>
      <c r="X371" s="57">
        <v>0</v>
      </c>
      <c r="Y371" s="54">
        <f>IFERROR(IF(X371="",0,CEILING((X371/$H371),1)*$H371),"")</f>
        <v>0</v>
      </c>
      <c r="Z371" s="40" t="str">
        <f>IFERROR(IF(Y371=0,"",ROUNDUP(Y371/H371,0)*0.00753),"")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0</v>
      </c>
      <c r="BN371" s="76">
        <f>IFERROR(Y371*I371/H371,"0")</f>
        <v>0</v>
      </c>
      <c r="BO371" s="76">
        <f>IFERROR(1/J371*(X371/H371),"0")</f>
        <v>0</v>
      </c>
      <c r="BP371" s="76">
        <f>IFERROR(1/J371*(Y371/H371),"0")</f>
        <v>0</v>
      </c>
    </row>
    <row r="372" spans="1:68" ht="27" customHeight="1" x14ac:dyDescent="0.25">
      <c r="A372" s="61" t="s">
        <v>505</v>
      </c>
      <c r="B372" s="61" t="s">
        <v>506</v>
      </c>
      <c r="C372" s="35">
        <v>4301051485</v>
      </c>
      <c r="D372" s="394">
        <v>4680115883567</v>
      </c>
      <c r="E372" s="394"/>
      <c r="F372" s="60">
        <v>0.35</v>
      </c>
      <c r="G372" s="36">
        <v>6</v>
      </c>
      <c r="H372" s="60">
        <v>2.1</v>
      </c>
      <c r="I372" s="60">
        <v>2.36</v>
      </c>
      <c r="J372" s="36">
        <v>156</v>
      </c>
      <c r="K372" s="36" t="s">
        <v>90</v>
      </c>
      <c r="L372" s="36"/>
      <c r="M372" s="37" t="s">
        <v>84</v>
      </c>
      <c r="N372" s="37"/>
      <c r="O372" s="36">
        <v>40</v>
      </c>
      <c r="P372" s="5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6"/>
      <c r="R372" s="396"/>
      <c r="S372" s="396"/>
      <c r="T372" s="397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IFERROR(IF(Y372=0,"",ROUNDUP(Y372/H372,0)*0.00753),"")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72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02"/>
      <c r="P373" s="398" t="s">
        <v>43</v>
      </c>
      <c r="Q373" s="399"/>
      <c r="R373" s="399"/>
      <c r="S373" s="399"/>
      <c r="T373" s="399"/>
      <c r="U373" s="399"/>
      <c r="V373" s="400"/>
      <c r="W373" s="41" t="s">
        <v>42</v>
      </c>
      <c r="X373" s="42">
        <f>IFERROR(X370/H370,"0")+IFERROR(X371/H371,"0")+IFERROR(X372/H372,"0")</f>
        <v>0</v>
      </c>
      <c r="Y373" s="42">
        <f>IFERROR(Y370/H370,"0")+IFERROR(Y371/H371,"0")+IFERROR(Y372/H372,"0")</f>
        <v>0</v>
      </c>
      <c r="Z373" s="42">
        <f>IFERROR(IF(Z370="",0,Z370),"0")+IFERROR(IF(Z371="",0,Z371),"0")+IFERROR(IF(Z372="",0,Z372),"0")</f>
        <v>0</v>
      </c>
      <c r="AA373" s="65"/>
      <c r="AB373" s="65"/>
      <c r="AC373" s="65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2"/>
      <c r="P374" s="398" t="s">
        <v>43</v>
      </c>
      <c r="Q374" s="399"/>
      <c r="R374" s="399"/>
      <c r="S374" s="399"/>
      <c r="T374" s="399"/>
      <c r="U374" s="399"/>
      <c r="V374" s="400"/>
      <c r="W374" s="41" t="s">
        <v>0</v>
      </c>
      <c r="X374" s="42">
        <f>IFERROR(SUM(X370:X372),"0")</f>
        <v>0</v>
      </c>
      <c r="Y374" s="42">
        <f>IFERROR(SUM(Y370:Y372),"0")</f>
        <v>0</v>
      </c>
      <c r="Z374" s="41"/>
      <c r="AA374" s="65"/>
      <c r="AB374" s="65"/>
      <c r="AC374" s="65"/>
    </row>
    <row r="375" spans="1:68" ht="27.75" customHeight="1" x14ac:dyDescent="0.2">
      <c r="A375" s="441" t="s">
        <v>507</v>
      </c>
      <c r="B375" s="441"/>
      <c r="C375" s="441"/>
      <c r="D375" s="441"/>
      <c r="E375" s="441"/>
      <c r="F375" s="441"/>
      <c r="G375" s="441"/>
      <c r="H375" s="441"/>
      <c r="I375" s="441"/>
      <c r="J375" s="441"/>
      <c r="K375" s="441"/>
      <c r="L375" s="441"/>
      <c r="M375" s="441"/>
      <c r="N375" s="441"/>
      <c r="O375" s="441"/>
      <c r="P375" s="441"/>
      <c r="Q375" s="441"/>
      <c r="R375" s="441"/>
      <c r="S375" s="441"/>
      <c r="T375" s="441"/>
      <c r="U375" s="441"/>
      <c r="V375" s="441"/>
      <c r="W375" s="441"/>
      <c r="X375" s="441"/>
      <c r="Y375" s="441"/>
      <c r="Z375" s="441"/>
      <c r="AA375" s="53"/>
      <c r="AB375" s="53"/>
      <c r="AC375" s="53"/>
    </row>
    <row r="376" spans="1:68" ht="16.5" customHeight="1" x14ac:dyDescent="0.25">
      <c r="A376" s="416" t="s">
        <v>508</v>
      </c>
      <c r="B376" s="416"/>
      <c r="C376" s="416"/>
      <c r="D376" s="416"/>
      <c r="E376" s="416"/>
      <c r="F376" s="416"/>
      <c r="G376" s="416"/>
      <c r="H376" s="416"/>
      <c r="I376" s="416"/>
      <c r="J376" s="416"/>
      <c r="K376" s="416"/>
      <c r="L376" s="416"/>
      <c r="M376" s="416"/>
      <c r="N376" s="416"/>
      <c r="O376" s="416"/>
      <c r="P376" s="416"/>
      <c r="Q376" s="416"/>
      <c r="R376" s="416"/>
      <c r="S376" s="416"/>
      <c r="T376" s="416"/>
      <c r="U376" s="416"/>
      <c r="V376" s="416"/>
      <c r="W376" s="416"/>
      <c r="X376" s="416"/>
      <c r="Y376" s="416"/>
      <c r="Z376" s="416"/>
      <c r="AA376" s="63"/>
      <c r="AB376" s="63"/>
      <c r="AC376" s="63"/>
    </row>
    <row r="377" spans="1:68" ht="14.25" customHeight="1" x14ac:dyDescent="0.25">
      <c r="A377" s="393" t="s">
        <v>124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64"/>
      <c r="AB377" s="64"/>
      <c r="AC377" s="64"/>
    </row>
    <row r="378" spans="1:68" ht="27" customHeight="1" x14ac:dyDescent="0.25">
      <c r="A378" s="61" t="s">
        <v>509</v>
      </c>
      <c r="B378" s="61" t="s">
        <v>510</v>
      </c>
      <c r="C378" s="35">
        <v>4301011946</v>
      </c>
      <c r="D378" s="394">
        <v>4680115884847</v>
      </c>
      <c r="E378" s="394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147</v>
      </c>
      <c r="N378" s="37"/>
      <c r="O378" s="36">
        <v>60</v>
      </c>
      <c r="P378" s="5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6"/>
      <c r="R378" s="396"/>
      <c r="S378" s="396"/>
      <c r="T378" s="397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ref="Y378:Y386" si="67">IFERROR(IF(X378="",0,CEILING((X378/$H378),1)*$H378),"")</f>
        <v>0</v>
      </c>
      <c r="Z378" s="40" t="str">
        <f>IFERROR(IF(Y378=0,"",ROUNDUP(Y378/H378,0)*0.02039),"")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ref="BM378:BM386" si="68">IFERROR(X378*I378/H378,"0")</f>
        <v>0</v>
      </c>
      <c r="BN378" s="76">
        <f t="shared" ref="BN378:BN386" si="69">IFERROR(Y378*I378/H378,"0")</f>
        <v>0</v>
      </c>
      <c r="BO378" s="76">
        <f t="shared" ref="BO378:BO386" si="70">IFERROR(1/J378*(X378/H378),"0")</f>
        <v>0</v>
      </c>
      <c r="BP378" s="76">
        <f t="shared" ref="BP378:BP386" si="71">IFERROR(1/J378*(Y378/H378),"0")</f>
        <v>0</v>
      </c>
    </row>
    <row r="379" spans="1:68" ht="27" customHeight="1" x14ac:dyDescent="0.25">
      <c r="A379" s="61" t="s">
        <v>509</v>
      </c>
      <c r="B379" s="61" t="s">
        <v>511</v>
      </c>
      <c r="C379" s="35">
        <v>4301011869</v>
      </c>
      <c r="D379" s="394">
        <v>4680115884847</v>
      </c>
      <c r="E379" s="394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128</v>
      </c>
      <c r="L379" s="36"/>
      <c r="M379" s="37" t="s">
        <v>84</v>
      </c>
      <c r="N379" s="37"/>
      <c r="O379" s="36">
        <v>60</v>
      </c>
      <c r="P379" s="5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6"/>
      <c r="R379" s="396"/>
      <c r="S379" s="396"/>
      <c r="T379" s="397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512</v>
      </c>
      <c r="B380" s="61" t="s">
        <v>513</v>
      </c>
      <c r="C380" s="35">
        <v>4301011947</v>
      </c>
      <c r="D380" s="394">
        <v>4680115884854</v>
      </c>
      <c r="E380" s="394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128</v>
      </c>
      <c r="L380" s="36"/>
      <c r="M380" s="37" t="s">
        <v>147</v>
      </c>
      <c r="N380" s="37"/>
      <c r="O380" s="36">
        <v>60</v>
      </c>
      <c r="P380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6"/>
      <c r="R380" s="396"/>
      <c r="S380" s="396"/>
      <c r="T380" s="397"/>
      <c r="U380" s="38" t="s">
        <v>48</v>
      </c>
      <c r="V380" s="38" t="s">
        <v>48</v>
      </c>
      <c r="W380" s="39" t="s">
        <v>0</v>
      </c>
      <c r="X380" s="57">
        <v>2000</v>
      </c>
      <c r="Y380" s="54">
        <f t="shared" si="67"/>
        <v>2010</v>
      </c>
      <c r="Z380" s="40">
        <f>IFERROR(IF(Y380=0,"",ROUNDUP(Y380/H380,0)*0.02039),"")</f>
        <v>2.7322599999999997</v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2064</v>
      </c>
      <c r="BN380" s="76">
        <f t="shared" si="69"/>
        <v>2074.3200000000002</v>
      </c>
      <c r="BO380" s="76">
        <f t="shared" si="70"/>
        <v>2.7777777777777777</v>
      </c>
      <c r="BP380" s="76">
        <f t="shared" si="71"/>
        <v>2.7916666666666665</v>
      </c>
    </row>
    <row r="381" spans="1:68" ht="27" customHeight="1" x14ac:dyDescent="0.25">
      <c r="A381" s="61" t="s">
        <v>512</v>
      </c>
      <c r="B381" s="61" t="s">
        <v>514</v>
      </c>
      <c r="C381" s="35">
        <v>4301011870</v>
      </c>
      <c r="D381" s="394">
        <v>4680115884854</v>
      </c>
      <c r="E381" s="394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128</v>
      </c>
      <c r="L381" s="36"/>
      <c r="M381" s="37" t="s">
        <v>84</v>
      </c>
      <c r="N381" s="37"/>
      <c r="O381" s="36">
        <v>60</v>
      </c>
      <c r="P381" s="5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6"/>
      <c r="R381" s="396"/>
      <c r="S381" s="396"/>
      <c r="T381" s="397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IFERROR(IF(Y381=0,"",ROUNDUP(Y381/H381,0)*0.02175),"")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ht="27" customHeight="1" x14ac:dyDescent="0.25">
      <c r="A382" s="61" t="s">
        <v>515</v>
      </c>
      <c r="B382" s="61" t="s">
        <v>516</v>
      </c>
      <c r="C382" s="35">
        <v>4301011943</v>
      </c>
      <c r="D382" s="394">
        <v>4680115884830</v>
      </c>
      <c r="E382" s="394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128</v>
      </c>
      <c r="L382" s="36"/>
      <c r="M382" s="37" t="s">
        <v>147</v>
      </c>
      <c r="N382" s="37"/>
      <c r="O382" s="36">
        <v>60</v>
      </c>
      <c r="P382" s="5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6"/>
      <c r="R382" s="396"/>
      <c r="S382" s="396"/>
      <c r="T382" s="397"/>
      <c r="U382" s="38" t="s">
        <v>48</v>
      </c>
      <c r="V382" s="38" t="s">
        <v>48</v>
      </c>
      <c r="W382" s="39" t="s">
        <v>0</v>
      </c>
      <c r="X382" s="57">
        <v>1500</v>
      </c>
      <c r="Y382" s="54">
        <f t="shared" si="67"/>
        <v>1500</v>
      </c>
      <c r="Z382" s="40">
        <f>IFERROR(IF(Y382=0,"",ROUNDUP(Y382/H382,0)*0.02039),"")</f>
        <v>2.0389999999999997</v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1548</v>
      </c>
      <c r="BN382" s="76">
        <f t="shared" si="69"/>
        <v>1548</v>
      </c>
      <c r="BO382" s="76">
        <f t="shared" si="70"/>
        <v>2.083333333333333</v>
      </c>
      <c r="BP382" s="76">
        <f t="shared" si="71"/>
        <v>2.083333333333333</v>
      </c>
    </row>
    <row r="383" spans="1:68" ht="27" customHeight="1" x14ac:dyDescent="0.25">
      <c r="A383" s="61" t="s">
        <v>515</v>
      </c>
      <c r="B383" s="61" t="s">
        <v>517</v>
      </c>
      <c r="C383" s="35">
        <v>4301011867</v>
      </c>
      <c r="D383" s="394">
        <v>4680115884830</v>
      </c>
      <c r="E383" s="394"/>
      <c r="F383" s="60">
        <v>2.5</v>
      </c>
      <c r="G383" s="36">
        <v>6</v>
      </c>
      <c r="H383" s="60">
        <v>15</v>
      </c>
      <c r="I383" s="60">
        <v>15.48</v>
      </c>
      <c r="J383" s="36">
        <v>48</v>
      </c>
      <c r="K383" s="36" t="s">
        <v>128</v>
      </c>
      <c r="L383" s="36"/>
      <c r="M383" s="37" t="s">
        <v>84</v>
      </c>
      <c r="N383" s="37"/>
      <c r="O383" s="36">
        <v>60</v>
      </c>
      <c r="P383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6"/>
      <c r="R383" s="396"/>
      <c r="S383" s="396"/>
      <c r="T383" s="397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customHeight="1" x14ac:dyDescent="0.25">
      <c r="A384" s="61" t="s">
        <v>518</v>
      </c>
      <c r="B384" s="61" t="s">
        <v>519</v>
      </c>
      <c r="C384" s="35">
        <v>4301011433</v>
      </c>
      <c r="D384" s="394">
        <v>4680115882638</v>
      </c>
      <c r="E384" s="394"/>
      <c r="F384" s="60">
        <v>0.4</v>
      </c>
      <c r="G384" s="36">
        <v>10</v>
      </c>
      <c r="H384" s="60">
        <v>4</v>
      </c>
      <c r="I384" s="60">
        <v>4.24</v>
      </c>
      <c r="J384" s="36">
        <v>120</v>
      </c>
      <c r="K384" s="36" t="s">
        <v>90</v>
      </c>
      <c r="L384" s="36"/>
      <c r="M384" s="37" t="s">
        <v>127</v>
      </c>
      <c r="N384" s="37"/>
      <c r="O384" s="36">
        <v>90</v>
      </c>
      <c r="P384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6"/>
      <c r="R384" s="396"/>
      <c r="S384" s="396"/>
      <c r="T384" s="397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7"/>
        <v>0</v>
      </c>
      <c r="Z384" s="40" t="str">
        <f>IFERROR(IF(Y384=0,"",ROUNDUP(Y384/H384,0)*0.00937),"")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0</v>
      </c>
      <c r="BN384" s="76">
        <f t="shared" si="69"/>
        <v>0</v>
      </c>
      <c r="BO384" s="76">
        <f t="shared" si="70"/>
        <v>0</v>
      </c>
      <c r="BP384" s="76">
        <f t="shared" si="71"/>
        <v>0</v>
      </c>
    </row>
    <row r="385" spans="1:68" ht="27" customHeight="1" x14ac:dyDescent="0.25">
      <c r="A385" s="61" t="s">
        <v>520</v>
      </c>
      <c r="B385" s="61" t="s">
        <v>521</v>
      </c>
      <c r="C385" s="35">
        <v>4301011952</v>
      </c>
      <c r="D385" s="394">
        <v>4680115884922</v>
      </c>
      <c r="E385" s="394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6"/>
      <c r="R385" s="396"/>
      <c r="S385" s="396"/>
      <c r="T385" s="397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7"/>
        <v>0</v>
      </c>
      <c r="Z385" s="40" t="str">
        <f>IFERROR(IF(Y385=0,"",ROUNDUP(Y385/H385,0)*0.00937),"")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0</v>
      </c>
      <c r="BN385" s="76">
        <f t="shared" si="69"/>
        <v>0</v>
      </c>
      <c r="BO385" s="76">
        <f t="shared" si="70"/>
        <v>0</v>
      </c>
      <c r="BP385" s="76">
        <f t="shared" si="71"/>
        <v>0</v>
      </c>
    </row>
    <row r="386" spans="1:68" ht="27" customHeight="1" x14ac:dyDescent="0.25">
      <c r="A386" s="61" t="s">
        <v>522</v>
      </c>
      <c r="B386" s="61" t="s">
        <v>523</v>
      </c>
      <c r="C386" s="35">
        <v>4301011868</v>
      </c>
      <c r="D386" s="394">
        <v>4680115884861</v>
      </c>
      <c r="E386" s="394"/>
      <c r="F386" s="60">
        <v>0.5</v>
      </c>
      <c r="G386" s="36">
        <v>10</v>
      </c>
      <c r="H386" s="60">
        <v>5</v>
      </c>
      <c r="I386" s="60">
        <v>5.21</v>
      </c>
      <c r="J386" s="36">
        <v>120</v>
      </c>
      <c r="K386" s="36" t="s">
        <v>90</v>
      </c>
      <c r="L386" s="36"/>
      <c r="M386" s="37" t="s">
        <v>84</v>
      </c>
      <c r="N386" s="37"/>
      <c r="O386" s="36">
        <v>60</v>
      </c>
      <c r="P386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6"/>
      <c r="R386" s="396"/>
      <c r="S386" s="396"/>
      <c r="T386" s="397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7"/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81" t="s">
        <v>69</v>
      </c>
      <c r="BM386" s="76">
        <f t="shared" si="68"/>
        <v>0</v>
      </c>
      <c r="BN386" s="76">
        <f t="shared" si="69"/>
        <v>0</v>
      </c>
      <c r="BO386" s="76">
        <f t="shared" si="70"/>
        <v>0</v>
      </c>
      <c r="BP386" s="76">
        <f t="shared" si="71"/>
        <v>0</v>
      </c>
    </row>
    <row r="387" spans="1:68" x14ac:dyDescent="0.2">
      <c r="A387" s="401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98" t="s">
        <v>43</v>
      </c>
      <c r="Q387" s="399"/>
      <c r="R387" s="399"/>
      <c r="S387" s="399"/>
      <c r="T387" s="399"/>
      <c r="U387" s="399"/>
      <c r="V387" s="400"/>
      <c r="W387" s="41" t="s">
        <v>42</v>
      </c>
      <c r="X387" s="42">
        <f>IFERROR(X378/H378,"0")+IFERROR(X379/H379,"0")+IFERROR(X380/H380,"0")+IFERROR(X381/H381,"0")+IFERROR(X382/H382,"0")+IFERROR(X383/H383,"0")+IFERROR(X384/H384,"0")+IFERROR(X385/H385,"0")+IFERROR(X386/H386,"0")</f>
        <v>233.33333333333334</v>
      </c>
      <c r="Y387" s="42">
        <f>IFERROR(Y378/H378,"0")+IFERROR(Y379/H379,"0")+IFERROR(Y380/H380,"0")+IFERROR(Y381/H381,"0")+IFERROR(Y382/H382,"0")+IFERROR(Y383/H383,"0")+IFERROR(Y384/H384,"0")+IFERROR(Y385/H385,"0")+IFERROR(Y386/H386,"0")</f>
        <v>234</v>
      </c>
      <c r="Z387" s="42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4.7712599999999998</v>
      </c>
      <c r="AA387" s="65"/>
      <c r="AB387" s="65"/>
      <c r="AC387" s="65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98" t="s">
        <v>43</v>
      </c>
      <c r="Q388" s="399"/>
      <c r="R388" s="399"/>
      <c r="S388" s="399"/>
      <c r="T388" s="399"/>
      <c r="U388" s="399"/>
      <c r="V388" s="400"/>
      <c r="W388" s="41" t="s">
        <v>0</v>
      </c>
      <c r="X388" s="42">
        <f>IFERROR(SUM(X378:X386),"0")</f>
        <v>3500</v>
      </c>
      <c r="Y388" s="42">
        <f>IFERROR(SUM(Y378:Y386),"0")</f>
        <v>3510</v>
      </c>
      <c r="Z388" s="41"/>
      <c r="AA388" s="65"/>
      <c r="AB388" s="65"/>
      <c r="AC388" s="65"/>
    </row>
    <row r="389" spans="1:68" ht="14.25" customHeight="1" x14ac:dyDescent="0.25">
      <c r="A389" s="393" t="s">
        <v>160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64"/>
      <c r="AB389" s="64"/>
      <c r="AC389" s="64"/>
    </row>
    <row r="390" spans="1:68" ht="27" customHeight="1" x14ac:dyDescent="0.25">
      <c r="A390" s="61" t="s">
        <v>524</v>
      </c>
      <c r="B390" s="61" t="s">
        <v>525</v>
      </c>
      <c r="C390" s="35">
        <v>4301020178</v>
      </c>
      <c r="D390" s="394">
        <v>4607091383980</v>
      </c>
      <c r="E390" s="394"/>
      <c r="F390" s="60">
        <v>2.5</v>
      </c>
      <c r="G390" s="36">
        <v>6</v>
      </c>
      <c r="H390" s="60">
        <v>15</v>
      </c>
      <c r="I390" s="60">
        <v>15.48</v>
      </c>
      <c r="J390" s="36">
        <v>48</v>
      </c>
      <c r="K390" s="36" t="s">
        <v>128</v>
      </c>
      <c r="L390" s="36"/>
      <c r="M390" s="37" t="s">
        <v>127</v>
      </c>
      <c r="N390" s="37"/>
      <c r="O390" s="36">
        <v>50</v>
      </c>
      <c r="P390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6"/>
      <c r="R390" s="396"/>
      <c r="S390" s="396"/>
      <c r="T390" s="397"/>
      <c r="U390" s="38" t="s">
        <v>48</v>
      </c>
      <c r="V390" s="38" t="s">
        <v>48</v>
      </c>
      <c r="W390" s="39" t="s">
        <v>0</v>
      </c>
      <c r="X390" s="57">
        <v>3990</v>
      </c>
      <c r="Y390" s="54">
        <f>IFERROR(IF(X390="",0,CEILING((X390/$H390),1)*$H390),"")</f>
        <v>3990</v>
      </c>
      <c r="Z390" s="40">
        <f>IFERROR(IF(Y390=0,"",ROUNDUP(Y390/H390,0)*0.02175),"")</f>
        <v>5.7854999999999999</v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4117.68</v>
      </c>
      <c r="BN390" s="76">
        <f>IFERROR(Y390*I390/H390,"0")</f>
        <v>4117.68</v>
      </c>
      <c r="BO390" s="76">
        <f>IFERROR(1/J390*(X390/H390),"0")</f>
        <v>5.5416666666666661</v>
      </c>
      <c r="BP390" s="76">
        <f>IFERROR(1/J390*(Y390/H390),"0")</f>
        <v>5.5416666666666661</v>
      </c>
    </row>
    <row r="391" spans="1:68" ht="27" customHeight="1" x14ac:dyDescent="0.25">
      <c r="A391" s="61" t="s">
        <v>526</v>
      </c>
      <c r="B391" s="61" t="s">
        <v>527</v>
      </c>
      <c r="C391" s="35">
        <v>4301020179</v>
      </c>
      <c r="D391" s="394">
        <v>4607091384178</v>
      </c>
      <c r="E391" s="394"/>
      <c r="F391" s="60">
        <v>0.4</v>
      </c>
      <c r="G391" s="36">
        <v>10</v>
      </c>
      <c r="H391" s="60">
        <v>4</v>
      </c>
      <c r="I391" s="60">
        <v>4.24</v>
      </c>
      <c r="J391" s="36">
        <v>120</v>
      </c>
      <c r="K391" s="36" t="s">
        <v>90</v>
      </c>
      <c r="L391" s="36"/>
      <c r="M391" s="37" t="s">
        <v>127</v>
      </c>
      <c r="N391" s="37"/>
      <c r="O391" s="36">
        <v>50</v>
      </c>
      <c r="P391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6"/>
      <c r="R391" s="396"/>
      <c r="S391" s="396"/>
      <c r="T391" s="397"/>
      <c r="U391" s="38" t="s">
        <v>48</v>
      </c>
      <c r="V391" s="38" t="s">
        <v>48</v>
      </c>
      <c r="W391" s="39" t="s">
        <v>0</v>
      </c>
      <c r="X391" s="57">
        <v>40</v>
      </c>
      <c r="Y391" s="54">
        <f>IFERROR(IF(X391="",0,CEILING((X391/$H391),1)*$H391),"")</f>
        <v>40</v>
      </c>
      <c r="Z391" s="40">
        <f>IFERROR(IF(Y391=0,"",ROUNDUP(Y391/H391,0)*0.00937),"")</f>
        <v>9.3700000000000006E-2</v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42.400000000000006</v>
      </c>
      <c r="BN391" s="76">
        <f>IFERROR(Y391*I391/H391,"0")</f>
        <v>42.400000000000006</v>
      </c>
      <c r="BO391" s="76">
        <f>IFERROR(1/J391*(X391/H391),"0")</f>
        <v>8.3333333333333329E-2</v>
      </c>
      <c r="BP391" s="76">
        <f>IFERROR(1/J391*(Y391/H391),"0")</f>
        <v>8.3333333333333329E-2</v>
      </c>
    </row>
    <row r="392" spans="1:68" x14ac:dyDescent="0.2">
      <c r="A392" s="401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02"/>
      <c r="P392" s="398" t="s">
        <v>43</v>
      </c>
      <c r="Q392" s="399"/>
      <c r="R392" s="399"/>
      <c r="S392" s="399"/>
      <c r="T392" s="399"/>
      <c r="U392" s="399"/>
      <c r="V392" s="400"/>
      <c r="W392" s="41" t="s">
        <v>42</v>
      </c>
      <c r="X392" s="42">
        <f>IFERROR(X390/H390,"0")+IFERROR(X391/H391,"0")</f>
        <v>276</v>
      </c>
      <c r="Y392" s="42">
        <f>IFERROR(Y390/H390,"0")+IFERROR(Y391/H391,"0")</f>
        <v>276</v>
      </c>
      <c r="Z392" s="42">
        <f>IFERROR(IF(Z390="",0,Z390),"0")+IFERROR(IF(Z391="",0,Z391),"0")</f>
        <v>5.8792</v>
      </c>
      <c r="AA392" s="65"/>
      <c r="AB392" s="65"/>
      <c r="AC392" s="65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98" t="s">
        <v>43</v>
      </c>
      <c r="Q393" s="399"/>
      <c r="R393" s="399"/>
      <c r="S393" s="399"/>
      <c r="T393" s="399"/>
      <c r="U393" s="399"/>
      <c r="V393" s="400"/>
      <c r="W393" s="41" t="s">
        <v>0</v>
      </c>
      <c r="X393" s="42">
        <f>IFERROR(SUM(X390:X391),"0")</f>
        <v>4030</v>
      </c>
      <c r="Y393" s="42">
        <f>IFERROR(SUM(Y390:Y391),"0")</f>
        <v>4030</v>
      </c>
      <c r="Z393" s="41"/>
      <c r="AA393" s="65"/>
      <c r="AB393" s="65"/>
      <c r="AC393" s="65"/>
    </row>
    <row r="394" spans="1:68" ht="14.25" customHeight="1" x14ac:dyDescent="0.25">
      <c r="A394" s="393" t="s">
        <v>86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64"/>
      <c r="AB394" s="64"/>
      <c r="AC394" s="64"/>
    </row>
    <row r="395" spans="1:68" ht="27" customHeight="1" x14ac:dyDescent="0.25">
      <c r="A395" s="61" t="s">
        <v>528</v>
      </c>
      <c r="B395" s="61" t="s">
        <v>529</v>
      </c>
      <c r="C395" s="35">
        <v>4301051560</v>
      </c>
      <c r="D395" s="394">
        <v>4607091383928</v>
      </c>
      <c r="E395" s="394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128</v>
      </c>
      <c r="L395" s="36"/>
      <c r="M395" s="37" t="s">
        <v>130</v>
      </c>
      <c r="N395" s="37"/>
      <c r="O395" s="36">
        <v>40</v>
      </c>
      <c r="P395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6"/>
      <c r="R395" s="396"/>
      <c r="S395" s="396"/>
      <c r="T395" s="397"/>
      <c r="U395" s="38" t="s">
        <v>48</v>
      </c>
      <c r="V395" s="38" t="s">
        <v>48</v>
      </c>
      <c r="W395" s="39" t="s">
        <v>0</v>
      </c>
      <c r="X395" s="57">
        <v>780</v>
      </c>
      <c r="Y395" s="54">
        <f>IFERROR(IF(X395="",0,CEILING((X395/$H395),1)*$H395),"")</f>
        <v>780</v>
      </c>
      <c r="Z395" s="40">
        <f>IFERROR(IF(Y395=0,"",ROUNDUP(Y395/H395,0)*0.02175),"")</f>
        <v>2.1749999999999998</v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837</v>
      </c>
      <c r="BN395" s="76">
        <f>IFERROR(Y395*I395/H395,"0")</f>
        <v>837</v>
      </c>
      <c r="BO395" s="76">
        <f>IFERROR(1/J395*(X395/H395),"0")</f>
        <v>1.7857142857142856</v>
      </c>
      <c r="BP395" s="76">
        <f>IFERROR(1/J395*(Y395/H395),"0")</f>
        <v>1.7857142857142856</v>
      </c>
    </row>
    <row r="396" spans="1:68" ht="27" customHeight="1" x14ac:dyDescent="0.25">
      <c r="A396" s="61" t="s">
        <v>528</v>
      </c>
      <c r="B396" s="61" t="s">
        <v>530</v>
      </c>
      <c r="C396" s="35">
        <v>4301051639</v>
      </c>
      <c r="D396" s="394">
        <v>4607091383928</v>
      </c>
      <c r="E396" s="394"/>
      <c r="F396" s="60">
        <v>1.3</v>
      </c>
      <c r="G396" s="36">
        <v>6</v>
      </c>
      <c r="H396" s="60">
        <v>7.8</v>
      </c>
      <c r="I396" s="60">
        <v>8.3699999999999992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40</v>
      </c>
      <c r="P396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6"/>
      <c r="R396" s="396"/>
      <c r="S396" s="396"/>
      <c r="T396" s="397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531</v>
      </c>
      <c r="B397" s="61" t="s">
        <v>532</v>
      </c>
      <c r="C397" s="35">
        <v>4301051636</v>
      </c>
      <c r="D397" s="394">
        <v>4607091384260</v>
      </c>
      <c r="E397" s="394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40</v>
      </c>
      <c r="P397" s="5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6"/>
      <c r="R397" s="396"/>
      <c r="S397" s="396"/>
      <c r="T397" s="397"/>
      <c r="U397" s="38" t="s">
        <v>48</v>
      </c>
      <c r="V397" s="38" t="s">
        <v>48</v>
      </c>
      <c r="W397" s="39" t="s">
        <v>0</v>
      </c>
      <c r="X397" s="57">
        <v>154</v>
      </c>
      <c r="Y397" s="54">
        <f>IFERROR(IF(X397="",0,CEILING((X397/$H397),1)*$H397),"")</f>
        <v>156</v>
      </c>
      <c r="Z397" s="40">
        <f>IFERROR(IF(Y397=0,"",ROUNDUP(Y397/H397,0)*0.02175),"")</f>
        <v>0.43499999999999994</v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165.13538461538462</v>
      </c>
      <c r="BN397" s="76">
        <f>IFERROR(Y397*I397/H397,"0")</f>
        <v>167.28000000000003</v>
      </c>
      <c r="BO397" s="76">
        <f>IFERROR(1/J397*(X397/H397),"0")</f>
        <v>0.35256410256410259</v>
      </c>
      <c r="BP397" s="76">
        <f>IFERROR(1/J397*(Y397/H397),"0")</f>
        <v>0.3571428571428571</v>
      </c>
    </row>
    <row r="398" spans="1:68" x14ac:dyDescent="0.2">
      <c r="A398" s="401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98" t="s">
        <v>43</v>
      </c>
      <c r="Q398" s="399"/>
      <c r="R398" s="399"/>
      <c r="S398" s="399"/>
      <c r="T398" s="399"/>
      <c r="U398" s="399"/>
      <c r="V398" s="400"/>
      <c r="W398" s="41" t="s">
        <v>42</v>
      </c>
      <c r="X398" s="42">
        <f>IFERROR(X395/H395,"0")+IFERROR(X396/H396,"0")+IFERROR(X397/H397,"0")</f>
        <v>119.74358974358975</v>
      </c>
      <c r="Y398" s="42">
        <f>IFERROR(Y395/H395,"0")+IFERROR(Y396/H396,"0")+IFERROR(Y397/H397,"0")</f>
        <v>120</v>
      </c>
      <c r="Z398" s="42">
        <f>IFERROR(IF(Z395="",0,Z395),"0")+IFERROR(IF(Z396="",0,Z396),"0")+IFERROR(IF(Z397="",0,Z397),"0")</f>
        <v>2.61</v>
      </c>
      <c r="AA398" s="65"/>
      <c r="AB398" s="65"/>
      <c r="AC398" s="65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98" t="s">
        <v>43</v>
      </c>
      <c r="Q399" s="399"/>
      <c r="R399" s="399"/>
      <c r="S399" s="399"/>
      <c r="T399" s="399"/>
      <c r="U399" s="399"/>
      <c r="V399" s="400"/>
      <c r="W399" s="41" t="s">
        <v>0</v>
      </c>
      <c r="X399" s="42">
        <f>IFERROR(SUM(X395:X397),"0")</f>
        <v>934</v>
      </c>
      <c r="Y399" s="42">
        <f>IFERROR(SUM(Y395:Y397),"0")</f>
        <v>936</v>
      </c>
      <c r="Z399" s="41"/>
      <c r="AA399" s="65"/>
      <c r="AB399" s="65"/>
      <c r="AC399" s="65"/>
    </row>
    <row r="400" spans="1:68" ht="14.25" customHeight="1" x14ac:dyDescent="0.25">
      <c r="A400" s="393" t="s">
        <v>195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64"/>
      <c r="AB400" s="64"/>
      <c r="AC400" s="64"/>
    </row>
    <row r="401" spans="1:68" ht="16.5" customHeight="1" x14ac:dyDescent="0.25">
      <c r="A401" s="61" t="s">
        <v>533</v>
      </c>
      <c r="B401" s="61" t="s">
        <v>534</v>
      </c>
      <c r="C401" s="35">
        <v>4301060314</v>
      </c>
      <c r="D401" s="394">
        <v>4607091384673</v>
      </c>
      <c r="E401" s="394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128</v>
      </c>
      <c r="L401" s="36"/>
      <c r="M401" s="37" t="s">
        <v>84</v>
      </c>
      <c r="N401" s="37"/>
      <c r="O401" s="36">
        <v>30</v>
      </c>
      <c r="P401" s="5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6"/>
      <c r="R401" s="396"/>
      <c r="S401" s="396"/>
      <c r="T401" s="397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16.5" customHeight="1" x14ac:dyDescent="0.25">
      <c r="A402" s="61" t="s">
        <v>533</v>
      </c>
      <c r="B402" s="61" t="s">
        <v>535</v>
      </c>
      <c r="C402" s="35">
        <v>4301060345</v>
      </c>
      <c r="D402" s="394">
        <v>4607091384673</v>
      </c>
      <c r="E402" s="394"/>
      <c r="F402" s="60">
        <v>1.3</v>
      </c>
      <c r="G402" s="36">
        <v>6</v>
      </c>
      <c r="H402" s="60">
        <v>7.8</v>
      </c>
      <c r="I402" s="60">
        <v>8.3640000000000008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30</v>
      </c>
      <c r="P402" s="5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6"/>
      <c r="R402" s="396"/>
      <c r="S402" s="396"/>
      <c r="T402" s="397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x14ac:dyDescent="0.2">
      <c r="A403" s="401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02"/>
      <c r="P403" s="398" t="s">
        <v>43</v>
      </c>
      <c r="Q403" s="399"/>
      <c r="R403" s="399"/>
      <c r="S403" s="399"/>
      <c r="T403" s="399"/>
      <c r="U403" s="399"/>
      <c r="V403" s="400"/>
      <c r="W403" s="41" t="s">
        <v>42</v>
      </c>
      <c r="X403" s="42">
        <f>IFERROR(X401/H401,"0")+IFERROR(X402/H402,"0")</f>
        <v>0</v>
      </c>
      <c r="Y403" s="42">
        <f>IFERROR(Y401/H401,"0")+IFERROR(Y402/H402,"0")</f>
        <v>0</v>
      </c>
      <c r="Z403" s="42">
        <f>IFERROR(IF(Z401="",0,Z401),"0")+IFERROR(IF(Z402="",0,Z402),"0")</f>
        <v>0</v>
      </c>
      <c r="AA403" s="65"/>
      <c r="AB403" s="65"/>
      <c r="AC403" s="65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02"/>
      <c r="P404" s="398" t="s">
        <v>43</v>
      </c>
      <c r="Q404" s="399"/>
      <c r="R404" s="399"/>
      <c r="S404" s="399"/>
      <c r="T404" s="399"/>
      <c r="U404" s="399"/>
      <c r="V404" s="400"/>
      <c r="W404" s="41" t="s">
        <v>0</v>
      </c>
      <c r="X404" s="42">
        <f>IFERROR(SUM(X401:X402),"0")</f>
        <v>0</v>
      </c>
      <c r="Y404" s="42">
        <f>IFERROR(SUM(Y401:Y402),"0")</f>
        <v>0</v>
      </c>
      <c r="Z404" s="41"/>
      <c r="AA404" s="65"/>
      <c r="AB404" s="65"/>
      <c r="AC404" s="65"/>
    </row>
    <row r="405" spans="1:68" ht="16.5" customHeight="1" x14ac:dyDescent="0.25">
      <c r="A405" s="416" t="s">
        <v>536</v>
      </c>
      <c r="B405" s="416"/>
      <c r="C405" s="416"/>
      <c r="D405" s="416"/>
      <c r="E405" s="416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  <c r="X405" s="416"/>
      <c r="Y405" s="416"/>
      <c r="Z405" s="416"/>
      <c r="AA405" s="63"/>
      <c r="AB405" s="63"/>
      <c r="AC405" s="63"/>
    </row>
    <row r="406" spans="1:68" ht="14.25" customHeight="1" x14ac:dyDescent="0.25">
      <c r="A406" s="393" t="s">
        <v>124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64"/>
      <c r="AB406" s="64"/>
      <c r="AC406" s="64"/>
    </row>
    <row r="407" spans="1:68" ht="27" customHeight="1" x14ac:dyDescent="0.25">
      <c r="A407" s="61" t="s">
        <v>537</v>
      </c>
      <c r="B407" s="61" t="s">
        <v>538</v>
      </c>
      <c r="C407" s="35">
        <v>4301011873</v>
      </c>
      <c r="D407" s="394">
        <v>4680115881907</v>
      </c>
      <c r="E407" s="394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128</v>
      </c>
      <c r="L407" s="36"/>
      <c r="M407" s="37" t="s">
        <v>84</v>
      </c>
      <c r="N407" s="37"/>
      <c r="O407" s="36">
        <v>60</v>
      </c>
      <c r="P407" s="508" t="s">
        <v>539</v>
      </c>
      <c r="Q407" s="396"/>
      <c r="R407" s="396"/>
      <c r="S407" s="396"/>
      <c r="T407" s="397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37.5" customHeight="1" x14ac:dyDescent="0.25">
      <c r="A408" s="61" t="s">
        <v>540</v>
      </c>
      <c r="B408" s="61" t="s">
        <v>541</v>
      </c>
      <c r="C408" s="35">
        <v>4301011874</v>
      </c>
      <c r="D408" s="394">
        <v>4680115884892</v>
      </c>
      <c r="E408" s="394"/>
      <c r="F408" s="60">
        <v>1.8</v>
      </c>
      <c r="G408" s="36">
        <v>6</v>
      </c>
      <c r="H408" s="60">
        <v>10.8</v>
      </c>
      <c r="I408" s="60">
        <v>11.28</v>
      </c>
      <c r="J408" s="36">
        <v>56</v>
      </c>
      <c r="K408" s="36" t="s">
        <v>128</v>
      </c>
      <c r="L408" s="36"/>
      <c r="M408" s="37" t="s">
        <v>84</v>
      </c>
      <c r="N408" s="37"/>
      <c r="O408" s="36">
        <v>60</v>
      </c>
      <c r="P408" s="50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6"/>
      <c r="R408" s="396"/>
      <c r="S408" s="396"/>
      <c r="T408" s="397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27" customHeight="1" x14ac:dyDescent="0.25">
      <c r="A409" s="61" t="s">
        <v>542</v>
      </c>
      <c r="B409" s="61" t="s">
        <v>543</v>
      </c>
      <c r="C409" s="35">
        <v>4301011875</v>
      </c>
      <c r="D409" s="394">
        <v>4680115884885</v>
      </c>
      <c r="E409" s="394"/>
      <c r="F409" s="60">
        <v>0.8</v>
      </c>
      <c r="G409" s="36">
        <v>15</v>
      </c>
      <c r="H409" s="60">
        <v>12</v>
      </c>
      <c r="I409" s="60">
        <v>12.48</v>
      </c>
      <c r="J409" s="36">
        <v>56</v>
      </c>
      <c r="K409" s="36" t="s">
        <v>128</v>
      </c>
      <c r="L409" s="36"/>
      <c r="M409" s="37" t="s">
        <v>84</v>
      </c>
      <c r="N409" s="37"/>
      <c r="O409" s="36">
        <v>60</v>
      </c>
      <c r="P409" s="5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6"/>
      <c r="R409" s="396"/>
      <c r="S409" s="396"/>
      <c r="T409" s="397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37.5" customHeight="1" x14ac:dyDescent="0.25">
      <c r="A410" s="61" t="s">
        <v>544</v>
      </c>
      <c r="B410" s="61" t="s">
        <v>545</v>
      </c>
      <c r="C410" s="35">
        <v>4301011871</v>
      </c>
      <c r="D410" s="394">
        <v>4680115884908</v>
      </c>
      <c r="E410" s="394"/>
      <c r="F410" s="60">
        <v>0.4</v>
      </c>
      <c r="G410" s="36">
        <v>10</v>
      </c>
      <c r="H410" s="60">
        <v>4</v>
      </c>
      <c r="I410" s="60">
        <v>4.21</v>
      </c>
      <c r="J410" s="36">
        <v>120</v>
      </c>
      <c r="K410" s="36" t="s">
        <v>90</v>
      </c>
      <c r="L410" s="36"/>
      <c r="M410" s="37" t="s">
        <v>84</v>
      </c>
      <c r="N410" s="37"/>
      <c r="O410" s="36">
        <v>60</v>
      </c>
      <c r="P410" s="5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6"/>
      <c r="R410" s="396"/>
      <c r="S410" s="396"/>
      <c r="T410" s="397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92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01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98" t="s">
        <v>43</v>
      </c>
      <c r="Q411" s="399"/>
      <c r="R411" s="399"/>
      <c r="S411" s="399"/>
      <c r="T411" s="399"/>
      <c r="U411" s="399"/>
      <c r="V411" s="400"/>
      <c r="W411" s="41" t="s">
        <v>42</v>
      </c>
      <c r="X411" s="42">
        <f>IFERROR(X407/H407,"0")+IFERROR(X408/H408,"0")+IFERROR(X409/H409,"0")+IFERROR(X410/H410,"0")</f>
        <v>0</v>
      </c>
      <c r="Y411" s="42">
        <f>IFERROR(Y407/H407,"0")+IFERROR(Y408/H408,"0")+IFERROR(Y409/H409,"0")+IFERROR(Y410/H410,"0")</f>
        <v>0</v>
      </c>
      <c r="Z411" s="42">
        <f>IFERROR(IF(Z407="",0,Z407),"0")+IFERROR(IF(Z408="",0,Z408),"0")+IFERROR(IF(Z409="",0,Z409),"0")+IFERROR(IF(Z410="",0,Z410),"0")</f>
        <v>0</v>
      </c>
      <c r="AA411" s="65"/>
      <c r="AB411" s="65"/>
      <c r="AC411" s="65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98" t="s">
        <v>43</v>
      </c>
      <c r="Q412" s="399"/>
      <c r="R412" s="399"/>
      <c r="S412" s="399"/>
      <c r="T412" s="399"/>
      <c r="U412" s="399"/>
      <c r="V412" s="400"/>
      <c r="W412" s="41" t="s">
        <v>0</v>
      </c>
      <c r="X412" s="42">
        <f>IFERROR(SUM(X407:X410),"0")</f>
        <v>0</v>
      </c>
      <c r="Y412" s="42">
        <f>IFERROR(SUM(Y407:Y410),"0")</f>
        <v>0</v>
      </c>
      <c r="Z412" s="41"/>
      <c r="AA412" s="65"/>
      <c r="AB412" s="65"/>
      <c r="AC412" s="65"/>
    </row>
    <row r="413" spans="1:68" ht="14.25" customHeight="1" x14ac:dyDescent="0.25">
      <c r="A413" s="393" t="s">
        <v>81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64"/>
      <c r="AB413" s="64"/>
      <c r="AC413" s="64"/>
    </row>
    <row r="414" spans="1:68" ht="27" customHeight="1" x14ac:dyDescent="0.25">
      <c r="A414" s="61" t="s">
        <v>546</v>
      </c>
      <c r="B414" s="61" t="s">
        <v>547</v>
      </c>
      <c r="C414" s="35">
        <v>4301031303</v>
      </c>
      <c r="D414" s="394">
        <v>4607091384802</v>
      </c>
      <c r="E414" s="394"/>
      <c r="F414" s="60">
        <v>0.73</v>
      </c>
      <c r="G414" s="36">
        <v>6</v>
      </c>
      <c r="H414" s="60">
        <v>4.38</v>
      </c>
      <c r="I414" s="60">
        <v>4.6399999999999997</v>
      </c>
      <c r="J414" s="36">
        <v>156</v>
      </c>
      <c r="K414" s="36" t="s">
        <v>90</v>
      </c>
      <c r="L414" s="36"/>
      <c r="M414" s="37" t="s">
        <v>84</v>
      </c>
      <c r="N414" s="37"/>
      <c r="O414" s="36">
        <v>35</v>
      </c>
      <c r="P414" s="5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6"/>
      <c r="R414" s="396"/>
      <c r="S414" s="396"/>
      <c r="T414" s="397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548</v>
      </c>
      <c r="B415" s="61" t="s">
        <v>549</v>
      </c>
      <c r="C415" s="35">
        <v>4301031304</v>
      </c>
      <c r="D415" s="394">
        <v>4607091384826</v>
      </c>
      <c r="E415" s="394"/>
      <c r="F415" s="60">
        <v>0.35</v>
      </c>
      <c r="G415" s="36">
        <v>8</v>
      </c>
      <c r="H415" s="60">
        <v>2.8</v>
      </c>
      <c r="I415" s="60">
        <v>2.98</v>
      </c>
      <c r="J415" s="36">
        <v>234</v>
      </c>
      <c r="K415" s="36" t="s">
        <v>85</v>
      </c>
      <c r="L415" s="36"/>
      <c r="M415" s="37" t="s">
        <v>84</v>
      </c>
      <c r="N415" s="37"/>
      <c r="O415" s="36">
        <v>35</v>
      </c>
      <c r="P415" s="5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6"/>
      <c r="R415" s="396"/>
      <c r="S415" s="396"/>
      <c r="T415" s="397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IFERROR(IF(Y415=0,"",ROUNDUP(Y415/H415,0)*0.00502),"")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4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2"/>
      <c r="P416" s="398" t="s">
        <v>43</v>
      </c>
      <c r="Q416" s="399"/>
      <c r="R416" s="399"/>
      <c r="S416" s="399"/>
      <c r="T416" s="399"/>
      <c r="U416" s="399"/>
      <c r="V416" s="400"/>
      <c r="W416" s="41" t="s">
        <v>42</v>
      </c>
      <c r="X416" s="42">
        <f>IFERROR(X414/H414,"0")+IFERROR(X415/H415,"0")</f>
        <v>0</v>
      </c>
      <c r="Y416" s="42">
        <f>IFERROR(Y414/H414,"0")+IFERROR(Y415/H415,"0")</f>
        <v>0</v>
      </c>
      <c r="Z416" s="42">
        <f>IFERROR(IF(Z414="",0,Z414),"0")+IFERROR(IF(Z415="",0,Z415),"0")</f>
        <v>0</v>
      </c>
      <c r="AA416" s="65"/>
      <c r="AB416" s="65"/>
      <c r="AC416" s="65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02"/>
      <c r="P417" s="398" t="s">
        <v>43</v>
      </c>
      <c r="Q417" s="399"/>
      <c r="R417" s="399"/>
      <c r="S417" s="399"/>
      <c r="T417" s="399"/>
      <c r="U417" s="399"/>
      <c r="V417" s="400"/>
      <c r="W417" s="41" t="s">
        <v>0</v>
      </c>
      <c r="X417" s="42">
        <f>IFERROR(SUM(X414:X415),"0")</f>
        <v>0</v>
      </c>
      <c r="Y417" s="42">
        <f>IFERROR(SUM(Y414:Y415),"0")</f>
        <v>0</v>
      </c>
      <c r="Z417" s="41"/>
      <c r="AA417" s="65"/>
      <c r="AB417" s="65"/>
      <c r="AC417" s="65"/>
    </row>
    <row r="418" spans="1:68" ht="14.25" customHeight="1" x14ac:dyDescent="0.25">
      <c r="A418" s="393" t="s">
        <v>86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64"/>
      <c r="AB418" s="64"/>
      <c r="AC418" s="64"/>
    </row>
    <row r="419" spans="1:68" ht="27" customHeight="1" x14ac:dyDescent="0.25">
      <c r="A419" s="61" t="s">
        <v>550</v>
      </c>
      <c r="B419" s="61" t="s">
        <v>551</v>
      </c>
      <c r="C419" s="35">
        <v>4301051635</v>
      </c>
      <c r="D419" s="394">
        <v>4607091384246</v>
      </c>
      <c r="E419" s="394"/>
      <c r="F419" s="60">
        <v>1.3</v>
      </c>
      <c r="G419" s="36">
        <v>6</v>
      </c>
      <c r="H419" s="60">
        <v>7.8</v>
      </c>
      <c r="I419" s="60">
        <v>8.3640000000000008</v>
      </c>
      <c r="J419" s="36">
        <v>56</v>
      </c>
      <c r="K419" s="36" t="s">
        <v>128</v>
      </c>
      <c r="L419" s="36"/>
      <c r="M419" s="37" t="s">
        <v>84</v>
      </c>
      <c r="N419" s="37"/>
      <c r="O419" s="36">
        <v>40</v>
      </c>
      <c r="P419" s="5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6"/>
      <c r="R419" s="396"/>
      <c r="S419" s="396"/>
      <c r="T419" s="397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ht="27" customHeight="1" x14ac:dyDescent="0.25">
      <c r="A420" s="61" t="s">
        <v>552</v>
      </c>
      <c r="B420" s="61" t="s">
        <v>553</v>
      </c>
      <c r="C420" s="35">
        <v>4301051445</v>
      </c>
      <c r="D420" s="394">
        <v>4680115881976</v>
      </c>
      <c r="E420" s="394"/>
      <c r="F420" s="60">
        <v>1.3</v>
      </c>
      <c r="G420" s="36">
        <v>6</v>
      </c>
      <c r="H420" s="60">
        <v>7.8</v>
      </c>
      <c r="I420" s="60">
        <v>8.2799999999999994</v>
      </c>
      <c r="J420" s="36">
        <v>56</v>
      </c>
      <c r="K420" s="36" t="s">
        <v>128</v>
      </c>
      <c r="L420" s="36"/>
      <c r="M420" s="37" t="s">
        <v>84</v>
      </c>
      <c r="N420" s="37"/>
      <c r="O420" s="36">
        <v>40</v>
      </c>
      <c r="P420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6"/>
      <c r="R420" s="396"/>
      <c r="S420" s="396"/>
      <c r="T420" s="397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IFERROR(IF(Y420=0,"",ROUNDUP(Y420/H420,0)*0.02175),"")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customHeight="1" x14ac:dyDescent="0.25">
      <c r="A421" s="61" t="s">
        <v>554</v>
      </c>
      <c r="B421" s="61" t="s">
        <v>555</v>
      </c>
      <c r="C421" s="35">
        <v>4301051297</v>
      </c>
      <c r="D421" s="394">
        <v>4607091384253</v>
      </c>
      <c r="E421" s="394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6"/>
      <c r="R421" s="396"/>
      <c r="S421" s="396"/>
      <c r="T421" s="397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customHeight="1" x14ac:dyDescent="0.25">
      <c r="A422" s="61" t="s">
        <v>554</v>
      </c>
      <c r="B422" s="61" t="s">
        <v>556</v>
      </c>
      <c r="C422" s="35">
        <v>4301051634</v>
      </c>
      <c r="D422" s="394">
        <v>4607091384253</v>
      </c>
      <c r="E422" s="394"/>
      <c r="F422" s="60">
        <v>0.4</v>
      </c>
      <c r="G422" s="36">
        <v>6</v>
      </c>
      <c r="H422" s="60">
        <v>2.4</v>
      </c>
      <c r="I422" s="60">
        <v>2.6840000000000002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49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6"/>
      <c r="R422" s="396"/>
      <c r="S422" s="396"/>
      <c r="T422" s="397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ht="27" customHeight="1" x14ac:dyDescent="0.25">
      <c r="A423" s="61" t="s">
        <v>557</v>
      </c>
      <c r="B423" s="61" t="s">
        <v>558</v>
      </c>
      <c r="C423" s="35">
        <v>4301051444</v>
      </c>
      <c r="D423" s="394">
        <v>4680115881969</v>
      </c>
      <c r="E423" s="394"/>
      <c r="F423" s="60">
        <v>0.4</v>
      </c>
      <c r="G423" s="36">
        <v>6</v>
      </c>
      <c r="H423" s="60">
        <v>2.4</v>
      </c>
      <c r="I423" s="60">
        <v>2.6</v>
      </c>
      <c r="J423" s="36">
        <v>156</v>
      </c>
      <c r="K423" s="36" t="s">
        <v>90</v>
      </c>
      <c r="L423" s="36"/>
      <c r="M423" s="37" t="s">
        <v>84</v>
      </c>
      <c r="N423" s="37"/>
      <c r="O423" s="36">
        <v>40</v>
      </c>
      <c r="P423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6"/>
      <c r="R423" s="396"/>
      <c r="S423" s="396"/>
      <c r="T423" s="397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9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98" t="s">
        <v>43</v>
      </c>
      <c r="Q424" s="399"/>
      <c r="R424" s="399"/>
      <c r="S424" s="399"/>
      <c r="T424" s="399"/>
      <c r="U424" s="399"/>
      <c r="V424" s="400"/>
      <c r="W424" s="41" t="s">
        <v>42</v>
      </c>
      <c r="X424" s="42">
        <f>IFERROR(X419/H419,"0")+IFERROR(X420/H420,"0")+IFERROR(X421/H421,"0")+IFERROR(X422/H422,"0")+IFERROR(X423/H423,"0")</f>
        <v>0</v>
      </c>
      <c r="Y424" s="42">
        <f>IFERROR(Y419/H419,"0")+IFERROR(Y420/H420,"0")+IFERROR(Y421/H421,"0")+IFERROR(Y422/H422,"0")+IFERROR(Y423/H423,"0")</f>
        <v>0</v>
      </c>
      <c r="Z424" s="42">
        <f>IFERROR(IF(Z419="",0,Z419),"0")+IFERROR(IF(Z420="",0,Z420),"0")+IFERROR(IF(Z421="",0,Z421),"0")+IFERROR(IF(Z422="",0,Z422),"0")+IFERROR(IF(Z423="",0,Z423),"0")</f>
        <v>0</v>
      </c>
      <c r="AA424" s="65"/>
      <c r="AB424" s="65"/>
      <c r="AC424" s="65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2"/>
      <c r="P425" s="398" t="s">
        <v>43</v>
      </c>
      <c r="Q425" s="399"/>
      <c r="R425" s="399"/>
      <c r="S425" s="399"/>
      <c r="T425" s="399"/>
      <c r="U425" s="399"/>
      <c r="V425" s="400"/>
      <c r="W425" s="41" t="s">
        <v>0</v>
      </c>
      <c r="X425" s="42">
        <f>IFERROR(SUM(X419:X423),"0")</f>
        <v>0</v>
      </c>
      <c r="Y425" s="42">
        <f>IFERROR(SUM(Y419:Y423),"0")</f>
        <v>0</v>
      </c>
      <c r="Z425" s="41"/>
      <c r="AA425" s="65"/>
      <c r="AB425" s="65"/>
      <c r="AC425" s="65"/>
    </row>
    <row r="426" spans="1:68" ht="14.25" customHeight="1" x14ac:dyDescent="0.25">
      <c r="A426" s="393" t="s">
        <v>195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64"/>
      <c r="AB426" s="64"/>
      <c r="AC426" s="64"/>
    </row>
    <row r="427" spans="1:68" ht="27" customHeight="1" x14ac:dyDescent="0.25">
      <c r="A427" s="61" t="s">
        <v>559</v>
      </c>
      <c r="B427" s="61" t="s">
        <v>560</v>
      </c>
      <c r="C427" s="35">
        <v>4301060377</v>
      </c>
      <c r="D427" s="394">
        <v>4607091389357</v>
      </c>
      <c r="E427" s="394"/>
      <c r="F427" s="60">
        <v>1.3</v>
      </c>
      <c r="G427" s="36">
        <v>6</v>
      </c>
      <c r="H427" s="60">
        <v>7.8</v>
      </c>
      <c r="I427" s="60">
        <v>8.2799999999999994</v>
      </c>
      <c r="J427" s="36">
        <v>56</v>
      </c>
      <c r="K427" s="36" t="s">
        <v>128</v>
      </c>
      <c r="L427" s="36"/>
      <c r="M427" s="37" t="s">
        <v>84</v>
      </c>
      <c r="N427" s="37"/>
      <c r="O427" s="36">
        <v>40</v>
      </c>
      <c r="P427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6"/>
      <c r="R427" s="396"/>
      <c r="S427" s="396"/>
      <c r="T427" s="397"/>
      <c r="U427" s="38" t="s">
        <v>48</v>
      </c>
      <c r="V427" s="38" t="s">
        <v>48</v>
      </c>
      <c r="W427" s="39" t="s">
        <v>0</v>
      </c>
      <c r="X427" s="57">
        <v>0</v>
      </c>
      <c r="Y427" s="54">
        <f>IFERROR(IF(X427="",0,CEILING((X427/$H427),1)*$H427),"")</f>
        <v>0</v>
      </c>
      <c r="Z427" s="40" t="str">
        <f>IFERROR(IF(Y427=0,"",ROUNDUP(Y427/H427,0)*0.02175),"")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0" t="s">
        <v>69</v>
      </c>
      <c r="BM427" s="76">
        <f>IFERROR(X427*I427/H427,"0")</f>
        <v>0</v>
      </c>
      <c r="BN427" s="76">
        <f>IFERROR(Y427*I427/H427,"0")</f>
        <v>0</v>
      </c>
      <c r="BO427" s="76">
        <f>IFERROR(1/J427*(X427/H427),"0")</f>
        <v>0</v>
      </c>
      <c r="BP427" s="76">
        <f>IFERROR(1/J427*(Y427/H427),"0")</f>
        <v>0</v>
      </c>
    </row>
    <row r="428" spans="1:68" x14ac:dyDescent="0.2">
      <c r="A428" s="401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02"/>
      <c r="P428" s="398" t="s">
        <v>43</v>
      </c>
      <c r="Q428" s="399"/>
      <c r="R428" s="399"/>
      <c r="S428" s="399"/>
      <c r="T428" s="399"/>
      <c r="U428" s="399"/>
      <c r="V428" s="400"/>
      <c r="W428" s="41" t="s">
        <v>42</v>
      </c>
      <c r="X428" s="42">
        <f>IFERROR(X427/H427,"0")</f>
        <v>0</v>
      </c>
      <c r="Y428" s="42">
        <f>IFERROR(Y427/H427,"0")</f>
        <v>0</v>
      </c>
      <c r="Z428" s="42">
        <f>IFERROR(IF(Z427="",0,Z427),"0")</f>
        <v>0</v>
      </c>
      <c r="AA428" s="65"/>
      <c r="AB428" s="65"/>
      <c r="AC428" s="65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98" t="s">
        <v>43</v>
      </c>
      <c r="Q429" s="399"/>
      <c r="R429" s="399"/>
      <c r="S429" s="399"/>
      <c r="T429" s="399"/>
      <c r="U429" s="399"/>
      <c r="V429" s="400"/>
      <c r="W429" s="41" t="s">
        <v>0</v>
      </c>
      <c r="X429" s="42">
        <f>IFERROR(SUM(X427:X427),"0")</f>
        <v>0</v>
      </c>
      <c r="Y429" s="42">
        <f>IFERROR(SUM(Y427:Y427),"0")</f>
        <v>0</v>
      </c>
      <c r="Z429" s="41"/>
      <c r="AA429" s="65"/>
      <c r="AB429" s="65"/>
      <c r="AC429" s="65"/>
    </row>
    <row r="430" spans="1:68" ht="27.75" customHeight="1" x14ac:dyDescent="0.2">
      <c r="A430" s="441" t="s">
        <v>561</v>
      </c>
      <c r="B430" s="441"/>
      <c r="C430" s="441"/>
      <c r="D430" s="441"/>
      <c r="E430" s="441"/>
      <c r="F430" s="441"/>
      <c r="G430" s="441"/>
      <c r="H430" s="441"/>
      <c r="I430" s="441"/>
      <c r="J430" s="441"/>
      <c r="K430" s="441"/>
      <c r="L430" s="441"/>
      <c r="M430" s="441"/>
      <c r="N430" s="441"/>
      <c r="O430" s="441"/>
      <c r="P430" s="441"/>
      <c r="Q430" s="441"/>
      <c r="R430" s="441"/>
      <c r="S430" s="441"/>
      <c r="T430" s="441"/>
      <c r="U430" s="441"/>
      <c r="V430" s="441"/>
      <c r="W430" s="441"/>
      <c r="X430" s="441"/>
      <c r="Y430" s="441"/>
      <c r="Z430" s="441"/>
      <c r="AA430" s="53"/>
      <c r="AB430" s="53"/>
      <c r="AC430" s="53"/>
    </row>
    <row r="431" spans="1:68" ht="16.5" customHeight="1" x14ac:dyDescent="0.25">
      <c r="A431" s="416" t="s">
        <v>562</v>
      </c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6"/>
      <c r="O431" s="416"/>
      <c r="P431" s="416"/>
      <c r="Q431" s="416"/>
      <c r="R431" s="416"/>
      <c r="S431" s="416"/>
      <c r="T431" s="416"/>
      <c r="U431" s="416"/>
      <c r="V431" s="416"/>
      <c r="W431" s="416"/>
      <c r="X431" s="416"/>
      <c r="Y431" s="416"/>
      <c r="Z431" s="416"/>
      <c r="AA431" s="63"/>
      <c r="AB431" s="63"/>
      <c r="AC431" s="63"/>
    </row>
    <row r="432" spans="1:68" ht="14.25" customHeight="1" x14ac:dyDescent="0.25">
      <c r="A432" s="393" t="s">
        <v>124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64"/>
      <c r="AB432" s="64"/>
      <c r="AC432" s="64"/>
    </row>
    <row r="433" spans="1:68" ht="27" customHeight="1" x14ac:dyDescent="0.25">
      <c r="A433" s="61" t="s">
        <v>563</v>
      </c>
      <c r="B433" s="61" t="s">
        <v>564</v>
      </c>
      <c r="C433" s="35">
        <v>4301011428</v>
      </c>
      <c r="D433" s="394">
        <v>4607091389708</v>
      </c>
      <c r="E433" s="394"/>
      <c r="F433" s="60">
        <v>0.45</v>
      </c>
      <c r="G433" s="36">
        <v>6</v>
      </c>
      <c r="H433" s="60">
        <v>2.7</v>
      </c>
      <c r="I433" s="60">
        <v>2.9</v>
      </c>
      <c r="J433" s="36">
        <v>156</v>
      </c>
      <c r="K433" s="36" t="s">
        <v>90</v>
      </c>
      <c r="L433" s="36"/>
      <c r="M433" s="37" t="s">
        <v>127</v>
      </c>
      <c r="N433" s="37"/>
      <c r="O433" s="36">
        <v>50</v>
      </c>
      <c r="P433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6"/>
      <c r="R433" s="396"/>
      <c r="S433" s="396"/>
      <c r="T433" s="397"/>
      <c r="U433" s="38" t="s">
        <v>48</v>
      </c>
      <c r="V433" s="38" t="s">
        <v>48</v>
      </c>
      <c r="W433" s="39" t="s">
        <v>0</v>
      </c>
      <c r="X433" s="57">
        <v>0</v>
      </c>
      <c r="Y433" s="54">
        <f>IFERROR(IF(X433="",0,CEILING((X433/$H433),1)*$H433),"")</f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1" t="s">
        <v>69</v>
      </c>
      <c r="BM433" s="76">
        <f>IFERROR(X433*I433/H433,"0")</f>
        <v>0</v>
      </c>
      <c r="BN433" s="76">
        <f>IFERROR(Y433*I433/H433,"0")</f>
        <v>0</v>
      </c>
      <c r="BO433" s="76">
        <f>IFERROR(1/J433*(X433/H433),"0")</f>
        <v>0</v>
      </c>
      <c r="BP433" s="76">
        <f>IFERROR(1/J433*(Y433/H433),"0")</f>
        <v>0</v>
      </c>
    </row>
    <row r="434" spans="1:68" x14ac:dyDescent="0.2">
      <c r="A434" s="401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02"/>
      <c r="P434" s="398" t="s">
        <v>43</v>
      </c>
      <c r="Q434" s="399"/>
      <c r="R434" s="399"/>
      <c r="S434" s="399"/>
      <c r="T434" s="399"/>
      <c r="U434" s="399"/>
      <c r="V434" s="400"/>
      <c r="W434" s="41" t="s">
        <v>42</v>
      </c>
      <c r="X434" s="42">
        <f>IFERROR(X433/H433,"0")</f>
        <v>0</v>
      </c>
      <c r="Y434" s="42">
        <f>IFERROR(Y433/H433,"0")</f>
        <v>0</v>
      </c>
      <c r="Z434" s="42">
        <f>IFERROR(IF(Z433="",0,Z433),"0")</f>
        <v>0</v>
      </c>
      <c r="AA434" s="65"/>
      <c r="AB434" s="65"/>
      <c r="AC434" s="65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02"/>
      <c r="P435" s="398" t="s">
        <v>43</v>
      </c>
      <c r="Q435" s="399"/>
      <c r="R435" s="399"/>
      <c r="S435" s="399"/>
      <c r="T435" s="399"/>
      <c r="U435" s="399"/>
      <c r="V435" s="400"/>
      <c r="W435" s="41" t="s">
        <v>0</v>
      </c>
      <c r="X435" s="42">
        <f>IFERROR(SUM(X433:X433),"0")</f>
        <v>0</v>
      </c>
      <c r="Y435" s="42">
        <f>IFERROR(SUM(Y433:Y433),"0")</f>
        <v>0</v>
      </c>
      <c r="Z435" s="41"/>
      <c r="AA435" s="65"/>
      <c r="AB435" s="65"/>
      <c r="AC435" s="65"/>
    </row>
    <row r="436" spans="1:68" ht="14.25" customHeight="1" x14ac:dyDescent="0.25">
      <c r="A436" s="393" t="s">
        <v>81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64"/>
      <c r="AB436" s="64"/>
      <c r="AC436" s="64"/>
    </row>
    <row r="437" spans="1:68" ht="27" customHeight="1" x14ac:dyDescent="0.25">
      <c r="A437" s="61" t="s">
        <v>565</v>
      </c>
      <c r="B437" s="61" t="s">
        <v>566</v>
      </c>
      <c r="C437" s="35">
        <v>4301031322</v>
      </c>
      <c r="D437" s="394">
        <v>4607091389753</v>
      </c>
      <c r="E437" s="394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49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6"/>
      <c r="R437" s="396"/>
      <c r="S437" s="396"/>
      <c r="T437" s="397"/>
      <c r="U437" s="38" t="s">
        <v>48</v>
      </c>
      <c r="V437" s="38" t="s">
        <v>48</v>
      </c>
      <c r="W437" s="39" t="s">
        <v>0</v>
      </c>
      <c r="X437" s="57">
        <v>100</v>
      </c>
      <c r="Y437" s="54">
        <f t="shared" ref="Y437:Y457" si="72">IFERROR(IF(X437="",0,CEILING((X437/$H437),1)*$H437),"")</f>
        <v>100.80000000000001</v>
      </c>
      <c r="Z437" s="40">
        <f>IFERROR(IF(Y437=0,"",ROUNDUP(Y437/H437,0)*0.00753),"")</f>
        <v>0.18071999999999999</v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ref="BM437:BM457" si="73">IFERROR(X437*I437/H437,"0")</f>
        <v>105.47619047619047</v>
      </c>
      <c r="BN437" s="76">
        <f t="shared" ref="BN437:BN457" si="74">IFERROR(Y437*I437/H437,"0")</f>
        <v>106.32000000000001</v>
      </c>
      <c r="BO437" s="76">
        <f t="shared" ref="BO437:BO457" si="75">IFERROR(1/J437*(X437/H437),"0")</f>
        <v>0.15262515262515264</v>
      </c>
      <c r="BP437" s="76">
        <f t="shared" ref="BP437:BP457" si="76">IFERROR(1/J437*(Y437/H437),"0")</f>
        <v>0.15384615384615385</v>
      </c>
    </row>
    <row r="438" spans="1:68" ht="27" customHeight="1" x14ac:dyDescent="0.25">
      <c r="A438" s="61" t="s">
        <v>565</v>
      </c>
      <c r="B438" s="61" t="s">
        <v>567</v>
      </c>
      <c r="C438" s="35">
        <v>4301031355</v>
      </c>
      <c r="D438" s="394">
        <v>4607091389753</v>
      </c>
      <c r="E438" s="394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4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6"/>
      <c r="R438" s="396"/>
      <c r="S438" s="396"/>
      <c r="T438" s="397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568</v>
      </c>
      <c r="B439" s="61" t="s">
        <v>569</v>
      </c>
      <c r="C439" s="35">
        <v>4301031323</v>
      </c>
      <c r="D439" s="394">
        <v>4607091389760</v>
      </c>
      <c r="E439" s="394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4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6"/>
      <c r="R439" s="396"/>
      <c r="S439" s="396"/>
      <c r="T439" s="397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570</v>
      </c>
      <c r="B440" s="61" t="s">
        <v>571</v>
      </c>
      <c r="C440" s="35">
        <v>4301031325</v>
      </c>
      <c r="D440" s="394">
        <v>4607091389746</v>
      </c>
      <c r="E440" s="394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4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6"/>
      <c r="R440" s="396"/>
      <c r="S440" s="396"/>
      <c r="T440" s="397"/>
      <c r="U440" s="38" t="s">
        <v>48</v>
      </c>
      <c r="V440" s="38" t="s">
        <v>48</v>
      </c>
      <c r="W440" s="39" t="s">
        <v>0</v>
      </c>
      <c r="X440" s="57">
        <v>100</v>
      </c>
      <c r="Y440" s="54">
        <f t="shared" si="72"/>
        <v>100.80000000000001</v>
      </c>
      <c r="Z440" s="40">
        <f>IFERROR(IF(Y440=0,"",ROUNDUP(Y440/H440,0)*0.00753),"")</f>
        <v>0.18071999999999999</v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105.47619047619047</v>
      </c>
      <c r="BN440" s="76">
        <f t="shared" si="74"/>
        <v>106.32000000000001</v>
      </c>
      <c r="BO440" s="76">
        <f t="shared" si="75"/>
        <v>0.15262515262515264</v>
      </c>
      <c r="BP440" s="76">
        <f t="shared" si="76"/>
        <v>0.15384615384615385</v>
      </c>
    </row>
    <row r="441" spans="1:68" ht="27" customHeight="1" x14ac:dyDescent="0.25">
      <c r="A441" s="61" t="s">
        <v>570</v>
      </c>
      <c r="B441" s="61" t="s">
        <v>572</v>
      </c>
      <c r="C441" s="35">
        <v>4301031356</v>
      </c>
      <c r="D441" s="394">
        <v>4607091389746</v>
      </c>
      <c r="E441" s="394"/>
      <c r="F441" s="60">
        <v>0.7</v>
      </c>
      <c r="G441" s="36">
        <v>6</v>
      </c>
      <c r="H441" s="60">
        <v>4.2</v>
      </c>
      <c r="I441" s="60">
        <v>4.43</v>
      </c>
      <c r="J441" s="36">
        <v>156</v>
      </c>
      <c r="K441" s="36" t="s">
        <v>90</v>
      </c>
      <c r="L441" s="36"/>
      <c r="M441" s="37" t="s">
        <v>84</v>
      </c>
      <c r="N441" s="37"/>
      <c r="O441" s="36">
        <v>50</v>
      </c>
      <c r="P441" s="4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6"/>
      <c r="R441" s="396"/>
      <c r="S441" s="396"/>
      <c r="T441" s="397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>IFERROR(IF(Y441=0,"",ROUNDUP(Y441/H441,0)*0.00753),"")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customHeight="1" x14ac:dyDescent="0.25">
      <c r="A442" s="61" t="s">
        <v>573</v>
      </c>
      <c r="B442" s="61" t="s">
        <v>574</v>
      </c>
      <c r="C442" s="35">
        <v>4301031335</v>
      </c>
      <c r="D442" s="394">
        <v>4680115883147</v>
      </c>
      <c r="E442" s="394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50</v>
      </c>
      <c r="P442" s="4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6"/>
      <c r="R442" s="396"/>
      <c r="S442" s="396"/>
      <c r="T442" s="397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ref="Z442:Z456" si="77">IFERROR(IF(Y442=0,"",ROUNDUP(Y442/H442,0)*0.00502),"")</f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customHeight="1" x14ac:dyDescent="0.25">
      <c r="A443" s="61" t="s">
        <v>573</v>
      </c>
      <c r="B443" s="61" t="s">
        <v>575</v>
      </c>
      <c r="C443" s="35">
        <v>4301031257</v>
      </c>
      <c r="D443" s="394">
        <v>4680115883147</v>
      </c>
      <c r="E443" s="394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6"/>
      <c r="R443" s="396"/>
      <c r="S443" s="396"/>
      <c r="T443" s="397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customHeight="1" x14ac:dyDescent="0.25">
      <c r="A444" s="61" t="s">
        <v>576</v>
      </c>
      <c r="B444" s="61" t="s">
        <v>577</v>
      </c>
      <c r="C444" s="35">
        <v>4301031330</v>
      </c>
      <c r="D444" s="394">
        <v>4607091384338</v>
      </c>
      <c r="E444" s="394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48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6"/>
      <c r="R444" s="396"/>
      <c r="S444" s="396"/>
      <c r="T444" s="397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576</v>
      </c>
      <c r="B445" s="61" t="s">
        <v>578</v>
      </c>
      <c r="C445" s="35">
        <v>4301031178</v>
      </c>
      <c r="D445" s="394">
        <v>4607091384338</v>
      </c>
      <c r="E445" s="394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45</v>
      </c>
      <c r="P445" s="4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6"/>
      <c r="R445" s="396"/>
      <c r="S445" s="396"/>
      <c r="T445" s="397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customHeight="1" x14ac:dyDescent="0.25">
      <c r="A446" s="61" t="s">
        <v>579</v>
      </c>
      <c r="B446" s="61" t="s">
        <v>580</v>
      </c>
      <c r="C446" s="35">
        <v>4301031336</v>
      </c>
      <c r="D446" s="394">
        <v>4680115883154</v>
      </c>
      <c r="E446" s="394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50</v>
      </c>
      <c r="P446" s="48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6"/>
      <c r="R446" s="396"/>
      <c r="S446" s="396"/>
      <c r="T446" s="397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customHeight="1" x14ac:dyDescent="0.25">
      <c r="A447" s="61" t="s">
        <v>579</v>
      </c>
      <c r="B447" s="61" t="s">
        <v>581</v>
      </c>
      <c r="C447" s="35">
        <v>4301031254</v>
      </c>
      <c r="D447" s="394">
        <v>4680115883154</v>
      </c>
      <c r="E447" s="394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45</v>
      </c>
      <c r="P447" s="4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6"/>
      <c r="R447" s="396"/>
      <c r="S447" s="396"/>
      <c r="T447" s="397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customHeight="1" x14ac:dyDescent="0.25">
      <c r="A448" s="61" t="s">
        <v>582</v>
      </c>
      <c r="B448" s="61" t="s">
        <v>583</v>
      </c>
      <c r="C448" s="35">
        <v>4301031331</v>
      </c>
      <c r="D448" s="394">
        <v>4607091389524</v>
      </c>
      <c r="E448" s="394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4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6"/>
      <c r="R448" s="396"/>
      <c r="S448" s="396"/>
      <c r="T448" s="397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582</v>
      </c>
      <c r="B449" s="61" t="s">
        <v>584</v>
      </c>
      <c r="C449" s="35">
        <v>4301031361</v>
      </c>
      <c r="D449" s="394">
        <v>4607091389524</v>
      </c>
      <c r="E449" s="394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486" t="s">
        <v>585</v>
      </c>
      <c r="Q449" s="396"/>
      <c r="R449" s="396"/>
      <c r="S449" s="396"/>
      <c r="T449" s="397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586</v>
      </c>
      <c r="B450" s="61" t="s">
        <v>587</v>
      </c>
      <c r="C450" s="35">
        <v>4301031337</v>
      </c>
      <c r="D450" s="394">
        <v>4680115883161</v>
      </c>
      <c r="E450" s="394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48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6"/>
      <c r="R450" s="396"/>
      <c r="S450" s="396"/>
      <c r="T450" s="397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586</v>
      </c>
      <c r="B451" s="61" t="s">
        <v>588</v>
      </c>
      <c r="C451" s="35">
        <v>4301031258</v>
      </c>
      <c r="D451" s="394">
        <v>4680115883161</v>
      </c>
      <c r="E451" s="394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4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6"/>
      <c r="R451" s="396"/>
      <c r="S451" s="396"/>
      <c r="T451" s="397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27" customHeight="1" x14ac:dyDescent="0.25">
      <c r="A452" s="61" t="s">
        <v>589</v>
      </c>
      <c r="B452" s="61" t="s">
        <v>590</v>
      </c>
      <c r="C452" s="35">
        <v>4301031333</v>
      </c>
      <c r="D452" s="394">
        <v>4607091389531</v>
      </c>
      <c r="E452" s="394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4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6"/>
      <c r="R452" s="396"/>
      <c r="S452" s="396"/>
      <c r="T452" s="397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customHeight="1" x14ac:dyDescent="0.25">
      <c r="A453" s="61" t="s">
        <v>589</v>
      </c>
      <c r="B453" s="61" t="s">
        <v>591</v>
      </c>
      <c r="C453" s="35">
        <v>4301031358</v>
      </c>
      <c r="D453" s="394">
        <v>4607091389531</v>
      </c>
      <c r="E453" s="394"/>
      <c r="F453" s="60">
        <v>0.35</v>
      </c>
      <c r="G453" s="36">
        <v>6</v>
      </c>
      <c r="H453" s="60">
        <v>2.1</v>
      </c>
      <c r="I453" s="60">
        <v>2.23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4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6"/>
      <c r="R453" s="396"/>
      <c r="S453" s="396"/>
      <c r="T453" s="397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37.5" customHeight="1" x14ac:dyDescent="0.25">
      <c r="A454" s="61" t="s">
        <v>592</v>
      </c>
      <c r="B454" s="61" t="s">
        <v>593</v>
      </c>
      <c r="C454" s="35">
        <v>4301031360</v>
      </c>
      <c r="D454" s="394">
        <v>4607091384345</v>
      </c>
      <c r="E454" s="394"/>
      <c r="F454" s="60">
        <v>0.35</v>
      </c>
      <c r="G454" s="36">
        <v>6</v>
      </c>
      <c r="H454" s="60">
        <v>2.1</v>
      </c>
      <c r="I454" s="60">
        <v>2.23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50</v>
      </c>
      <c r="P454" s="4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6"/>
      <c r="R454" s="396"/>
      <c r="S454" s="396"/>
      <c r="T454" s="397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27" customHeight="1" x14ac:dyDescent="0.25">
      <c r="A455" s="61" t="s">
        <v>594</v>
      </c>
      <c r="B455" s="61" t="s">
        <v>595</v>
      </c>
      <c r="C455" s="35">
        <v>4301031338</v>
      </c>
      <c r="D455" s="394">
        <v>4680115883185</v>
      </c>
      <c r="E455" s="394"/>
      <c r="F455" s="60">
        <v>0.28000000000000003</v>
      </c>
      <c r="G455" s="36">
        <v>6</v>
      </c>
      <c r="H455" s="60">
        <v>1.68</v>
      </c>
      <c r="I455" s="60">
        <v>1.81</v>
      </c>
      <c r="J455" s="36">
        <v>234</v>
      </c>
      <c r="K455" s="36" t="s">
        <v>85</v>
      </c>
      <c r="L455" s="36"/>
      <c r="M455" s="37" t="s">
        <v>84</v>
      </c>
      <c r="N455" s="37"/>
      <c r="O455" s="36">
        <v>50</v>
      </c>
      <c r="P455" s="47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6"/>
      <c r="R455" s="396"/>
      <c r="S455" s="396"/>
      <c r="T455" s="397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 t="shared" si="77"/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ht="27" customHeight="1" x14ac:dyDescent="0.25">
      <c r="A456" s="61" t="s">
        <v>594</v>
      </c>
      <c r="B456" s="61" t="s">
        <v>596</v>
      </c>
      <c r="C456" s="35">
        <v>4301031255</v>
      </c>
      <c r="D456" s="394">
        <v>4680115883185</v>
      </c>
      <c r="E456" s="394"/>
      <c r="F456" s="60">
        <v>0.28000000000000003</v>
      </c>
      <c r="G456" s="36">
        <v>6</v>
      </c>
      <c r="H456" s="60">
        <v>1.68</v>
      </c>
      <c r="I456" s="60">
        <v>1.81</v>
      </c>
      <c r="J456" s="36">
        <v>234</v>
      </c>
      <c r="K456" s="36" t="s">
        <v>85</v>
      </c>
      <c r="L456" s="36"/>
      <c r="M456" s="37" t="s">
        <v>84</v>
      </c>
      <c r="N456" s="37"/>
      <c r="O456" s="36">
        <v>45</v>
      </c>
      <c r="P456" s="4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6"/>
      <c r="R456" s="396"/>
      <c r="S456" s="396"/>
      <c r="T456" s="397"/>
      <c r="U456" s="38" t="s">
        <v>48</v>
      </c>
      <c r="V456" s="38" t="s">
        <v>48</v>
      </c>
      <c r="W456" s="39" t="s">
        <v>0</v>
      </c>
      <c r="X456" s="57">
        <v>0</v>
      </c>
      <c r="Y456" s="54">
        <f t="shared" si="72"/>
        <v>0</v>
      </c>
      <c r="Z456" s="40" t="str">
        <f t="shared" si="77"/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21" t="s">
        <v>69</v>
      </c>
      <c r="BM456" s="76">
        <f t="shared" si="73"/>
        <v>0</v>
      </c>
      <c r="BN456" s="76">
        <f t="shared" si="74"/>
        <v>0</v>
      </c>
      <c r="BO456" s="76">
        <f t="shared" si="75"/>
        <v>0</v>
      </c>
      <c r="BP456" s="76">
        <f t="shared" si="76"/>
        <v>0</v>
      </c>
    </row>
    <row r="457" spans="1:68" ht="37.5" customHeight="1" x14ac:dyDescent="0.25">
      <c r="A457" s="61" t="s">
        <v>597</v>
      </c>
      <c r="B457" s="61" t="s">
        <v>598</v>
      </c>
      <c r="C457" s="35">
        <v>4301031236</v>
      </c>
      <c r="D457" s="394">
        <v>4680115882928</v>
      </c>
      <c r="E457" s="394"/>
      <c r="F457" s="60">
        <v>0.28000000000000003</v>
      </c>
      <c r="G457" s="36">
        <v>6</v>
      </c>
      <c r="H457" s="60">
        <v>1.68</v>
      </c>
      <c r="I457" s="60">
        <v>2.6</v>
      </c>
      <c r="J457" s="36">
        <v>156</v>
      </c>
      <c r="K457" s="36" t="s">
        <v>90</v>
      </c>
      <c r="L457" s="36"/>
      <c r="M457" s="37" t="s">
        <v>84</v>
      </c>
      <c r="N457" s="37"/>
      <c r="O457" s="36">
        <v>35</v>
      </c>
      <c r="P457" s="4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6"/>
      <c r="R457" s="396"/>
      <c r="S457" s="396"/>
      <c r="T457" s="397"/>
      <c r="U457" s="38" t="s">
        <v>48</v>
      </c>
      <c r="V457" s="38" t="s">
        <v>48</v>
      </c>
      <c r="W457" s="39" t="s">
        <v>0</v>
      </c>
      <c r="X457" s="57">
        <v>0</v>
      </c>
      <c r="Y457" s="54">
        <f t="shared" si="72"/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22" t="s">
        <v>69</v>
      </c>
      <c r="BM457" s="76">
        <f t="shared" si="73"/>
        <v>0</v>
      </c>
      <c r="BN457" s="76">
        <f t="shared" si="74"/>
        <v>0</v>
      </c>
      <c r="BO457" s="76">
        <f t="shared" si="75"/>
        <v>0</v>
      </c>
      <c r="BP457" s="76">
        <f t="shared" si="76"/>
        <v>0</v>
      </c>
    </row>
    <row r="458" spans="1:68" x14ac:dyDescent="0.2">
      <c r="A458" s="401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98" t="s">
        <v>43</v>
      </c>
      <c r="Q458" s="399"/>
      <c r="R458" s="399"/>
      <c r="S458" s="399"/>
      <c r="T458" s="399"/>
      <c r="U458" s="399"/>
      <c r="V458" s="400"/>
      <c r="W458" s="41" t="s">
        <v>42</v>
      </c>
      <c r="X458" s="42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47.61904761904762</v>
      </c>
      <c r="Y458" s="42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48</v>
      </c>
      <c r="Z458" s="42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0.36143999999999998</v>
      </c>
      <c r="AA458" s="65"/>
      <c r="AB458" s="65"/>
      <c r="AC458" s="65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98" t="s">
        <v>43</v>
      </c>
      <c r="Q459" s="399"/>
      <c r="R459" s="399"/>
      <c r="S459" s="399"/>
      <c r="T459" s="399"/>
      <c r="U459" s="399"/>
      <c r="V459" s="400"/>
      <c r="W459" s="41" t="s">
        <v>0</v>
      </c>
      <c r="X459" s="42">
        <f>IFERROR(SUM(X437:X457),"0")</f>
        <v>200</v>
      </c>
      <c r="Y459" s="42">
        <f>IFERROR(SUM(Y437:Y457),"0")</f>
        <v>201.60000000000002</v>
      </c>
      <c r="Z459" s="41"/>
      <c r="AA459" s="65"/>
      <c r="AB459" s="65"/>
      <c r="AC459" s="65"/>
    </row>
    <row r="460" spans="1:68" ht="14.25" customHeight="1" x14ac:dyDescent="0.25">
      <c r="A460" s="393" t="s">
        <v>86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64"/>
      <c r="AB460" s="64"/>
      <c r="AC460" s="64"/>
    </row>
    <row r="461" spans="1:68" ht="27" customHeight="1" x14ac:dyDescent="0.25">
      <c r="A461" s="61" t="s">
        <v>599</v>
      </c>
      <c r="B461" s="61" t="s">
        <v>600</v>
      </c>
      <c r="C461" s="35">
        <v>4301051284</v>
      </c>
      <c r="D461" s="394">
        <v>4607091384352</v>
      </c>
      <c r="E461" s="394"/>
      <c r="F461" s="60">
        <v>0.6</v>
      </c>
      <c r="G461" s="36">
        <v>4</v>
      </c>
      <c r="H461" s="60">
        <v>2.4</v>
      </c>
      <c r="I461" s="60">
        <v>2.6459999999999999</v>
      </c>
      <c r="J461" s="36">
        <v>120</v>
      </c>
      <c r="K461" s="36" t="s">
        <v>90</v>
      </c>
      <c r="L461" s="36"/>
      <c r="M461" s="37" t="s">
        <v>130</v>
      </c>
      <c r="N461" s="37"/>
      <c r="O461" s="36">
        <v>45</v>
      </c>
      <c r="P461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6"/>
      <c r="R461" s="396"/>
      <c r="S461" s="396"/>
      <c r="T461" s="397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IFERROR(IF(Y461=0,"",ROUNDUP(Y461/H461,0)*0.00937),"")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t="27" customHeight="1" x14ac:dyDescent="0.25">
      <c r="A462" s="61" t="s">
        <v>601</v>
      </c>
      <c r="B462" s="61" t="s">
        <v>602</v>
      </c>
      <c r="C462" s="35">
        <v>4301051431</v>
      </c>
      <c r="D462" s="394">
        <v>4607091389654</v>
      </c>
      <c r="E462" s="394"/>
      <c r="F462" s="60">
        <v>0.33</v>
      </c>
      <c r="G462" s="36">
        <v>6</v>
      </c>
      <c r="H462" s="60">
        <v>1.98</v>
      </c>
      <c r="I462" s="60">
        <v>2.258</v>
      </c>
      <c r="J462" s="36">
        <v>156</v>
      </c>
      <c r="K462" s="36" t="s">
        <v>90</v>
      </c>
      <c r="L462" s="36"/>
      <c r="M462" s="37" t="s">
        <v>130</v>
      </c>
      <c r="N462" s="37"/>
      <c r="O462" s="36">
        <v>45</v>
      </c>
      <c r="P46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6"/>
      <c r="R462" s="396"/>
      <c r="S462" s="396"/>
      <c r="T462" s="397"/>
      <c r="U462" s="38" t="s">
        <v>48</v>
      </c>
      <c r="V462" s="38" t="s">
        <v>48</v>
      </c>
      <c r="W462" s="39" t="s">
        <v>0</v>
      </c>
      <c r="X462" s="57">
        <v>0</v>
      </c>
      <c r="Y462" s="54">
        <f>IFERROR(IF(X462="",0,CEILING((X462/$H462),1)*$H462),"")</f>
        <v>0</v>
      </c>
      <c r="Z462" s="40" t="str">
        <f>IFERROR(IF(Y462=0,"",ROUNDUP(Y462/H462,0)*0.00753),"")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>IFERROR(X462*I462/H462,"0")</f>
        <v>0</v>
      </c>
      <c r="BN462" s="76">
        <f>IFERROR(Y462*I462/H462,"0")</f>
        <v>0</v>
      </c>
      <c r="BO462" s="76">
        <f>IFERROR(1/J462*(X462/H462),"0")</f>
        <v>0</v>
      </c>
      <c r="BP462" s="76">
        <f>IFERROR(1/J462*(Y462/H462),"0")</f>
        <v>0</v>
      </c>
    </row>
    <row r="463" spans="1:68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98" t="s">
        <v>43</v>
      </c>
      <c r="Q463" s="399"/>
      <c r="R463" s="399"/>
      <c r="S463" s="399"/>
      <c r="T463" s="399"/>
      <c r="U463" s="399"/>
      <c r="V463" s="400"/>
      <c r="W463" s="41" t="s">
        <v>42</v>
      </c>
      <c r="X463" s="42">
        <f>IFERROR(X461/H461,"0")+IFERROR(X462/H462,"0")</f>
        <v>0</v>
      </c>
      <c r="Y463" s="42">
        <f>IFERROR(Y461/H461,"0")+IFERROR(Y462/H462,"0")</f>
        <v>0</v>
      </c>
      <c r="Z463" s="42">
        <f>IFERROR(IF(Z461="",0,Z461),"0")+IFERROR(IF(Z462="",0,Z462),"0")</f>
        <v>0</v>
      </c>
      <c r="AA463" s="65"/>
      <c r="AB463" s="65"/>
      <c r="AC463" s="65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2"/>
      <c r="P464" s="398" t="s">
        <v>43</v>
      </c>
      <c r="Q464" s="399"/>
      <c r="R464" s="399"/>
      <c r="S464" s="399"/>
      <c r="T464" s="399"/>
      <c r="U464" s="399"/>
      <c r="V464" s="400"/>
      <c r="W464" s="41" t="s">
        <v>0</v>
      </c>
      <c r="X464" s="42">
        <f>IFERROR(SUM(X461:X462),"0")</f>
        <v>0</v>
      </c>
      <c r="Y464" s="42">
        <f>IFERROR(SUM(Y461:Y462),"0")</f>
        <v>0</v>
      </c>
      <c r="Z464" s="41"/>
      <c r="AA464" s="65"/>
      <c r="AB464" s="65"/>
      <c r="AC464" s="65"/>
    </row>
    <row r="465" spans="1:68" ht="14.25" customHeight="1" x14ac:dyDescent="0.25">
      <c r="A465" s="393" t="s">
        <v>110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64"/>
      <c r="AB465" s="64"/>
      <c r="AC465" s="64"/>
    </row>
    <row r="466" spans="1:68" ht="27" customHeight="1" x14ac:dyDescent="0.25">
      <c r="A466" s="61" t="s">
        <v>603</v>
      </c>
      <c r="B466" s="61" t="s">
        <v>604</v>
      </c>
      <c r="C466" s="35">
        <v>4301032047</v>
      </c>
      <c r="D466" s="394">
        <v>4680115884342</v>
      </c>
      <c r="E466" s="394"/>
      <c r="F466" s="60">
        <v>0.06</v>
      </c>
      <c r="G466" s="36">
        <v>20</v>
      </c>
      <c r="H466" s="60">
        <v>1.2</v>
      </c>
      <c r="I466" s="60">
        <v>1.8</v>
      </c>
      <c r="J466" s="36">
        <v>200</v>
      </c>
      <c r="K466" s="36" t="s">
        <v>606</v>
      </c>
      <c r="L466" s="36"/>
      <c r="M466" s="37" t="s">
        <v>605</v>
      </c>
      <c r="N466" s="37"/>
      <c r="O466" s="36">
        <v>60</v>
      </c>
      <c r="P466" s="4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6"/>
      <c r="R466" s="396"/>
      <c r="S466" s="396"/>
      <c r="T466" s="397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01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98" t="s">
        <v>43</v>
      </c>
      <c r="Q467" s="399"/>
      <c r="R467" s="399"/>
      <c r="S467" s="399"/>
      <c r="T467" s="399"/>
      <c r="U467" s="399"/>
      <c r="V467" s="400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98" t="s">
        <v>43</v>
      </c>
      <c r="Q468" s="399"/>
      <c r="R468" s="399"/>
      <c r="S468" s="399"/>
      <c r="T468" s="399"/>
      <c r="U468" s="399"/>
      <c r="V468" s="400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16" t="s">
        <v>607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416"/>
      <c r="AA469" s="63"/>
      <c r="AB469" s="63"/>
      <c r="AC469" s="63"/>
    </row>
    <row r="470" spans="1:68" ht="14.25" customHeight="1" x14ac:dyDescent="0.25">
      <c r="A470" s="393" t="s">
        <v>160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64"/>
      <c r="AB470" s="64"/>
      <c r="AC470" s="64"/>
    </row>
    <row r="471" spans="1:68" ht="27" customHeight="1" x14ac:dyDescent="0.25">
      <c r="A471" s="61" t="s">
        <v>608</v>
      </c>
      <c r="B471" s="61" t="s">
        <v>609</v>
      </c>
      <c r="C471" s="35">
        <v>4301020315</v>
      </c>
      <c r="D471" s="394">
        <v>4607091389364</v>
      </c>
      <c r="E471" s="394"/>
      <c r="F471" s="60">
        <v>0.42</v>
      </c>
      <c r="G471" s="36">
        <v>6</v>
      </c>
      <c r="H471" s="60">
        <v>2.52</v>
      </c>
      <c r="I471" s="60">
        <v>2.75</v>
      </c>
      <c r="J471" s="36">
        <v>156</v>
      </c>
      <c r="K471" s="36" t="s">
        <v>90</v>
      </c>
      <c r="L471" s="36"/>
      <c r="M471" s="37" t="s">
        <v>84</v>
      </c>
      <c r="N471" s="37"/>
      <c r="O471" s="36">
        <v>40</v>
      </c>
      <c r="P471" s="47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6"/>
      <c r="R471" s="396"/>
      <c r="S471" s="396"/>
      <c r="T471" s="397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x14ac:dyDescent="0.2">
      <c r="A472" s="401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2"/>
      <c r="P472" s="398" t="s">
        <v>43</v>
      </c>
      <c r="Q472" s="399"/>
      <c r="R472" s="399"/>
      <c r="S472" s="399"/>
      <c r="T472" s="399"/>
      <c r="U472" s="399"/>
      <c r="V472" s="400"/>
      <c r="W472" s="41" t="s">
        <v>42</v>
      </c>
      <c r="X472" s="42">
        <f>IFERROR(X471/H471,"0")</f>
        <v>0</v>
      </c>
      <c r="Y472" s="42">
        <f>IFERROR(Y471/H471,"0")</f>
        <v>0</v>
      </c>
      <c r="Z472" s="42">
        <f>IFERROR(IF(Z471="",0,Z471),"0")</f>
        <v>0</v>
      </c>
      <c r="AA472" s="65"/>
      <c r="AB472" s="65"/>
      <c r="AC472" s="65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02"/>
      <c r="P473" s="398" t="s">
        <v>43</v>
      </c>
      <c r="Q473" s="399"/>
      <c r="R473" s="399"/>
      <c r="S473" s="399"/>
      <c r="T473" s="399"/>
      <c r="U473" s="399"/>
      <c r="V473" s="400"/>
      <c r="W473" s="41" t="s">
        <v>0</v>
      </c>
      <c r="X473" s="42">
        <f>IFERROR(SUM(X471:X471),"0")</f>
        <v>0</v>
      </c>
      <c r="Y473" s="42">
        <f>IFERROR(SUM(Y471:Y471),"0")</f>
        <v>0</v>
      </c>
      <c r="Z473" s="41"/>
      <c r="AA473" s="65"/>
      <c r="AB473" s="65"/>
      <c r="AC473" s="65"/>
    </row>
    <row r="474" spans="1:68" ht="14.25" customHeight="1" x14ac:dyDescent="0.25">
      <c r="A474" s="393" t="s">
        <v>81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64"/>
      <c r="AB474" s="64"/>
      <c r="AC474" s="64"/>
    </row>
    <row r="475" spans="1:68" ht="27" customHeight="1" x14ac:dyDescent="0.25">
      <c r="A475" s="61" t="s">
        <v>610</v>
      </c>
      <c r="B475" s="61" t="s">
        <v>611</v>
      </c>
      <c r="C475" s="35">
        <v>4301031324</v>
      </c>
      <c r="D475" s="394">
        <v>4607091389739</v>
      </c>
      <c r="E475" s="394"/>
      <c r="F475" s="60">
        <v>0.7</v>
      </c>
      <c r="G475" s="36">
        <v>6</v>
      </c>
      <c r="H475" s="60">
        <v>4.2</v>
      </c>
      <c r="I475" s="60">
        <v>4.43</v>
      </c>
      <c r="J475" s="36">
        <v>156</v>
      </c>
      <c r="K475" s="36" t="s">
        <v>90</v>
      </c>
      <c r="L475" s="36"/>
      <c r="M475" s="37" t="s">
        <v>84</v>
      </c>
      <c r="N475" s="37"/>
      <c r="O475" s="36">
        <v>50</v>
      </c>
      <c r="P475" s="4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6"/>
      <c r="R475" s="396"/>
      <c r="S475" s="396"/>
      <c r="T475" s="397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ref="Y475:Y480" si="78">IFERROR(IF(X475="",0,CEILING((X475/$H475),1)*$H475),"")</f>
        <v>0</v>
      </c>
      <c r="Z475" s="40" t="str">
        <f>IFERROR(IF(Y475=0,"",ROUNDUP(Y475/H475,0)*0.00753),"")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ref="BM475:BM480" si="79">IFERROR(X475*I475/H475,"0")</f>
        <v>0</v>
      </c>
      <c r="BN475" s="76">
        <f t="shared" ref="BN475:BN480" si="80">IFERROR(Y475*I475/H475,"0")</f>
        <v>0</v>
      </c>
      <c r="BO475" s="76">
        <f t="shared" ref="BO475:BO480" si="81">IFERROR(1/J475*(X475/H475),"0")</f>
        <v>0</v>
      </c>
      <c r="BP475" s="76">
        <f t="shared" ref="BP475:BP480" si="82">IFERROR(1/J475*(Y475/H475),"0")</f>
        <v>0</v>
      </c>
    </row>
    <row r="476" spans="1:68" ht="27" customHeight="1" x14ac:dyDescent="0.25">
      <c r="A476" s="61" t="s">
        <v>610</v>
      </c>
      <c r="B476" s="61" t="s">
        <v>612</v>
      </c>
      <c r="C476" s="35">
        <v>4301031212</v>
      </c>
      <c r="D476" s="394">
        <v>4607091389739</v>
      </c>
      <c r="E476" s="394"/>
      <c r="F476" s="60">
        <v>0.7</v>
      </c>
      <c r="G476" s="36">
        <v>6</v>
      </c>
      <c r="H476" s="60">
        <v>4.2</v>
      </c>
      <c r="I476" s="60">
        <v>4.43</v>
      </c>
      <c r="J476" s="36">
        <v>156</v>
      </c>
      <c r="K476" s="36" t="s">
        <v>90</v>
      </c>
      <c r="L476" s="36"/>
      <c r="M476" s="37" t="s">
        <v>127</v>
      </c>
      <c r="N476" s="37"/>
      <c r="O476" s="36">
        <v>45</v>
      </c>
      <c r="P476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6"/>
      <c r="R476" s="396"/>
      <c r="S476" s="396"/>
      <c r="T476" s="397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8"/>
        <v>0</v>
      </c>
      <c r="Z476" s="40" t="str">
        <f>IFERROR(IF(Y476=0,"",ROUNDUP(Y476/H476,0)*0.00753),"")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9"/>
        <v>0</v>
      </c>
      <c r="BN476" s="76">
        <f t="shared" si="80"/>
        <v>0</v>
      </c>
      <c r="BO476" s="76">
        <f t="shared" si="81"/>
        <v>0</v>
      </c>
      <c r="BP476" s="76">
        <f t="shared" si="82"/>
        <v>0</v>
      </c>
    </row>
    <row r="477" spans="1:68" ht="27" customHeight="1" x14ac:dyDescent="0.25">
      <c r="A477" s="61" t="s">
        <v>613</v>
      </c>
      <c r="B477" s="61" t="s">
        <v>614</v>
      </c>
      <c r="C477" s="35">
        <v>4301031363</v>
      </c>
      <c r="D477" s="394">
        <v>4607091389425</v>
      </c>
      <c r="E477" s="394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4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6"/>
      <c r="R477" s="396"/>
      <c r="S477" s="396"/>
      <c r="T477" s="397"/>
      <c r="U477" s="38" t="s">
        <v>48</v>
      </c>
      <c r="V477" s="38" t="s">
        <v>48</v>
      </c>
      <c r="W477" s="39" t="s">
        <v>0</v>
      </c>
      <c r="X477" s="57">
        <v>0</v>
      </c>
      <c r="Y477" s="54">
        <f t="shared" si="78"/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 t="shared" si="79"/>
        <v>0</v>
      </c>
      <c r="BN477" s="76">
        <f t="shared" si="80"/>
        <v>0</v>
      </c>
      <c r="BO477" s="76">
        <f t="shared" si="81"/>
        <v>0</v>
      </c>
      <c r="BP477" s="76">
        <f t="shared" si="82"/>
        <v>0</v>
      </c>
    </row>
    <row r="478" spans="1:68" ht="27" customHeight="1" x14ac:dyDescent="0.25">
      <c r="A478" s="61" t="s">
        <v>615</v>
      </c>
      <c r="B478" s="61" t="s">
        <v>616</v>
      </c>
      <c r="C478" s="35">
        <v>4301031334</v>
      </c>
      <c r="D478" s="394">
        <v>4680115880771</v>
      </c>
      <c r="E478" s="394"/>
      <c r="F478" s="60">
        <v>0.28000000000000003</v>
      </c>
      <c r="G478" s="36">
        <v>6</v>
      </c>
      <c r="H478" s="60">
        <v>1.68</v>
      </c>
      <c r="I478" s="60">
        <v>1.81</v>
      </c>
      <c r="J478" s="36">
        <v>234</v>
      </c>
      <c r="K478" s="36" t="s">
        <v>85</v>
      </c>
      <c r="L478" s="36"/>
      <c r="M478" s="37" t="s">
        <v>84</v>
      </c>
      <c r="N478" s="37"/>
      <c r="O478" s="36">
        <v>50</v>
      </c>
      <c r="P478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6"/>
      <c r="R478" s="396"/>
      <c r="S478" s="396"/>
      <c r="T478" s="397"/>
      <c r="U478" s="38" t="s">
        <v>48</v>
      </c>
      <c r="V478" s="38" t="s">
        <v>48</v>
      </c>
      <c r="W478" s="39" t="s">
        <v>0</v>
      </c>
      <c r="X478" s="57">
        <v>0</v>
      </c>
      <c r="Y478" s="54">
        <f t="shared" si="78"/>
        <v>0</v>
      </c>
      <c r="Z478" s="40" t="str">
        <f>IFERROR(IF(Y478=0,"",ROUNDUP(Y478/H478,0)*0.00502),"")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30" t="s">
        <v>69</v>
      </c>
      <c r="BM478" s="76">
        <f t="shared" si="79"/>
        <v>0</v>
      </c>
      <c r="BN478" s="76">
        <f t="shared" si="80"/>
        <v>0</v>
      </c>
      <c r="BO478" s="76">
        <f t="shared" si="81"/>
        <v>0</v>
      </c>
      <c r="BP478" s="76">
        <f t="shared" si="82"/>
        <v>0</v>
      </c>
    </row>
    <row r="479" spans="1:68" ht="27" customHeight="1" x14ac:dyDescent="0.25">
      <c r="A479" s="61" t="s">
        <v>617</v>
      </c>
      <c r="B479" s="61" t="s">
        <v>618</v>
      </c>
      <c r="C479" s="35">
        <v>4301031327</v>
      </c>
      <c r="D479" s="394">
        <v>4607091389500</v>
      </c>
      <c r="E479" s="394"/>
      <c r="F479" s="60">
        <v>0.35</v>
      </c>
      <c r="G479" s="36">
        <v>6</v>
      </c>
      <c r="H479" s="60">
        <v>2.1</v>
      </c>
      <c r="I479" s="60">
        <v>2.23</v>
      </c>
      <c r="J479" s="36">
        <v>234</v>
      </c>
      <c r="K479" s="36" t="s">
        <v>85</v>
      </c>
      <c r="L479" s="36"/>
      <c r="M479" s="37" t="s">
        <v>84</v>
      </c>
      <c r="N479" s="37"/>
      <c r="O479" s="36">
        <v>50</v>
      </c>
      <c r="P479" s="4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6"/>
      <c r="R479" s="396"/>
      <c r="S479" s="396"/>
      <c r="T479" s="397"/>
      <c r="U479" s="38" t="s">
        <v>48</v>
      </c>
      <c r="V479" s="38" t="s">
        <v>48</v>
      </c>
      <c r="W479" s="39" t="s">
        <v>0</v>
      </c>
      <c r="X479" s="57">
        <v>0</v>
      </c>
      <c r="Y479" s="54">
        <f t="shared" si="78"/>
        <v>0</v>
      </c>
      <c r="Z479" s="40" t="str">
        <f>IFERROR(IF(Y479=0,"",ROUNDUP(Y479/H479,0)*0.00502),"")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31" t="s">
        <v>69</v>
      </c>
      <c r="BM479" s="76">
        <f t="shared" si="79"/>
        <v>0</v>
      </c>
      <c r="BN479" s="76">
        <f t="shared" si="80"/>
        <v>0</v>
      </c>
      <c r="BO479" s="76">
        <f t="shared" si="81"/>
        <v>0</v>
      </c>
      <c r="BP479" s="76">
        <f t="shared" si="82"/>
        <v>0</v>
      </c>
    </row>
    <row r="480" spans="1:68" ht="27" customHeight="1" x14ac:dyDescent="0.25">
      <c r="A480" s="61" t="s">
        <v>617</v>
      </c>
      <c r="B480" s="61" t="s">
        <v>619</v>
      </c>
      <c r="C480" s="35">
        <v>4301031173</v>
      </c>
      <c r="D480" s="394">
        <v>4607091389500</v>
      </c>
      <c r="E480" s="394"/>
      <c r="F480" s="60">
        <v>0.35</v>
      </c>
      <c r="G480" s="36">
        <v>6</v>
      </c>
      <c r="H480" s="60">
        <v>2.1</v>
      </c>
      <c r="I480" s="60">
        <v>2.23</v>
      </c>
      <c r="J480" s="36">
        <v>234</v>
      </c>
      <c r="K480" s="36" t="s">
        <v>85</v>
      </c>
      <c r="L480" s="36"/>
      <c r="M480" s="37" t="s">
        <v>84</v>
      </c>
      <c r="N480" s="37"/>
      <c r="O480" s="36">
        <v>45</v>
      </c>
      <c r="P480" s="4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6"/>
      <c r="R480" s="396"/>
      <c r="S480" s="396"/>
      <c r="T480" s="397"/>
      <c r="U480" s="38" t="s">
        <v>48</v>
      </c>
      <c r="V480" s="38" t="s">
        <v>48</v>
      </c>
      <c r="W480" s="39" t="s">
        <v>0</v>
      </c>
      <c r="X480" s="57">
        <v>0</v>
      </c>
      <c r="Y480" s="54">
        <f t="shared" si="78"/>
        <v>0</v>
      </c>
      <c r="Z480" s="40" t="str">
        <f>IFERROR(IF(Y480=0,"",ROUNDUP(Y480/H480,0)*0.00502),"")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32" t="s">
        <v>69</v>
      </c>
      <c r="BM480" s="76">
        <f t="shared" si="79"/>
        <v>0</v>
      </c>
      <c r="BN480" s="76">
        <f t="shared" si="80"/>
        <v>0</v>
      </c>
      <c r="BO480" s="76">
        <f t="shared" si="81"/>
        <v>0</v>
      </c>
      <c r="BP480" s="76">
        <f t="shared" si="82"/>
        <v>0</v>
      </c>
    </row>
    <row r="481" spans="1:68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98" t="s">
        <v>43</v>
      </c>
      <c r="Q481" s="399"/>
      <c r="R481" s="399"/>
      <c r="S481" s="399"/>
      <c r="T481" s="399"/>
      <c r="U481" s="399"/>
      <c r="V481" s="400"/>
      <c r="W481" s="41" t="s">
        <v>42</v>
      </c>
      <c r="X481" s="42">
        <f>IFERROR(X475/H475,"0")+IFERROR(X476/H476,"0")+IFERROR(X477/H477,"0")+IFERROR(X478/H478,"0")+IFERROR(X479/H479,"0")+IFERROR(X480/H480,"0")</f>
        <v>0</v>
      </c>
      <c r="Y481" s="42">
        <f>IFERROR(Y475/H475,"0")+IFERROR(Y476/H476,"0")+IFERROR(Y477/H477,"0")+IFERROR(Y478/H478,"0")+IFERROR(Y479/H479,"0")+IFERROR(Y480/H480,"0")</f>
        <v>0</v>
      </c>
      <c r="Z481" s="42">
        <f>IFERROR(IF(Z475="",0,Z475),"0")+IFERROR(IF(Z476="",0,Z476),"0")+IFERROR(IF(Z477="",0,Z477),"0")+IFERROR(IF(Z478="",0,Z478),"0")+IFERROR(IF(Z479="",0,Z479),"0")+IFERROR(IF(Z480="",0,Z480),"0")</f>
        <v>0</v>
      </c>
      <c r="AA481" s="65"/>
      <c r="AB481" s="65"/>
      <c r="AC481" s="65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2"/>
      <c r="P482" s="398" t="s">
        <v>43</v>
      </c>
      <c r="Q482" s="399"/>
      <c r="R482" s="399"/>
      <c r="S482" s="399"/>
      <c r="T482" s="399"/>
      <c r="U482" s="399"/>
      <c r="V482" s="400"/>
      <c r="W482" s="41" t="s">
        <v>0</v>
      </c>
      <c r="X482" s="42">
        <f>IFERROR(SUM(X475:X480),"0")</f>
        <v>0</v>
      </c>
      <c r="Y482" s="42">
        <f>IFERROR(SUM(Y475:Y480),"0")</f>
        <v>0</v>
      </c>
      <c r="Z482" s="41"/>
      <c r="AA482" s="65"/>
      <c r="AB482" s="65"/>
      <c r="AC482" s="65"/>
    </row>
    <row r="483" spans="1:68" ht="14.25" customHeight="1" x14ac:dyDescent="0.25">
      <c r="A483" s="393" t="s">
        <v>119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64"/>
      <c r="AB483" s="64"/>
      <c r="AC483" s="64"/>
    </row>
    <row r="484" spans="1:68" ht="27" customHeight="1" x14ac:dyDescent="0.25">
      <c r="A484" s="61" t="s">
        <v>620</v>
      </c>
      <c r="B484" s="61" t="s">
        <v>621</v>
      </c>
      <c r="C484" s="35">
        <v>4301170010</v>
      </c>
      <c r="D484" s="394">
        <v>4680115884090</v>
      </c>
      <c r="E484" s="394"/>
      <c r="F484" s="60">
        <v>0.11</v>
      </c>
      <c r="G484" s="36">
        <v>12</v>
      </c>
      <c r="H484" s="60">
        <v>1.32</v>
      </c>
      <c r="I484" s="60">
        <v>1.88</v>
      </c>
      <c r="J484" s="36">
        <v>200</v>
      </c>
      <c r="K484" s="36" t="s">
        <v>606</v>
      </c>
      <c r="L484" s="36"/>
      <c r="M484" s="37" t="s">
        <v>605</v>
      </c>
      <c r="N484" s="37"/>
      <c r="O484" s="36">
        <v>150</v>
      </c>
      <c r="P484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6"/>
      <c r="R484" s="396"/>
      <c r="S484" s="396"/>
      <c r="T484" s="397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IFERROR(IF(Y484=0,"",ROUNDUP(Y484/H484,0)*0.00627),"")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3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x14ac:dyDescent="0.2">
      <c r="A485" s="401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2"/>
      <c r="P485" s="398" t="s">
        <v>43</v>
      </c>
      <c r="Q485" s="399"/>
      <c r="R485" s="399"/>
      <c r="S485" s="399"/>
      <c r="T485" s="399"/>
      <c r="U485" s="399"/>
      <c r="V485" s="400"/>
      <c r="W485" s="41" t="s">
        <v>42</v>
      </c>
      <c r="X485" s="42">
        <f>IFERROR(X484/H484,"0")</f>
        <v>0</v>
      </c>
      <c r="Y485" s="42">
        <f>IFERROR(Y484/H484,"0")</f>
        <v>0</v>
      </c>
      <c r="Z485" s="42">
        <f>IFERROR(IF(Z484="",0,Z484),"0")</f>
        <v>0</v>
      </c>
      <c r="AA485" s="65"/>
      <c r="AB485" s="65"/>
      <c r="AC485" s="65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02"/>
      <c r="P486" s="398" t="s">
        <v>43</v>
      </c>
      <c r="Q486" s="399"/>
      <c r="R486" s="399"/>
      <c r="S486" s="399"/>
      <c r="T486" s="399"/>
      <c r="U486" s="399"/>
      <c r="V486" s="400"/>
      <c r="W486" s="41" t="s">
        <v>0</v>
      </c>
      <c r="X486" s="42">
        <f>IFERROR(SUM(X484:X484),"0")</f>
        <v>0</v>
      </c>
      <c r="Y486" s="42">
        <f>IFERROR(SUM(Y484:Y484),"0")</f>
        <v>0</v>
      </c>
      <c r="Z486" s="41"/>
      <c r="AA486" s="65"/>
      <c r="AB486" s="65"/>
      <c r="AC486" s="65"/>
    </row>
    <row r="487" spans="1:68" ht="16.5" customHeight="1" x14ac:dyDescent="0.25">
      <c r="A487" s="416" t="s">
        <v>622</v>
      </c>
      <c r="B487" s="416"/>
      <c r="C487" s="416"/>
      <c r="D487" s="416"/>
      <c r="E487" s="416"/>
      <c r="F487" s="416"/>
      <c r="G487" s="416"/>
      <c r="H487" s="416"/>
      <c r="I487" s="416"/>
      <c r="J487" s="416"/>
      <c r="K487" s="416"/>
      <c r="L487" s="416"/>
      <c r="M487" s="416"/>
      <c r="N487" s="416"/>
      <c r="O487" s="416"/>
      <c r="P487" s="416"/>
      <c r="Q487" s="416"/>
      <c r="R487" s="416"/>
      <c r="S487" s="416"/>
      <c r="T487" s="416"/>
      <c r="U487" s="416"/>
      <c r="V487" s="416"/>
      <c r="W487" s="416"/>
      <c r="X487" s="416"/>
      <c r="Y487" s="416"/>
      <c r="Z487" s="416"/>
      <c r="AA487" s="63"/>
      <c r="AB487" s="63"/>
      <c r="AC487" s="63"/>
    </row>
    <row r="488" spans="1:68" ht="14.25" customHeight="1" x14ac:dyDescent="0.25">
      <c r="A488" s="393" t="s">
        <v>81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64"/>
      <c r="AB488" s="64"/>
      <c r="AC488" s="64"/>
    </row>
    <row r="489" spans="1:68" ht="27" customHeight="1" x14ac:dyDescent="0.25">
      <c r="A489" s="61" t="s">
        <v>623</v>
      </c>
      <c r="B489" s="61" t="s">
        <v>624</v>
      </c>
      <c r="C489" s="35">
        <v>4301031294</v>
      </c>
      <c r="D489" s="394">
        <v>4680115885189</v>
      </c>
      <c r="E489" s="394"/>
      <c r="F489" s="60">
        <v>0.2</v>
      </c>
      <c r="G489" s="36">
        <v>6</v>
      </c>
      <c r="H489" s="60">
        <v>1.2</v>
      </c>
      <c r="I489" s="60">
        <v>1.3720000000000001</v>
      </c>
      <c r="J489" s="36">
        <v>234</v>
      </c>
      <c r="K489" s="36" t="s">
        <v>85</v>
      </c>
      <c r="L489" s="36"/>
      <c r="M489" s="37" t="s">
        <v>84</v>
      </c>
      <c r="N489" s="37"/>
      <c r="O489" s="36">
        <v>40</v>
      </c>
      <c r="P489" s="4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6"/>
      <c r="R489" s="396"/>
      <c r="S489" s="396"/>
      <c r="T489" s="397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IFERROR(IF(Y489=0,"",ROUNDUP(Y489/H489,0)*0.00502),"")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4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ht="27" customHeight="1" x14ac:dyDescent="0.25">
      <c r="A490" s="61" t="s">
        <v>625</v>
      </c>
      <c r="B490" s="61" t="s">
        <v>626</v>
      </c>
      <c r="C490" s="35">
        <v>4301031293</v>
      </c>
      <c r="D490" s="394">
        <v>4680115885172</v>
      </c>
      <c r="E490" s="394"/>
      <c r="F490" s="60">
        <v>0.2</v>
      </c>
      <c r="G490" s="36">
        <v>6</v>
      </c>
      <c r="H490" s="60">
        <v>1.2</v>
      </c>
      <c r="I490" s="60">
        <v>1.3</v>
      </c>
      <c r="J490" s="36">
        <v>234</v>
      </c>
      <c r="K490" s="36" t="s">
        <v>85</v>
      </c>
      <c r="L490" s="36"/>
      <c r="M490" s="37" t="s">
        <v>84</v>
      </c>
      <c r="N490" s="37"/>
      <c r="O490" s="36">
        <v>40</v>
      </c>
      <c r="P490" s="46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6"/>
      <c r="R490" s="396"/>
      <c r="S490" s="396"/>
      <c r="T490" s="397"/>
      <c r="U490" s="38" t="s">
        <v>48</v>
      </c>
      <c r="V490" s="38" t="s">
        <v>48</v>
      </c>
      <c r="W490" s="39" t="s">
        <v>0</v>
      </c>
      <c r="X490" s="57">
        <v>0</v>
      </c>
      <c r="Y490" s="54">
        <f>IFERROR(IF(X490="",0,CEILING((X490/$H490),1)*$H490),"")</f>
        <v>0</v>
      </c>
      <c r="Z490" s="40" t="str">
        <f>IFERROR(IF(Y490=0,"",ROUNDUP(Y490/H490,0)*0.00502),"")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5" t="s">
        <v>69</v>
      </c>
      <c r="BM490" s="76">
        <f>IFERROR(X490*I490/H490,"0")</f>
        <v>0</v>
      </c>
      <c r="BN490" s="76">
        <f>IFERROR(Y490*I490/H490,"0")</f>
        <v>0</v>
      </c>
      <c r="BO490" s="76">
        <f>IFERROR(1/J490*(X490/H490),"0")</f>
        <v>0</v>
      </c>
      <c r="BP490" s="76">
        <f>IFERROR(1/J490*(Y490/H490),"0")</f>
        <v>0</v>
      </c>
    </row>
    <row r="491" spans="1:68" ht="27" customHeight="1" x14ac:dyDescent="0.25">
      <c r="A491" s="61" t="s">
        <v>627</v>
      </c>
      <c r="B491" s="61" t="s">
        <v>628</v>
      </c>
      <c r="C491" s="35">
        <v>4301031291</v>
      </c>
      <c r="D491" s="394">
        <v>4680115885110</v>
      </c>
      <c r="E491" s="394"/>
      <c r="F491" s="60">
        <v>0.2</v>
      </c>
      <c r="G491" s="36">
        <v>6</v>
      </c>
      <c r="H491" s="60">
        <v>1.2</v>
      </c>
      <c r="I491" s="60">
        <v>2.02</v>
      </c>
      <c r="J491" s="36">
        <v>234</v>
      </c>
      <c r="K491" s="36" t="s">
        <v>85</v>
      </c>
      <c r="L491" s="36"/>
      <c r="M491" s="37" t="s">
        <v>84</v>
      </c>
      <c r="N491" s="37"/>
      <c r="O491" s="36">
        <v>35</v>
      </c>
      <c r="P491" s="4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6"/>
      <c r="R491" s="396"/>
      <c r="S491" s="396"/>
      <c r="T491" s="397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6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401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98" t="s">
        <v>43</v>
      </c>
      <c r="Q492" s="399"/>
      <c r="R492" s="399"/>
      <c r="S492" s="399"/>
      <c r="T492" s="399"/>
      <c r="U492" s="399"/>
      <c r="V492" s="400"/>
      <c r="W492" s="41" t="s">
        <v>42</v>
      </c>
      <c r="X492" s="42">
        <f>IFERROR(X489/H489,"0")+IFERROR(X490/H490,"0")+IFERROR(X491/H491,"0")</f>
        <v>0</v>
      </c>
      <c r="Y492" s="42">
        <f>IFERROR(Y489/H489,"0")+IFERROR(Y490/H490,"0")+IFERROR(Y491/H491,"0")</f>
        <v>0</v>
      </c>
      <c r="Z492" s="42">
        <f>IFERROR(IF(Z489="",0,Z489),"0")+IFERROR(IF(Z490="",0,Z490),"0")+IFERROR(IF(Z491="",0,Z491),"0")</f>
        <v>0</v>
      </c>
      <c r="AA492" s="65"/>
      <c r="AB492" s="65"/>
      <c r="AC492" s="65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98" t="s">
        <v>43</v>
      </c>
      <c r="Q493" s="399"/>
      <c r="R493" s="399"/>
      <c r="S493" s="399"/>
      <c r="T493" s="399"/>
      <c r="U493" s="399"/>
      <c r="V493" s="400"/>
      <c r="W493" s="41" t="s">
        <v>0</v>
      </c>
      <c r="X493" s="42">
        <f>IFERROR(SUM(X489:X491),"0")</f>
        <v>0</v>
      </c>
      <c r="Y493" s="42">
        <f>IFERROR(SUM(Y489:Y491),"0")</f>
        <v>0</v>
      </c>
      <c r="Z493" s="41"/>
      <c r="AA493" s="65"/>
      <c r="AB493" s="65"/>
      <c r="AC493" s="65"/>
    </row>
    <row r="494" spans="1:68" ht="16.5" customHeight="1" x14ac:dyDescent="0.25">
      <c r="A494" s="416" t="s">
        <v>629</v>
      </c>
      <c r="B494" s="416"/>
      <c r="C494" s="416"/>
      <c r="D494" s="416"/>
      <c r="E494" s="416"/>
      <c r="F494" s="416"/>
      <c r="G494" s="416"/>
      <c r="H494" s="416"/>
      <c r="I494" s="416"/>
      <c r="J494" s="416"/>
      <c r="K494" s="416"/>
      <c r="L494" s="416"/>
      <c r="M494" s="416"/>
      <c r="N494" s="416"/>
      <c r="O494" s="416"/>
      <c r="P494" s="416"/>
      <c r="Q494" s="416"/>
      <c r="R494" s="416"/>
      <c r="S494" s="416"/>
      <c r="T494" s="416"/>
      <c r="U494" s="416"/>
      <c r="V494" s="416"/>
      <c r="W494" s="416"/>
      <c r="X494" s="416"/>
      <c r="Y494" s="416"/>
      <c r="Z494" s="416"/>
      <c r="AA494" s="63"/>
      <c r="AB494" s="63"/>
      <c r="AC494" s="63"/>
    </row>
    <row r="495" spans="1:68" ht="14.25" customHeight="1" x14ac:dyDescent="0.25">
      <c r="A495" s="393" t="s">
        <v>81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64"/>
      <c r="AB495" s="64"/>
      <c r="AC495" s="64"/>
    </row>
    <row r="496" spans="1:68" ht="27" customHeight="1" x14ac:dyDescent="0.25">
      <c r="A496" s="61" t="s">
        <v>630</v>
      </c>
      <c r="B496" s="61" t="s">
        <v>631</v>
      </c>
      <c r="C496" s="35">
        <v>4301031261</v>
      </c>
      <c r="D496" s="394">
        <v>4680115885103</v>
      </c>
      <c r="E496" s="394"/>
      <c r="F496" s="60">
        <v>0.27</v>
      </c>
      <c r="G496" s="36">
        <v>6</v>
      </c>
      <c r="H496" s="60">
        <v>1.62</v>
      </c>
      <c r="I496" s="60">
        <v>1.82</v>
      </c>
      <c r="J496" s="36">
        <v>156</v>
      </c>
      <c r="K496" s="36" t="s">
        <v>90</v>
      </c>
      <c r="L496" s="36"/>
      <c r="M496" s="37" t="s">
        <v>84</v>
      </c>
      <c r="N496" s="37"/>
      <c r="O496" s="36">
        <v>40</v>
      </c>
      <c r="P496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6"/>
      <c r="R496" s="396"/>
      <c r="S496" s="396"/>
      <c r="T496" s="397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IFERROR(IF(Y496=0,"",ROUNDUP(Y496/H496,0)*0.00753),"")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7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01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02"/>
      <c r="P497" s="398" t="s">
        <v>43</v>
      </c>
      <c r="Q497" s="399"/>
      <c r="R497" s="399"/>
      <c r="S497" s="399"/>
      <c r="T497" s="399"/>
      <c r="U497" s="399"/>
      <c r="V497" s="400"/>
      <c r="W497" s="41" t="s">
        <v>42</v>
      </c>
      <c r="X497" s="42">
        <f>IFERROR(X496/H496,"0")</f>
        <v>0</v>
      </c>
      <c r="Y497" s="42">
        <f>IFERROR(Y496/H496,"0")</f>
        <v>0</v>
      </c>
      <c r="Z497" s="42">
        <f>IFERROR(IF(Z496="",0,Z496),"0")</f>
        <v>0</v>
      </c>
      <c r="AA497" s="65"/>
      <c r="AB497" s="65"/>
      <c r="AC497" s="65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02"/>
      <c r="P498" s="398" t="s">
        <v>43</v>
      </c>
      <c r="Q498" s="399"/>
      <c r="R498" s="399"/>
      <c r="S498" s="399"/>
      <c r="T498" s="399"/>
      <c r="U498" s="399"/>
      <c r="V498" s="400"/>
      <c r="W498" s="41" t="s">
        <v>0</v>
      </c>
      <c r="X498" s="42">
        <f>IFERROR(SUM(X496:X496),"0")</f>
        <v>0</v>
      </c>
      <c r="Y498" s="42">
        <f>IFERROR(SUM(Y496:Y496),"0")</f>
        <v>0</v>
      </c>
      <c r="Z498" s="41"/>
      <c r="AA498" s="65"/>
      <c r="AB498" s="65"/>
      <c r="AC498" s="65"/>
    </row>
    <row r="499" spans="1:68" ht="27.75" customHeight="1" x14ac:dyDescent="0.2">
      <c r="A499" s="441" t="s">
        <v>632</v>
      </c>
      <c r="B499" s="441"/>
      <c r="C499" s="441"/>
      <c r="D499" s="441"/>
      <c r="E499" s="441"/>
      <c r="F499" s="441"/>
      <c r="G499" s="441"/>
      <c r="H499" s="441"/>
      <c r="I499" s="441"/>
      <c r="J499" s="441"/>
      <c r="K499" s="441"/>
      <c r="L499" s="441"/>
      <c r="M499" s="441"/>
      <c r="N499" s="441"/>
      <c r="O499" s="441"/>
      <c r="P499" s="441"/>
      <c r="Q499" s="441"/>
      <c r="R499" s="441"/>
      <c r="S499" s="441"/>
      <c r="T499" s="441"/>
      <c r="U499" s="441"/>
      <c r="V499" s="441"/>
      <c r="W499" s="441"/>
      <c r="X499" s="441"/>
      <c r="Y499" s="441"/>
      <c r="Z499" s="441"/>
      <c r="AA499" s="53"/>
      <c r="AB499" s="53"/>
      <c r="AC499" s="53"/>
    </row>
    <row r="500" spans="1:68" ht="16.5" customHeight="1" x14ac:dyDescent="0.25">
      <c r="A500" s="416" t="s">
        <v>632</v>
      </c>
      <c r="B500" s="416"/>
      <c r="C500" s="416"/>
      <c r="D500" s="416"/>
      <c r="E500" s="416"/>
      <c r="F500" s="416"/>
      <c r="G500" s="416"/>
      <c r="H500" s="416"/>
      <c r="I500" s="416"/>
      <c r="J500" s="416"/>
      <c r="K500" s="416"/>
      <c r="L500" s="416"/>
      <c r="M500" s="416"/>
      <c r="N500" s="416"/>
      <c r="O500" s="416"/>
      <c r="P500" s="416"/>
      <c r="Q500" s="416"/>
      <c r="R500" s="416"/>
      <c r="S500" s="416"/>
      <c r="T500" s="416"/>
      <c r="U500" s="416"/>
      <c r="V500" s="416"/>
      <c r="W500" s="416"/>
      <c r="X500" s="416"/>
      <c r="Y500" s="416"/>
      <c r="Z500" s="416"/>
      <c r="AA500" s="63"/>
      <c r="AB500" s="63"/>
      <c r="AC500" s="63"/>
    </row>
    <row r="501" spans="1:68" ht="14.25" customHeight="1" x14ac:dyDescent="0.25">
      <c r="A501" s="393" t="s">
        <v>124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64"/>
      <c r="AB501" s="64"/>
      <c r="AC501" s="64"/>
    </row>
    <row r="502" spans="1:68" ht="27" customHeight="1" x14ac:dyDescent="0.25">
      <c r="A502" s="61" t="s">
        <v>633</v>
      </c>
      <c r="B502" s="61" t="s">
        <v>634</v>
      </c>
      <c r="C502" s="35">
        <v>4301011795</v>
      </c>
      <c r="D502" s="394">
        <v>4607091389067</v>
      </c>
      <c r="E502" s="394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127</v>
      </c>
      <c r="N502" s="37"/>
      <c r="O502" s="36">
        <v>60</v>
      </c>
      <c r="P502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6"/>
      <c r="R502" s="396"/>
      <c r="S502" s="396"/>
      <c r="T502" s="397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ref="Y502:Y509" si="83">IFERROR(IF(X502="",0,CEILING((X502/$H502),1)*$H502),"")</f>
        <v>0</v>
      </c>
      <c r="Z502" s="40" t="str">
        <f t="shared" ref="Z502:Z507" si="84">IFERROR(IF(Y502=0,"",ROUNDUP(Y502/H502,0)*0.01196),"")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ref="BM502:BM509" si="85">IFERROR(X502*I502/H502,"0")</f>
        <v>0</v>
      </c>
      <c r="BN502" s="76">
        <f t="shared" ref="BN502:BN509" si="86">IFERROR(Y502*I502/H502,"0")</f>
        <v>0</v>
      </c>
      <c r="BO502" s="76">
        <f t="shared" ref="BO502:BO509" si="87">IFERROR(1/J502*(X502/H502),"0")</f>
        <v>0</v>
      </c>
      <c r="BP502" s="76">
        <f t="shared" ref="BP502:BP509" si="88">IFERROR(1/J502*(Y502/H502),"0")</f>
        <v>0</v>
      </c>
    </row>
    <row r="503" spans="1:68" ht="27" customHeight="1" x14ac:dyDescent="0.25">
      <c r="A503" s="61" t="s">
        <v>635</v>
      </c>
      <c r="B503" s="61" t="s">
        <v>636</v>
      </c>
      <c r="C503" s="35">
        <v>4301011961</v>
      </c>
      <c r="D503" s="394">
        <v>4680115885271</v>
      </c>
      <c r="E503" s="394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128</v>
      </c>
      <c r="L503" s="36"/>
      <c r="M503" s="37" t="s">
        <v>127</v>
      </c>
      <c r="N503" s="37"/>
      <c r="O503" s="36">
        <v>60</v>
      </c>
      <c r="P503" s="4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6"/>
      <c r="R503" s="396"/>
      <c r="S503" s="396"/>
      <c r="T503" s="397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 t="shared" si="84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16.5" customHeight="1" x14ac:dyDescent="0.25">
      <c r="A504" s="61" t="s">
        <v>637</v>
      </c>
      <c r="B504" s="61" t="s">
        <v>638</v>
      </c>
      <c r="C504" s="35">
        <v>4301011774</v>
      </c>
      <c r="D504" s="394">
        <v>4680115884502</v>
      </c>
      <c r="E504" s="394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128</v>
      </c>
      <c r="L504" s="36"/>
      <c r="M504" s="37" t="s">
        <v>127</v>
      </c>
      <c r="N504" s="37"/>
      <c r="O504" s="36">
        <v>60</v>
      </c>
      <c r="P504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6"/>
      <c r="R504" s="396"/>
      <c r="S504" s="396"/>
      <c r="T504" s="397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 t="shared" si="84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ht="27" customHeight="1" x14ac:dyDescent="0.25">
      <c r="A505" s="61" t="s">
        <v>639</v>
      </c>
      <c r="B505" s="61" t="s">
        <v>640</v>
      </c>
      <c r="C505" s="35">
        <v>4301011771</v>
      </c>
      <c r="D505" s="394">
        <v>4607091389104</v>
      </c>
      <c r="E505" s="394"/>
      <c r="F505" s="60">
        <v>0.88</v>
      </c>
      <c r="G505" s="36">
        <v>6</v>
      </c>
      <c r="H505" s="60">
        <v>5.28</v>
      </c>
      <c r="I505" s="60">
        <v>5.64</v>
      </c>
      <c r="J505" s="36">
        <v>104</v>
      </c>
      <c r="K505" s="36" t="s">
        <v>128</v>
      </c>
      <c r="L505" s="36"/>
      <c r="M505" s="37" t="s">
        <v>127</v>
      </c>
      <c r="N505" s="37"/>
      <c r="O505" s="36">
        <v>60</v>
      </c>
      <c r="P505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6"/>
      <c r="R505" s="396"/>
      <c r="S505" s="396"/>
      <c r="T505" s="397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3"/>
        <v>0</v>
      </c>
      <c r="Z505" s="40" t="str">
        <f t="shared" si="84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5"/>
        <v>0</v>
      </c>
      <c r="BN505" s="76">
        <f t="shared" si="86"/>
        <v>0</v>
      </c>
      <c r="BO505" s="76">
        <f t="shared" si="87"/>
        <v>0</v>
      </c>
      <c r="BP505" s="76">
        <f t="shared" si="88"/>
        <v>0</v>
      </c>
    </row>
    <row r="506" spans="1:68" ht="16.5" customHeight="1" x14ac:dyDescent="0.25">
      <c r="A506" s="61" t="s">
        <v>641</v>
      </c>
      <c r="B506" s="61" t="s">
        <v>642</v>
      </c>
      <c r="C506" s="35">
        <v>4301011799</v>
      </c>
      <c r="D506" s="394">
        <v>4680115884519</v>
      </c>
      <c r="E506" s="394"/>
      <c r="F506" s="60">
        <v>0.88</v>
      </c>
      <c r="G506" s="36">
        <v>6</v>
      </c>
      <c r="H506" s="60">
        <v>5.28</v>
      </c>
      <c r="I506" s="60">
        <v>5.64</v>
      </c>
      <c r="J506" s="36">
        <v>104</v>
      </c>
      <c r="K506" s="36" t="s">
        <v>128</v>
      </c>
      <c r="L506" s="36"/>
      <c r="M506" s="37" t="s">
        <v>130</v>
      </c>
      <c r="N506" s="37"/>
      <c r="O506" s="36">
        <v>60</v>
      </c>
      <c r="P506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6"/>
      <c r="R506" s="396"/>
      <c r="S506" s="396"/>
      <c r="T506" s="397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3"/>
        <v>0</v>
      </c>
      <c r="Z506" s="40" t="str">
        <f t="shared" si="84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5"/>
        <v>0</v>
      </c>
      <c r="BN506" s="76">
        <f t="shared" si="86"/>
        <v>0</v>
      </c>
      <c r="BO506" s="76">
        <f t="shared" si="87"/>
        <v>0</v>
      </c>
      <c r="BP506" s="76">
        <f t="shared" si="88"/>
        <v>0</v>
      </c>
    </row>
    <row r="507" spans="1:68" ht="27" customHeight="1" x14ac:dyDescent="0.25">
      <c r="A507" s="61" t="s">
        <v>643</v>
      </c>
      <c r="B507" s="61" t="s">
        <v>644</v>
      </c>
      <c r="C507" s="35">
        <v>4301011376</v>
      </c>
      <c r="D507" s="394">
        <v>4680115885226</v>
      </c>
      <c r="E507" s="394"/>
      <c r="F507" s="60">
        <v>0.88</v>
      </c>
      <c r="G507" s="36">
        <v>6</v>
      </c>
      <c r="H507" s="60">
        <v>5.28</v>
      </c>
      <c r="I507" s="60">
        <v>5.64</v>
      </c>
      <c r="J507" s="36">
        <v>104</v>
      </c>
      <c r="K507" s="36" t="s">
        <v>128</v>
      </c>
      <c r="L507" s="36"/>
      <c r="M507" s="37" t="s">
        <v>130</v>
      </c>
      <c r="N507" s="37"/>
      <c r="O507" s="36">
        <v>60</v>
      </c>
      <c r="P50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6"/>
      <c r="R507" s="396"/>
      <c r="S507" s="396"/>
      <c r="T507" s="397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3"/>
        <v>0</v>
      </c>
      <c r="Z507" s="40" t="str">
        <f t="shared" si="84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43" t="s">
        <v>69</v>
      </c>
      <c r="BM507" s="76">
        <f t="shared" si="85"/>
        <v>0</v>
      </c>
      <c r="BN507" s="76">
        <f t="shared" si="86"/>
        <v>0</v>
      </c>
      <c r="BO507" s="76">
        <f t="shared" si="87"/>
        <v>0</v>
      </c>
      <c r="BP507" s="76">
        <f t="shared" si="88"/>
        <v>0</v>
      </c>
    </row>
    <row r="508" spans="1:68" ht="27" customHeight="1" x14ac:dyDescent="0.25">
      <c r="A508" s="61" t="s">
        <v>645</v>
      </c>
      <c r="B508" s="61" t="s">
        <v>646</v>
      </c>
      <c r="C508" s="35">
        <v>4301011778</v>
      </c>
      <c r="D508" s="394">
        <v>4680115880603</v>
      </c>
      <c r="E508" s="394"/>
      <c r="F508" s="60">
        <v>0.6</v>
      </c>
      <c r="G508" s="36">
        <v>6</v>
      </c>
      <c r="H508" s="60">
        <v>3.6</v>
      </c>
      <c r="I508" s="60">
        <v>3.84</v>
      </c>
      <c r="J508" s="36">
        <v>120</v>
      </c>
      <c r="K508" s="36" t="s">
        <v>90</v>
      </c>
      <c r="L508" s="36"/>
      <c r="M508" s="37" t="s">
        <v>127</v>
      </c>
      <c r="N508" s="37"/>
      <c r="O508" s="36">
        <v>60</v>
      </c>
      <c r="P508" s="4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6"/>
      <c r="R508" s="396"/>
      <c r="S508" s="396"/>
      <c r="T508" s="397"/>
      <c r="U508" s="38" t="s">
        <v>48</v>
      </c>
      <c r="V508" s="38" t="s">
        <v>48</v>
      </c>
      <c r="W508" s="39" t="s">
        <v>0</v>
      </c>
      <c r="X508" s="57">
        <v>0</v>
      </c>
      <c r="Y508" s="54">
        <f t="shared" si="83"/>
        <v>0</v>
      </c>
      <c r="Z508" s="40" t="str">
        <f>IFERROR(IF(Y508=0,"",ROUNDUP(Y508/H508,0)*0.00937),"")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4" t="s">
        <v>69</v>
      </c>
      <c r="BM508" s="76">
        <f t="shared" si="85"/>
        <v>0</v>
      </c>
      <c r="BN508" s="76">
        <f t="shared" si="86"/>
        <v>0</v>
      </c>
      <c r="BO508" s="76">
        <f t="shared" si="87"/>
        <v>0</v>
      </c>
      <c r="BP508" s="76">
        <f t="shared" si="88"/>
        <v>0</v>
      </c>
    </row>
    <row r="509" spans="1:68" ht="27" customHeight="1" x14ac:dyDescent="0.25">
      <c r="A509" s="61" t="s">
        <v>647</v>
      </c>
      <c r="B509" s="61" t="s">
        <v>648</v>
      </c>
      <c r="C509" s="35">
        <v>4301011784</v>
      </c>
      <c r="D509" s="394">
        <v>4607091389982</v>
      </c>
      <c r="E509" s="394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60</v>
      </c>
      <c r="P509" s="4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6"/>
      <c r="R509" s="396"/>
      <c r="S509" s="396"/>
      <c r="T509" s="397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3"/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5" t="s">
        <v>69</v>
      </c>
      <c r="BM509" s="76">
        <f t="shared" si="85"/>
        <v>0</v>
      </c>
      <c r="BN509" s="76">
        <f t="shared" si="86"/>
        <v>0</v>
      </c>
      <c r="BO509" s="76">
        <f t="shared" si="87"/>
        <v>0</v>
      </c>
      <c r="BP509" s="76">
        <f t="shared" si="88"/>
        <v>0</v>
      </c>
    </row>
    <row r="510" spans="1:68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98" t="s">
        <v>43</v>
      </c>
      <c r="Q510" s="399"/>
      <c r="R510" s="399"/>
      <c r="S510" s="399"/>
      <c r="T510" s="399"/>
      <c r="U510" s="399"/>
      <c r="V510" s="400"/>
      <c r="W510" s="41" t="s">
        <v>42</v>
      </c>
      <c r="X510" s="42">
        <f>IFERROR(X502/H502,"0")+IFERROR(X503/H503,"0")+IFERROR(X504/H504,"0")+IFERROR(X505/H505,"0")+IFERROR(X506/H506,"0")+IFERROR(X507/H507,"0")+IFERROR(X508/H508,"0")+IFERROR(X509/H509,"0")</f>
        <v>0</v>
      </c>
      <c r="Y510" s="42">
        <f>IFERROR(Y502/H502,"0")+IFERROR(Y503/H503,"0")+IFERROR(Y504/H504,"0")+IFERROR(Y505/H505,"0")+IFERROR(Y506/H506,"0")+IFERROR(Y507/H507,"0")+IFERROR(Y508/H508,"0")+IFERROR(Y509/H509,"0")</f>
        <v>0</v>
      </c>
      <c r="Z510" s="42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5"/>
      <c r="AB510" s="65"/>
      <c r="AC510" s="65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98" t="s">
        <v>43</v>
      </c>
      <c r="Q511" s="399"/>
      <c r="R511" s="399"/>
      <c r="S511" s="399"/>
      <c r="T511" s="399"/>
      <c r="U511" s="399"/>
      <c r="V511" s="400"/>
      <c r="W511" s="41" t="s">
        <v>0</v>
      </c>
      <c r="X511" s="42">
        <f>IFERROR(SUM(X502:X509),"0")</f>
        <v>0</v>
      </c>
      <c r="Y511" s="42">
        <f>IFERROR(SUM(Y502:Y509),"0")</f>
        <v>0</v>
      </c>
      <c r="Z511" s="41"/>
      <c r="AA511" s="65"/>
      <c r="AB511" s="65"/>
      <c r="AC511" s="65"/>
    </row>
    <row r="512" spans="1:68" ht="14.25" customHeight="1" x14ac:dyDescent="0.25">
      <c r="A512" s="393" t="s">
        <v>160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64"/>
      <c r="AB512" s="64"/>
      <c r="AC512" s="64"/>
    </row>
    <row r="513" spans="1:68" ht="16.5" customHeight="1" x14ac:dyDescent="0.25">
      <c r="A513" s="61" t="s">
        <v>649</v>
      </c>
      <c r="B513" s="61" t="s">
        <v>650</v>
      </c>
      <c r="C513" s="35">
        <v>4301020222</v>
      </c>
      <c r="D513" s="394">
        <v>4607091388930</v>
      </c>
      <c r="E513" s="394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55</v>
      </c>
      <c r="P513" s="4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6"/>
      <c r="R513" s="396"/>
      <c r="S513" s="396"/>
      <c r="T513" s="397"/>
      <c r="U513" s="38" t="s">
        <v>48</v>
      </c>
      <c r="V513" s="38" t="s">
        <v>48</v>
      </c>
      <c r="W513" s="39" t="s">
        <v>0</v>
      </c>
      <c r="X513" s="57">
        <v>0</v>
      </c>
      <c r="Y513" s="54">
        <f>IFERROR(IF(X513="",0,CEILING((X513/$H513),1)*$H513),"")</f>
        <v>0</v>
      </c>
      <c r="Z513" s="40" t="str">
        <f>IFERROR(IF(Y513=0,"",ROUNDUP(Y513/H513,0)*0.01196),"")</f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6" t="s">
        <v>69</v>
      </c>
      <c r="BM513" s="76">
        <f>IFERROR(X513*I513/H513,"0")</f>
        <v>0</v>
      </c>
      <c r="BN513" s="76">
        <f>IFERROR(Y513*I513/H513,"0")</f>
        <v>0</v>
      </c>
      <c r="BO513" s="76">
        <f>IFERROR(1/J513*(X513/H513),"0")</f>
        <v>0</v>
      </c>
      <c r="BP513" s="76">
        <f>IFERROR(1/J513*(Y513/H513),"0")</f>
        <v>0</v>
      </c>
    </row>
    <row r="514" spans="1:68" ht="16.5" customHeight="1" x14ac:dyDescent="0.25">
      <c r="A514" s="61" t="s">
        <v>651</v>
      </c>
      <c r="B514" s="61" t="s">
        <v>652</v>
      </c>
      <c r="C514" s="35">
        <v>4301020206</v>
      </c>
      <c r="D514" s="394">
        <v>4680115880054</v>
      </c>
      <c r="E514" s="394"/>
      <c r="F514" s="60">
        <v>0.6</v>
      </c>
      <c r="G514" s="36">
        <v>6</v>
      </c>
      <c r="H514" s="60">
        <v>3.6</v>
      </c>
      <c r="I514" s="60">
        <v>3.84</v>
      </c>
      <c r="J514" s="36">
        <v>120</v>
      </c>
      <c r="K514" s="36" t="s">
        <v>90</v>
      </c>
      <c r="L514" s="36"/>
      <c r="M514" s="37" t="s">
        <v>127</v>
      </c>
      <c r="N514" s="37"/>
      <c r="O514" s="36">
        <v>55</v>
      </c>
      <c r="P514" s="4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6"/>
      <c r="R514" s="396"/>
      <c r="S514" s="396"/>
      <c r="T514" s="397"/>
      <c r="U514" s="38" t="s">
        <v>48</v>
      </c>
      <c r="V514" s="38" t="s">
        <v>48</v>
      </c>
      <c r="W514" s="39" t="s">
        <v>0</v>
      </c>
      <c r="X514" s="57">
        <v>0</v>
      </c>
      <c r="Y514" s="54">
        <f>IFERROR(IF(X514="",0,CEILING((X514/$H514),1)*$H514),"")</f>
        <v>0</v>
      </c>
      <c r="Z514" s="40" t="str">
        <f>IFERROR(IF(Y514=0,"",ROUNDUP(Y514/H514,0)*0.00937),"")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7" t="s">
        <v>69</v>
      </c>
      <c r="BM514" s="76">
        <f>IFERROR(X514*I514/H514,"0")</f>
        <v>0</v>
      </c>
      <c r="BN514" s="76">
        <f>IFERROR(Y514*I514/H514,"0")</f>
        <v>0</v>
      </c>
      <c r="BO514" s="76">
        <f>IFERROR(1/J514*(X514/H514),"0")</f>
        <v>0</v>
      </c>
      <c r="BP514" s="76">
        <f>IFERROR(1/J514*(Y514/H514),"0")</f>
        <v>0</v>
      </c>
    </row>
    <row r="515" spans="1:68" x14ac:dyDescent="0.2">
      <c r="A515" s="401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02"/>
      <c r="P515" s="398" t="s">
        <v>43</v>
      </c>
      <c r="Q515" s="399"/>
      <c r="R515" s="399"/>
      <c r="S515" s="399"/>
      <c r="T515" s="399"/>
      <c r="U515" s="399"/>
      <c r="V515" s="400"/>
      <c r="W515" s="41" t="s">
        <v>42</v>
      </c>
      <c r="X515" s="42">
        <f>IFERROR(X513/H513,"0")+IFERROR(X514/H514,"0")</f>
        <v>0</v>
      </c>
      <c r="Y515" s="42">
        <f>IFERROR(Y513/H513,"0")+IFERROR(Y514/H514,"0")</f>
        <v>0</v>
      </c>
      <c r="Z515" s="42">
        <f>IFERROR(IF(Z513="",0,Z513),"0")+IFERROR(IF(Z514="",0,Z514),"0")</f>
        <v>0</v>
      </c>
      <c r="AA515" s="65"/>
      <c r="AB515" s="65"/>
      <c r="AC515" s="65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02"/>
      <c r="P516" s="398" t="s">
        <v>43</v>
      </c>
      <c r="Q516" s="399"/>
      <c r="R516" s="399"/>
      <c r="S516" s="399"/>
      <c r="T516" s="399"/>
      <c r="U516" s="399"/>
      <c r="V516" s="400"/>
      <c r="W516" s="41" t="s">
        <v>0</v>
      </c>
      <c r="X516" s="42">
        <f>IFERROR(SUM(X513:X514),"0")</f>
        <v>0</v>
      </c>
      <c r="Y516" s="42">
        <f>IFERROR(SUM(Y513:Y514),"0")</f>
        <v>0</v>
      </c>
      <c r="Z516" s="41"/>
      <c r="AA516" s="65"/>
      <c r="AB516" s="65"/>
      <c r="AC516" s="65"/>
    </row>
    <row r="517" spans="1:68" ht="14.25" customHeight="1" x14ac:dyDescent="0.25">
      <c r="A517" s="393" t="s">
        <v>81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64"/>
      <c r="AB517" s="64"/>
      <c r="AC517" s="64"/>
    </row>
    <row r="518" spans="1:68" ht="27" customHeight="1" x14ac:dyDescent="0.25">
      <c r="A518" s="61" t="s">
        <v>653</v>
      </c>
      <c r="B518" s="61" t="s">
        <v>654</v>
      </c>
      <c r="C518" s="35">
        <v>4301031252</v>
      </c>
      <c r="D518" s="394">
        <v>4680115883116</v>
      </c>
      <c r="E518" s="394"/>
      <c r="F518" s="60">
        <v>0.88</v>
      </c>
      <c r="G518" s="36">
        <v>6</v>
      </c>
      <c r="H518" s="60">
        <v>5.28</v>
      </c>
      <c r="I518" s="60">
        <v>5.64</v>
      </c>
      <c r="J518" s="36">
        <v>104</v>
      </c>
      <c r="K518" s="36" t="s">
        <v>128</v>
      </c>
      <c r="L518" s="36"/>
      <c r="M518" s="37" t="s">
        <v>127</v>
      </c>
      <c r="N518" s="37"/>
      <c r="O518" s="36">
        <v>60</v>
      </c>
      <c r="P518" s="4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6"/>
      <c r="R518" s="396"/>
      <c r="S518" s="396"/>
      <c r="T518" s="397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ref="Y518:Y523" si="89">IFERROR(IF(X518="",0,CEILING((X518/$H518),1)*$H518),"")</f>
        <v>0</v>
      </c>
      <c r="Z518" s="40" t="str">
        <f>IFERROR(IF(Y518=0,"",ROUNDUP(Y518/H518,0)*0.01196),"")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ref="BM518:BM523" si="90">IFERROR(X518*I518/H518,"0")</f>
        <v>0</v>
      </c>
      <c r="BN518" s="76">
        <f t="shared" ref="BN518:BN523" si="91">IFERROR(Y518*I518/H518,"0")</f>
        <v>0</v>
      </c>
      <c r="BO518" s="76">
        <f t="shared" ref="BO518:BO523" si="92">IFERROR(1/J518*(X518/H518),"0")</f>
        <v>0</v>
      </c>
      <c r="BP518" s="76">
        <f t="shared" ref="BP518:BP523" si="93">IFERROR(1/J518*(Y518/H518),"0")</f>
        <v>0</v>
      </c>
    </row>
    <row r="519" spans="1:68" ht="27" customHeight="1" x14ac:dyDescent="0.25">
      <c r="A519" s="61" t="s">
        <v>655</v>
      </c>
      <c r="B519" s="61" t="s">
        <v>656</v>
      </c>
      <c r="C519" s="35">
        <v>4301031248</v>
      </c>
      <c r="D519" s="394">
        <v>4680115883093</v>
      </c>
      <c r="E519" s="394"/>
      <c r="F519" s="60">
        <v>0.88</v>
      </c>
      <c r="G519" s="36">
        <v>6</v>
      </c>
      <c r="H519" s="60">
        <v>5.28</v>
      </c>
      <c r="I519" s="60">
        <v>5.64</v>
      </c>
      <c r="J519" s="36">
        <v>104</v>
      </c>
      <c r="K519" s="36" t="s">
        <v>128</v>
      </c>
      <c r="L519" s="36"/>
      <c r="M519" s="37" t="s">
        <v>84</v>
      </c>
      <c r="N519" s="37"/>
      <c r="O519" s="36">
        <v>60</v>
      </c>
      <c r="P519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6"/>
      <c r="R519" s="396"/>
      <c r="S519" s="396"/>
      <c r="T519" s="397"/>
      <c r="U519" s="38" t="s">
        <v>48</v>
      </c>
      <c r="V519" s="38" t="s">
        <v>48</v>
      </c>
      <c r="W519" s="39" t="s">
        <v>0</v>
      </c>
      <c r="X519" s="57">
        <v>200</v>
      </c>
      <c r="Y519" s="54">
        <f t="shared" si="89"/>
        <v>200.64000000000001</v>
      </c>
      <c r="Z519" s="40">
        <f>IFERROR(IF(Y519=0,"",ROUNDUP(Y519/H519,0)*0.01196),"")</f>
        <v>0.45448</v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90"/>
        <v>213.63636363636363</v>
      </c>
      <c r="BN519" s="76">
        <f t="shared" si="91"/>
        <v>214.32</v>
      </c>
      <c r="BO519" s="76">
        <f t="shared" si="92"/>
        <v>0.36421911421911418</v>
      </c>
      <c r="BP519" s="76">
        <f t="shared" si="93"/>
        <v>0.36538461538461542</v>
      </c>
    </row>
    <row r="520" spans="1:68" ht="27" customHeight="1" x14ac:dyDescent="0.25">
      <c r="A520" s="61" t="s">
        <v>657</v>
      </c>
      <c r="B520" s="61" t="s">
        <v>658</v>
      </c>
      <c r="C520" s="35">
        <v>4301031250</v>
      </c>
      <c r="D520" s="394">
        <v>4680115883109</v>
      </c>
      <c r="E520" s="394"/>
      <c r="F520" s="60">
        <v>0.88</v>
      </c>
      <c r="G520" s="36">
        <v>6</v>
      </c>
      <c r="H520" s="60">
        <v>5.28</v>
      </c>
      <c r="I520" s="60">
        <v>5.64</v>
      </c>
      <c r="J520" s="36">
        <v>104</v>
      </c>
      <c r="K520" s="36" t="s">
        <v>128</v>
      </c>
      <c r="L520" s="36"/>
      <c r="M520" s="37" t="s">
        <v>84</v>
      </c>
      <c r="N520" s="37"/>
      <c r="O520" s="36">
        <v>60</v>
      </c>
      <c r="P520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6"/>
      <c r="R520" s="396"/>
      <c r="S520" s="396"/>
      <c r="T520" s="397"/>
      <c r="U520" s="38" t="s">
        <v>48</v>
      </c>
      <c r="V520" s="38" t="s">
        <v>48</v>
      </c>
      <c r="W520" s="39" t="s">
        <v>0</v>
      </c>
      <c r="X520" s="57">
        <v>200</v>
      </c>
      <c r="Y520" s="54">
        <f t="shared" si="89"/>
        <v>200.64000000000001</v>
      </c>
      <c r="Z520" s="40">
        <f>IFERROR(IF(Y520=0,"",ROUNDUP(Y520/H520,0)*0.01196),"")</f>
        <v>0.45448</v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90"/>
        <v>213.63636363636363</v>
      </c>
      <c r="BN520" s="76">
        <f t="shared" si="91"/>
        <v>214.32</v>
      </c>
      <c r="BO520" s="76">
        <f t="shared" si="92"/>
        <v>0.36421911421911418</v>
      </c>
      <c r="BP520" s="76">
        <f t="shared" si="93"/>
        <v>0.36538461538461542</v>
      </c>
    </row>
    <row r="521" spans="1:68" ht="27" customHeight="1" x14ac:dyDescent="0.25">
      <c r="A521" s="61" t="s">
        <v>659</v>
      </c>
      <c r="B521" s="61" t="s">
        <v>660</v>
      </c>
      <c r="C521" s="35">
        <v>4301031249</v>
      </c>
      <c r="D521" s="394">
        <v>4680115882072</v>
      </c>
      <c r="E521" s="394"/>
      <c r="F521" s="60">
        <v>0.6</v>
      </c>
      <c r="G521" s="36">
        <v>6</v>
      </c>
      <c r="H521" s="60">
        <v>3.6</v>
      </c>
      <c r="I521" s="60">
        <v>3.84</v>
      </c>
      <c r="J521" s="36">
        <v>120</v>
      </c>
      <c r="K521" s="36" t="s">
        <v>90</v>
      </c>
      <c r="L521" s="36"/>
      <c r="M521" s="37" t="s">
        <v>127</v>
      </c>
      <c r="N521" s="37"/>
      <c r="O521" s="36">
        <v>60</v>
      </c>
      <c r="P521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6"/>
      <c r="R521" s="396"/>
      <c r="S521" s="396"/>
      <c r="T521" s="397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si="89"/>
        <v>0</v>
      </c>
      <c r="Z521" s="40" t="str">
        <f>IFERROR(IF(Y521=0,"",ROUNDUP(Y521/H521,0)*0.00937),"")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1" t="s">
        <v>69</v>
      </c>
      <c r="BM521" s="76">
        <f t="shared" si="90"/>
        <v>0</v>
      </c>
      <c r="BN521" s="76">
        <f t="shared" si="91"/>
        <v>0</v>
      </c>
      <c r="BO521" s="76">
        <f t="shared" si="92"/>
        <v>0</v>
      </c>
      <c r="BP521" s="76">
        <f t="shared" si="93"/>
        <v>0</v>
      </c>
    </row>
    <row r="522" spans="1:68" ht="27" customHeight="1" x14ac:dyDescent="0.25">
      <c r="A522" s="61" t="s">
        <v>661</v>
      </c>
      <c r="B522" s="61" t="s">
        <v>662</v>
      </c>
      <c r="C522" s="35">
        <v>4301031251</v>
      </c>
      <c r="D522" s="394">
        <v>4680115882102</v>
      </c>
      <c r="E522" s="394"/>
      <c r="F522" s="60">
        <v>0.6</v>
      </c>
      <c r="G522" s="36">
        <v>6</v>
      </c>
      <c r="H522" s="60">
        <v>3.6</v>
      </c>
      <c r="I522" s="60">
        <v>3.81</v>
      </c>
      <c r="J522" s="36">
        <v>120</v>
      </c>
      <c r="K522" s="36" t="s">
        <v>90</v>
      </c>
      <c r="L522" s="36"/>
      <c r="M522" s="37" t="s">
        <v>84</v>
      </c>
      <c r="N522" s="37"/>
      <c r="O522" s="36">
        <v>60</v>
      </c>
      <c r="P522" s="4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6"/>
      <c r="R522" s="396"/>
      <c r="S522" s="396"/>
      <c r="T522" s="397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89"/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2" t="s">
        <v>69</v>
      </c>
      <c r="BM522" s="76">
        <f t="shared" si="90"/>
        <v>0</v>
      </c>
      <c r="BN522" s="76">
        <f t="shared" si="91"/>
        <v>0</v>
      </c>
      <c r="BO522" s="76">
        <f t="shared" si="92"/>
        <v>0</v>
      </c>
      <c r="BP522" s="76">
        <f t="shared" si="93"/>
        <v>0</v>
      </c>
    </row>
    <row r="523" spans="1:68" ht="27" customHeight="1" x14ac:dyDescent="0.25">
      <c r="A523" s="61" t="s">
        <v>663</v>
      </c>
      <c r="B523" s="61" t="s">
        <v>664</v>
      </c>
      <c r="C523" s="35">
        <v>4301031253</v>
      </c>
      <c r="D523" s="394">
        <v>4680115882096</v>
      </c>
      <c r="E523" s="394"/>
      <c r="F523" s="60">
        <v>0.6</v>
      </c>
      <c r="G523" s="36">
        <v>6</v>
      </c>
      <c r="H523" s="60">
        <v>3.6</v>
      </c>
      <c r="I523" s="60">
        <v>3.81</v>
      </c>
      <c r="J523" s="36">
        <v>120</v>
      </c>
      <c r="K523" s="36" t="s">
        <v>90</v>
      </c>
      <c r="L523" s="36"/>
      <c r="M523" s="37" t="s">
        <v>84</v>
      </c>
      <c r="N523" s="37"/>
      <c r="O523" s="36">
        <v>60</v>
      </c>
      <c r="P523" s="4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6"/>
      <c r="R523" s="396"/>
      <c r="S523" s="396"/>
      <c r="T523" s="397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89"/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3" t="s">
        <v>69</v>
      </c>
      <c r="BM523" s="76">
        <f t="shared" si="90"/>
        <v>0</v>
      </c>
      <c r="BN523" s="76">
        <f t="shared" si="91"/>
        <v>0</v>
      </c>
      <c r="BO523" s="76">
        <f t="shared" si="92"/>
        <v>0</v>
      </c>
      <c r="BP523" s="76">
        <f t="shared" si="93"/>
        <v>0</v>
      </c>
    </row>
    <row r="524" spans="1:68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2"/>
      <c r="P524" s="398" t="s">
        <v>43</v>
      </c>
      <c r="Q524" s="399"/>
      <c r="R524" s="399"/>
      <c r="S524" s="399"/>
      <c r="T524" s="399"/>
      <c r="U524" s="399"/>
      <c r="V524" s="400"/>
      <c r="W524" s="41" t="s">
        <v>42</v>
      </c>
      <c r="X524" s="42">
        <f>IFERROR(X518/H518,"0")+IFERROR(X519/H519,"0")+IFERROR(X520/H520,"0")+IFERROR(X521/H521,"0")+IFERROR(X522/H522,"0")+IFERROR(X523/H523,"0")</f>
        <v>75.757575757575751</v>
      </c>
      <c r="Y524" s="42">
        <f>IFERROR(Y518/H518,"0")+IFERROR(Y519/H519,"0")+IFERROR(Y520/H520,"0")+IFERROR(Y521/H521,"0")+IFERROR(Y522/H522,"0")+IFERROR(Y523/H523,"0")</f>
        <v>76</v>
      </c>
      <c r="Z524" s="42">
        <f>IFERROR(IF(Z518="",0,Z518),"0")+IFERROR(IF(Z519="",0,Z519),"0")+IFERROR(IF(Z520="",0,Z520),"0")+IFERROR(IF(Z521="",0,Z521),"0")+IFERROR(IF(Z522="",0,Z522),"0")+IFERROR(IF(Z523="",0,Z523),"0")</f>
        <v>0.90895999999999999</v>
      </c>
      <c r="AA524" s="65"/>
      <c r="AB524" s="65"/>
      <c r="AC524" s="65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98" t="s">
        <v>43</v>
      </c>
      <c r="Q525" s="399"/>
      <c r="R525" s="399"/>
      <c r="S525" s="399"/>
      <c r="T525" s="399"/>
      <c r="U525" s="399"/>
      <c r="V525" s="400"/>
      <c r="W525" s="41" t="s">
        <v>0</v>
      </c>
      <c r="X525" s="42">
        <f>IFERROR(SUM(X518:X523),"0")</f>
        <v>400</v>
      </c>
      <c r="Y525" s="42">
        <f>IFERROR(SUM(Y518:Y523),"0")</f>
        <v>401.28000000000003</v>
      </c>
      <c r="Z525" s="41"/>
      <c r="AA525" s="65"/>
      <c r="AB525" s="65"/>
      <c r="AC525" s="65"/>
    </row>
    <row r="526" spans="1:68" ht="14.25" customHeight="1" x14ac:dyDescent="0.25">
      <c r="A526" s="393" t="s">
        <v>86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64"/>
      <c r="AB526" s="64"/>
      <c r="AC526" s="64"/>
    </row>
    <row r="527" spans="1:68" ht="16.5" customHeight="1" x14ac:dyDescent="0.25">
      <c r="A527" s="61" t="s">
        <v>665</v>
      </c>
      <c r="B527" s="61" t="s">
        <v>666</v>
      </c>
      <c r="C527" s="35">
        <v>4301051230</v>
      </c>
      <c r="D527" s="394">
        <v>4607091383409</v>
      </c>
      <c r="E527" s="394"/>
      <c r="F527" s="60">
        <v>1.3</v>
      </c>
      <c r="G527" s="36">
        <v>6</v>
      </c>
      <c r="H527" s="60">
        <v>7.8</v>
      </c>
      <c r="I527" s="60">
        <v>8.3460000000000001</v>
      </c>
      <c r="J527" s="36">
        <v>56</v>
      </c>
      <c r="K527" s="36" t="s">
        <v>128</v>
      </c>
      <c r="L527" s="36"/>
      <c r="M527" s="37" t="s">
        <v>84</v>
      </c>
      <c r="N527" s="37"/>
      <c r="O527" s="36">
        <v>45</v>
      </c>
      <c r="P527" s="4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6"/>
      <c r="R527" s="396"/>
      <c r="S527" s="396"/>
      <c r="T527" s="397"/>
      <c r="U527" s="38" t="s">
        <v>48</v>
      </c>
      <c r="V527" s="38" t="s">
        <v>48</v>
      </c>
      <c r="W527" s="39" t="s">
        <v>0</v>
      </c>
      <c r="X527" s="57">
        <v>0</v>
      </c>
      <c r="Y527" s="54">
        <f>IFERROR(IF(X527="",0,CEILING((X527/$H527),1)*$H527),"")</f>
        <v>0</v>
      </c>
      <c r="Z527" s="40" t="str">
        <f>IFERROR(IF(Y527=0,"",ROUNDUP(Y527/H527,0)*0.02175),"")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4" t="s">
        <v>69</v>
      </c>
      <c r="BM527" s="76">
        <f>IFERROR(X527*I527/H527,"0")</f>
        <v>0</v>
      </c>
      <c r="BN527" s="76">
        <f>IFERROR(Y527*I527/H527,"0")</f>
        <v>0</v>
      </c>
      <c r="BO527" s="76">
        <f>IFERROR(1/J527*(X527/H527),"0")</f>
        <v>0</v>
      </c>
      <c r="BP527" s="76">
        <f>IFERROR(1/J527*(Y527/H527),"0")</f>
        <v>0</v>
      </c>
    </row>
    <row r="528" spans="1:68" ht="16.5" customHeight="1" x14ac:dyDescent="0.25">
      <c r="A528" s="61" t="s">
        <v>667</v>
      </c>
      <c r="B528" s="61" t="s">
        <v>668</v>
      </c>
      <c r="C528" s="35">
        <v>4301051231</v>
      </c>
      <c r="D528" s="394">
        <v>4607091383416</v>
      </c>
      <c r="E528" s="394"/>
      <c r="F528" s="60">
        <v>1.3</v>
      </c>
      <c r="G528" s="36">
        <v>6</v>
      </c>
      <c r="H528" s="60">
        <v>7.8</v>
      </c>
      <c r="I528" s="60">
        <v>8.3460000000000001</v>
      </c>
      <c r="J528" s="36">
        <v>56</v>
      </c>
      <c r="K528" s="36" t="s">
        <v>128</v>
      </c>
      <c r="L528" s="36"/>
      <c r="M528" s="37" t="s">
        <v>84</v>
      </c>
      <c r="N528" s="37"/>
      <c r="O528" s="36">
        <v>45</v>
      </c>
      <c r="P528" s="4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6"/>
      <c r="R528" s="396"/>
      <c r="S528" s="396"/>
      <c r="T528" s="397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IFERROR(IF(Y528=0,"",ROUNDUP(Y528/H528,0)*0.02175),"")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5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t="27" customHeight="1" x14ac:dyDescent="0.25">
      <c r="A529" s="61" t="s">
        <v>669</v>
      </c>
      <c r="B529" s="61" t="s">
        <v>670</v>
      </c>
      <c r="C529" s="35">
        <v>4301051058</v>
      </c>
      <c r="D529" s="394">
        <v>4680115883536</v>
      </c>
      <c r="E529" s="394"/>
      <c r="F529" s="60">
        <v>0.3</v>
      </c>
      <c r="G529" s="36">
        <v>6</v>
      </c>
      <c r="H529" s="60">
        <v>1.8</v>
      </c>
      <c r="I529" s="60">
        <v>2.0659999999999998</v>
      </c>
      <c r="J529" s="36">
        <v>156</v>
      </c>
      <c r="K529" s="36" t="s">
        <v>90</v>
      </c>
      <c r="L529" s="36"/>
      <c r="M529" s="37" t="s">
        <v>84</v>
      </c>
      <c r="N529" s="37"/>
      <c r="O529" s="36">
        <v>45</v>
      </c>
      <c r="P529" s="4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6"/>
      <c r="R529" s="396"/>
      <c r="S529" s="396"/>
      <c r="T529" s="397"/>
      <c r="U529" s="38" t="s">
        <v>48</v>
      </c>
      <c r="V529" s="38" t="s">
        <v>48</v>
      </c>
      <c r="W529" s="39" t="s">
        <v>0</v>
      </c>
      <c r="X529" s="57">
        <v>0</v>
      </c>
      <c r="Y529" s="54">
        <f>IFERROR(IF(X529="",0,CEILING((X529/$H529),1)*$H529),"")</f>
        <v>0</v>
      </c>
      <c r="Z529" s="40" t="str">
        <f>IFERROR(IF(Y529=0,"",ROUNDUP(Y529/H529,0)*0.00753),"")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6" t="s">
        <v>69</v>
      </c>
      <c r="BM529" s="76">
        <f>IFERROR(X529*I529/H529,"0")</f>
        <v>0</v>
      </c>
      <c r="BN529" s="76">
        <f>IFERROR(Y529*I529/H529,"0")</f>
        <v>0</v>
      </c>
      <c r="BO529" s="76">
        <f>IFERROR(1/J529*(X529/H529),"0")</f>
        <v>0</v>
      </c>
      <c r="BP529" s="76">
        <f>IFERROR(1/J529*(Y529/H529),"0")</f>
        <v>0</v>
      </c>
    </row>
    <row r="530" spans="1:68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98" t="s">
        <v>43</v>
      </c>
      <c r="Q530" s="399"/>
      <c r="R530" s="399"/>
      <c r="S530" s="399"/>
      <c r="T530" s="399"/>
      <c r="U530" s="399"/>
      <c r="V530" s="400"/>
      <c r="W530" s="41" t="s">
        <v>42</v>
      </c>
      <c r="X530" s="42">
        <f>IFERROR(X527/H527,"0")+IFERROR(X528/H528,"0")+IFERROR(X529/H529,"0")</f>
        <v>0</v>
      </c>
      <c r="Y530" s="42">
        <f>IFERROR(Y527/H527,"0")+IFERROR(Y528/H528,"0")+IFERROR(Y529/H529,"0")</f>
        <v>0</v>
      </c>
      <c r="Z530" s="42">
        <f>IFERROR(IF(Z527="",0,Z527),"0")+IFERROR(IF(Z528="",0,Z528),"0")+IFERROR(IF(Z529="",0,Z529),"0")</f>
        <v>0</v>
      </c>
      <c r="AA530" s="65"/>
      <c r="AB530" s="65"/>
      <c r="AC530" s="65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02"/>
      <c r="P531" s="398" t="s">
        <v>43</v>
      </c>
      <c r="Q531" s="399"/>
      <c r="R531" s="399"/>
      <c r="S531" s="399"/>
      <c r="T531" s="399"/>
      <c r="U531" s="399"/>
      <c r="V531" s="400"/>
      <c r="W531" s="41" t="s">
        <v>0</v>
      </c>
      <c r="X531" s="42">
        <f>IFERROR(SUM(X527:X529),"0")</f>
        <v>0</v>
      </c>
      <c r="Y531" s="42">
        <f>IFERROR(SUM(Y527:Y529),"0")</f>
        <v>0</v>
      </c>
      <c r="Z531" s="41"/>
      <c r="AA531" s="65"/>
      <c r="AB531" s="65"/>
      <c r="AC531" s="65"/>
    </row>
    <row r="532" spans="1:68" ht="14.25" customHeight="1" x14ac:dyDescent="0.25">
      <c r="A532" s="393" t="s">
        <v>195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64"/>
      <c r="AB532" s="64"/>
      <c r="AC532" s="64"/>
    </row>
    <row r="533" spans="1:68" ht="27" customHeight="1" x14ac:dyDescent="0.25">
      <c r="A533" s="61" t="s">
        <v>671</v>
      </c>
      <c r="B533" s="61" t="s">
        <v>672</v>
      </c>
      <c r="C533" s="35">
        <v>4301060436</v>
      </c>
      <c r="D533" s="394">
        <v>4680115885936</v>
      </c>
      <c r="E533" s="394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128</v>
      </c>
      <c r="L533" s="36"/>
      <c r="M533" s="37" t="s">
        <v>84</v>
      </c>
      <c r="N533" s="37"/>
      <c r="O533" s="36">
        <v>35</v>
      </c>
      <c r="P533" s="439" t="s">
        <v>673</v>
      </c>
      <c r="Q533" s="396"/>
      <c r="R533" s="396"/>
      <c r="S533" s="396"/>
      <c r="T533" s="397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184</v>
      </c>
      <c r="AC533" s="77"/>
      <c r="AG533" s="76"/>
      <c r="AJ533" s="79"/>
      <c r="AK533" s="79"/>
      <c r="BB533" s="357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16.5" customHeight="1" x14ac:dyDescent="0.25">
      <c r="A534" s="61" t="s">
        <v>674</v>
      </c>
      <c r="B534" s="61" t="s">
        <v>675</v>
      </c>
      <c r="C534" s="35">
        <v>4301060363</v>
      </c>
      <c r="D534" s="394">
        <v>4680115885035</v>
      </c>
      <c r="E534" s="394"/>
      <c r="F534" s="60">
        <v>1</v>
      </c>
      <c r="G534" s="36">
        <v>4</v>
      </c>
      <c r="H534" s="60">
        <v>4</v>
      </c>
      <c r="I534" s="60">
        <v>4.4160000000000004</v>
      </c>
      <c r="J534" s="36">
        <v>104</v>
      </c>
      <c r="K534" s="36" t="s">
        <v>128</v>
      </c>
      <c r="L534" s="36"/>
      <c r="M534" s="37" t="s">
        <v>84</v>
      </c>
      <c r="N534" s="37"/>
      <c r="O534" s="36">
        <v>35</v>
      </c>
      <c r="P534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6"/>
      <c r="R534" s="396"/>
      <c r="S534" s="396"/>
      <c r="T534" s="397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IFERROR(IF(Y534=0,"",ROUNDUP(Y534/H534,0)*0.01196),"")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8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401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02"/>
      <c r="P535" s="398" t="s">
        <v>43</v>
      </c>
      <c r="Q535" s="399"/>
      <c r="R535" s="399"/>
      <c r="S535" s="399"/>
      <c r="T535" s="399"/>
      <c r="U535" s="399"/>
      <c r="V535" s="400"/>
      <c r="W535" s="41" t="s">
        <v>42</v>
      </c>
      <c r="X535" s="42">
        <f>IFERROR(X533/H533,"0")+IFERROR(X534/H534,"0")</f>
        <v>0</v>
      </c>
      <c r="Y535" s="42">
        <f>IFERROR(Y533/H533,"0")+IFERROR(Y534/H534,"0")</f>
        <v>0</v>
      </c>
      <c r="Z535" s="42">
        <f>IFERROR(IF(Z533="",0,Z533),"0")+IFERROR(IF(Z534="",0,Z534),"0")</f>
        <v>0</v>
      </c>
      <c r="AA535" s="65"/>
      <c r="AB535" s="65"/>
      <c r="AC535" s="65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02"/>
      <c r="P536" s="398" t="s">
        <v>43</v>
      </c>
      <c r="Q536" s="399"/>
      <c r="R536" s="399"/>
      <c r="S536" s="399"/>
      <c r="T536" s="399"/>
      <c r="U536" s="399"/>
      <c r="V536" s="400"/>
      <c r="W536" s="41" t="s">
        <v>0</v>
      </c>
      <c r="X536" s="42">
        <f>IFERROR(SUM(X533:X534),"0")</f>
        <v>0</v>
      </c>
      <c r="Y536" s="42">
        <f>IFERROR(SUM(Y533:Y534),"0")</f>
        <v>0</v>
      </c>
      <c r="Z536" s="41"/>
      <c r="AA536" s="65"/>
      <c r="AB536" s="65"/>
      <c r="AC536" s="65"/>
    </row>
    <row r="537" spans="1:68" ht="27.75" customHeight="1" x14ac:dyDescent="0.2">
      <c r="A537" s="441" t="s">
        <v>676</v>
      </c>
      <c r="B537" s="441"/>
      <c r="C537" s="441"/>
      <c r="D537" s="441"/>
      <c r="E537" s="441"/>
      <c r="F537" s="441"/>
      <c r="G537" s="441"/>
      <c r="H537" s="441"/>
      <c r="I537" s="441"/>
      <c r="J537" s="441"/>
      <c r="K537" s="441"/>
      <c r="L537" s="441"/>
      <c r="M537" s="441"/>
      <c r="N537" s="441"/>
      <c r="O537" s="441"/>
      <c r="P537" s="441"/>
      <c r="Q537" s="441"/>
      <c r="R537" s="441"/>
      <c r="S537" s="441"/>
      <c r="T537" s="441"/>
      <c r="U537" s="441"/>
      <c r="V537" s="441"/>
      <c r="W537" s="441"/>
      <c r="X537" s="441"/>
      <c r="Y537" s="441"/>
      <c r="Z537" s="441"/>
      <c r="AA537" s="53"/>
      <c r="AB537" s="53"/>
      <c r="AC537" s="53"/>
    </row>
    <row r="538" spans="1:68" ht="16.5" customHeight="1" x14ac:dyDescent="0.25">
      <c r="A538" s="416" t="s">
        <v>676</v>
      </c>
      <c r="B538" s="416"/>
      <c r="C538" s="416"/>
      <c r="D538" s="416"/>
      <c r="E538" s="416"/>
      <c r="F538" s="416"/>
      <c r="G538" s="416"/>
      <c r="H538" s="416"/>
      <c r="I538" s="416"/>
      <c r="J538" s="416"/>
      <c r="K538" s="416"/>
      <c r="L538" s="416"/>
      <c r="M538" s="416"/>
      <c r="N538" s="416"/>
      <c r="O538" s="416"/>
      <c r="P538" s="416"/>
      <c r="Q538" s="416"/>
      <c r="R538" s="416"/>
      <c r="S538" s="416"/>
      <c r="T538" s="416"/>
      <c r="U538" s="416"/>
      <c r="V538" s="416"/>
      <c r="W538" s="416"/>
      <c r="X538" s="416"/>
      <c r="Y538" s="416"/>
      <c r="Z538" s="416"/>
      <c r="AA538" s="63"/>
      <c r="AB538" s="63"/>
      <c r="AC538" s="63"/>
    </row>
    <row r="539" spans="1:68" ht="14.25" customHeight="1" x14ac:dyDescent="0.25">
      <c r="A539" s="393" t="s">
        <v>124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64"/>
      <c r="AB539" s="64"/>
      <c r="AC539" s="64"/>
    </row>
    <row r="540" spans="1:68" ht="27" customHeight="1" x14ac:dyDescent="0.25">
      <c r="A540" s="61" t="s">
        <v>677</v>
      </c>
      <c r="B540" s="61" t="s">
        <v>678</v>
      </c>
      <c r="C540" s="35">
        <v>4301011763</v>
      </c>
      <c r="D540" s="394">
        <v>4640242181011</v>
      </c>
      <c r="E540" s="394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128</v>
      </c>
      <c r="L540" s="36"/>
      <c r="M540" s="37" t="s">
        <v>130</v>
      </c>
      <c r="N540" s="37"/>
      <c r="O540" s="36">
        <v>55</v>
      </c>
      <c r="P540" s="442" t="s">
        <v>679</v>
      </c>
      <c r="Q540" s="396"/>
      <c r="R540" s="396"/>
      <c r="S540" s="396"/>
      <c r="T540" s="397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ref="Y540:Y546" si="94"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ref="BM540:BM546" si="95">IFERROR(X540*I540/H540,"0")</f>
        <v>0</v>
      </c>
      <c r="BN540" s="76">
        <f t="shared" ref="BN540:BN546" si="96">IFERROR(Y540*I540/H540,"0")</f>
        <v>0</v>
      </c>
      <c r="BO540" s="76">
        <f t="shared" ref="BO540:BO546" si="97">IFERROR(1/J540*(X540/H540),"0")</f>
        <v>0</v>
      </c>
      <c r="BP540" s="76">
        <f t="shared" ref="BP540:BP546" si="98">IFERROR(1/J540*(Y540/H540),"0")</f>
        <v>0</v>
      </c>
    </row>
    <row r="541" spans="1:68" ht="27" customHeight="1" x14ac:dyDescent="0.25">
      <c r="A541" s="61" t="s">
        <v>680</v>
      </c>
      <c r="B541" s="61" t="s">
        <v>681</v>
      </c>
      <c r="C541" s="35">
        <v>4301011585</v>
      </c>
      <c r="D541" s="394">
        <v>4640242180441</v>
      </c>
      <c r="E541" s="394"/>
      <c r="F541" s="60">
        <v>1.5</v>
      </c>
      <c r="G541" s="36">
        <v>8</v>
      </c>
      <c r="H541" s="60">
        <v>12</v>
      </c>
      <c r="I541" s="60">
        <v>12.48</v>
      </c>
      <c r="J541" s="36">
        <v>56</v>
      </c>
      <c r="K541" s="36" t="s">
        <v>128</v>
      </c>
      <c r="L541" s="36"/>
      <c r="M541" s="37" t="s">
        <v>127</v>
      </c>
      <c r="N541" s="37"/>
      <c r="O541" s="36">
        <v>50</v>
      </c>
      <c r="P541" s="431" t="s">
        <v>682</v>
      </c>
      <c r="Q541" s="396"/>
      <c r="R541" s="396"/>
      <c r="S541" s="396"/>
      <c r="T541" s="397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4"/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5"/>
        <v>0</v>
      </c>
      <c r="BN541" s="76">
        <f t="shared" si="96"/>
        <v>0</v>
      </c>
      <c r="BO541" s="76">
        <f t="shared" si="97"/>
        <v>0</v>
      </c>
      <c r="BP541" s="76">
        <f t="shared" si="98"/>
        <v>0</v>
      </c>
    </row>
    <row r="542" spans="1:68" ht="27" customHeight="1" x14ac:dyDescent="0.25">
      <c r="A542" s="61" t="s">
        <v>683</v>
      </c>
      <c r="B542" s="61" t="s">
        <v>684</v>
      </c>
      <c r="C542" s="35">
        <v>4301011584</v>
      </c>
      <c r="D542" s="394">
        <v>4640242180564</v>
      </c>
      <c r="E542" s="394"/>
      <c r="F542" s="60">
        <v>1.5</v>
      </c>
      <c r="G542" s="36">
        <v>8</v>
      </c>
      <c r="H542" s="60">
        <v>12</v>
      </c>
      <c r="I542" s="60">
        <v>12.48</v>
      </c>
      <c r="J542" s="36">
        <v>56</v>
      </c>
      <c r="K542" s="36" t="s">
        <v>128</v>
      </c>
      <c r="L542" s="36"/>
      <c r="M542" s="37" t="s">
        <v>127</v>
      </c>
      <c r="N542" s="37"/>
      <c r="O542" s="36">
        <v>50</v>
      </c>
      <c r="P542" s="432" t="s">
        <v>685</v>
      </c>
      <c r="Q542" s="396"/>
      <c r="R542" s="396"/>
      <c r="S542" s="396"/>
      <c r="T542" s="397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4"/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5"/>
        <v>0</v>
      </c>
      <c r="BN542" s="76">
        <f t="shared" si="96"/>
        <v>0</v>
      </c>
      <c r="BO542" s="76">
        <f t="shared" si="97"/>
        <v>0</v>
      </c>
      <c r="BP542" s="76">
        <f t="shared" si="98"/>
        <v>0</v>
      </c>
    </row>
    <row r="543" spans="1:68" ht="27" customHeight="1" x14ac:dyDescent="0.25">
      <c r="A543" s="61" t="s">
        <v>686</v>
      </c>
      <c r="B543" s="61" t="s">
        <v>687</v>
      </c>
      <c r="C543" s="35">
        <v>4301011762</v>
      </c>
      <c r="D543" s="394">
        <v>4640242180922</v>
      </c>
      <c r="E543" s="394"/>
      <c r="F543" s="60">
        <v>1.35</v>
      </c>
      <c r="G543" s="36">
        <v>8</v>
      </c>
      <c r="H543" s="60">
        <v>10.8</v>
      </c>
      <c r="I543" s="60">
        <v>11.28</v>
      </c>
      <c r="J543" s="36">
        <v>56</v>
      </c>
      <c r="K543" s="36" t="s">
        <v>128</v>
      </c>
      <c r="L543" s="36"/>
      <c r="M543" s="37" t="s">
        <v>127</v>
      </c>
      <c r="N543" s="37"/>
      <c r="O543" s="36">
        <v>55</v>
      </c>
      <c r="P543" s="433" t="s">
        <v>688</v>
      </c>
      <c r="Q543" s="396"/>
      <c r="R543" s="396"/>
      <c r="S543" s="396"/>
      <c r="T543" s="397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4"/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5"/>
        <v>0</v>
      </c>
      <c r="BN543" s="76">
        <f t="shared" si="96"/>
        <v>0</v>
      </c>
      <c r="BO543" s="76">
        <f t="shared" si="97"/>
        <v>0</v>
      </c>
      <c r="BP543" s="76">
        <f t="shared" si="98"/>
        <v>0</v>
      </c>
    </row>
    <row r="544" spans="1:68" ht="27" customHeight="1" x14ac:dyDescent="0.25">
      <c r="A544" s="61" t="s">
        <v>689</v>
      </c>
      <c r="B544" s="61" t="s">
        <v>690</v>
      </c>
      <c r="C544" s="35">
        <v>4301011764</v>
      </c>
      <c r="D544" s="394">
        <v>4640242181189</v>
      </c>
      <c r="E544" s="394"/>
      <c r="F544" s="60">
        <v>0.4</v>
      </c>
      <c r="G544" s="36">
        <v>10</v>
      </c>
      <c r="H544" s="60">
        <v>4</v>
      </c>
      <c r="I544" s="60">
        <v>4.24</v>
      </c>
      <c r="J544" s="36">
        <v>120</v>
      </c>
      <c r="K544" s="36" t="s">
        <v>90</v>
      </c>
      <c r="L544" s="36"/>
      <c r="M544" s="37" t="s">
        <v>130</v>
      </c>
      <c r="N544" s="37"/>
      <c r="O544" s="36">
        <v>55</v>
      </c>
      <c r="P544" s="434" t="s">
        <v>691</v>
      </c>
      <c r="Q544" s="396"/>
      <c r="R544" s="396"/>
      <c r="S544" s="396"/>
      <c r="T544" s="397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4"/>
        <v>0</v>
      </c>
      <c r="Z544" s="40" t="str">
        <f>IFERROR(IF(Y544=0,"",ROUNDUP(Y544/H544,0)*0.00937),"")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3" t="s">
        <v>69</v>
      </c>
      <c r="BM544" s="76">
        <f t="shared" si="95"/>
        <v>0</v>
      </c>
      <c r="BN544" s="76">
        <f t="shared" si="96"/>
        <v>0</v>
      </c>
      <c r="BO544" s="76">
        <f t="shared" si="97"/>
        <v>0</v>
      </c>
      <c r="BP544" s="76">
        <f t="shared" si="98"/>
        <v>0</v>
      </c>
    </row>
    <row r="545" spans="1:68" ht="27" customHeight="1" x14ac:dyDescent="0.25">
      <c r="A545" s="61" t="s">
        <v>692</v>
      </c>
      <c r="B545" s="61" t="s">
        <v>693</v>
      </c>
      <c r="C545" s="35">
        <v>4301011551</v>
      </c>
      <c r="D545" s="394">
        <v>4640242180038</v>
      </c>
      <c r="E545" s="394"/>
      <c r="F545" s="60">
        <v>0.4</v>
      </c>
      <c r="G545" s="36">
        <v>10</v>
      </c>
      <c r="H545" s="60">
        <v>4</v>
      </c>
      <c r="I545" s="60">
        <v>4.24</v>
      </c>
      <c r="J545" s="36">
        <v>120</v>
      </c>
      <c r="K545" s="36" t="s">
        <v>90</v>
      </c>
      <c r="L545" s="36"/>
      <c r="M545" s="37" t="s">
        <v>127</v>
      </c>
      <c r="N545" s="37"/>
      <c r="O545" s="36">
        <v>50</v>
      </c>
      <c r="P545" s="435" t="s">
        <v>694</v>
      </c>
      <c r="Q545" s="396"/>
      <c r="R545" s="396"/>
      <c r="S545" s="396"/>
      <c r="T545" s="397"/>
      <c r="U545" s="38" t="s">
        <v>48</v>
      </c>
      <c r="V545" s="38" t="s">
        <v>48</v>
      </c>
      <c r="W545" s="39" t="s">
        <v>0</v>
      </c>
      <c r="X545" s="57">
        <v>0</v>
      </c>
      <c r="Y545" s="54">
        <f t="shared" si="94"/>
        <v>0</v>
      </c>
      <c r="Z545" s="40" t="str">
        <f>IFERROR(IF(Y545=0,"",ROUNDUP(Y545/H545,0)*0.00937),"")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4" t="s">
        <v>69</v>
      </c>
      <c r="BM545" s="76">
        <f t="shared" si="95"/>
        <v>0</v>
      </c>
      <c r="BN545" s="76">
        <f t="shared" si="96"/>
        <v>0</v>
      </c>
      <c r="BO545" s="76">
        <f t="shared" si="97"/>
        <v>0</v>
      </c>
      <c r="BP545" s="76">
        <f t="shared" si="98"/>
        <v>0</v>
      </c>
    </row>
    <row r="546" spans="1:68" ht="27" customHeight="1" x14ac:dyDescent="0.25">
      <c r="A546" s="61" t="s">
        <v>695</v>
      </c>
      <c r="B546" s="61" t="s">
        <v>696</v>
      </c>
      <c r="C546" s="35">
        <v>4301011765</v>
      </c>
      <c r="D546" s="394">
        <v>4640242181172</v>
      </c>
      <c r="E546" s="394"/>
      <c r="F546" s="60">
        <v>0.4</v>
      </c>
      <c r="G546" s="36">
        <v>10</v>
      </c>
      <c r="H546" s="60">
        <v>4</v>
      </c>
      <c r="I546" s="60">
        <v>4.24</v>
      </c>
      <c r="J546" s="36">
        <v>120</v>
      </c>
      <c r="K546" s="36" t="s">
        <v>90</v>
      </c>
      <c r="L546" s="36"/>
      <c r="M546" s="37" t="s">
        <v>127</v>
      </c>
      <c r="N546" s="37"/>
      <c r="O546" s="36">
        <v>55</v>
      </c>
      <c r="P546" s="436" t="s">
        <v>697</v>
      </c>
      <c r="Q546" s="396"/>
      <c r="R546" s="396"/>
      <c r="S546" s="396"/>
      <c r="T546" s="397"/>
      <c r="U546" s="38" t="s">
        <v>48</v>
      </c>
      <c r="V546" s="38" t="s">
        <v>48</v>
      </c>
      <c r="W546" s="39" t="s">
        <v>0</v>
      </c>
      <c r="X546" s="57">
        <v>0</v>
      </c>
      <c r="Y546" s="54">
        <f t="shared" si="94"/>
        <v>0</v>
      </c>
      <c r="Z546" s="40" t="str">
        <f>IFERROR(IF(Y546=0,"",ROUNDUP(Y546/H546,0)*0.00937),"")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5" t="s">
        <v>69</v>
      </c>
      <c r="BM546" s="76">
        <f t="shared" si="95"/>
        <v>0</v>
      </c>
      <c r="BN546" s="76">
        <f t="shared" si="96"/>
        <v>0</v>
      </c>
      <c r="BO546" s="76">
        <f t="shared" si="97"/>
        <v>0</v>
      </c>
      <c r="BP546" s="76">
        <f t="shared" si="98"/>
        <v>0</v>
      </c>
    </row>
    <row r="547" spans="1:68" x14ac:dyDescent="0.2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02"/>
      <c r="P547" s="398" t="s">
        <v>43</v>
      </c>
      <c r="Q547" s="399"/>
      <c r="R547" s="399"/>
      <c r="S547" s="399"/>
      <c r="T547" s="399"/>
      <c r="U547" s="399"/>
      <c r="V547" s="400"/>
      <c r="W547" s="41" t="s">
        <v>42</v>
      </c>
      <c r="X547" s="42">
        <f>IFERROR(X540/H540,"0")+IFERROR(X541/H541,"0")+IFERROR(X542/H542,"0")+IFERROR(X543/H543,"0")+IFERROR(X544/H544,"0")+IFERROR(X545/H545,"0")+IFERROR(X546/H546,"0")</f>
        <v>0</v>
      </c>
      <c r="Y547" s="42">
        <f>IFERROR(Y540/H540,"0")+IFERROR(Y541/H541,"0")+IFERROR(Y542/H542,"0")+IFERROR(Y543/H543,"0")+IFERROR(Y544/H544,"0")+IFERROR(Y545/H545,"0")+IFERROR(Y546/H546,"0")</f>
        <v>0</v>
      </c>
      <c r="Z547" s="42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5"/>
      <c r="AB547" s="65"/>
      <c r="AC547" s="65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98" t="s">
        <v>43</v>
      </c>
      <c r="Q548" s="399"/>
      <c r="R548" s="399"/>
      <c r="S548" s="399"/>
      <c r="T548" s="399"/>
      <c r="U548" s="399"/>
      <c r="V548" s="400"/>
      <c r="W548" s="41" t="s">
        <v>0</v>
      </c>
      <c r="X548" s="42">
        <f>IFERROR(SUM(X540:X546),"0")</f>
        <v>0</v>
      </c>
      <c r="Y548" s="42">
        <f>IFERROR(SUM(Y540:Y546),"0")</f>
        <v>0</v>
      </c>
      <c r="Z548" s="41"/>
      <c r="AA548" s="65"/>
      <c r="AB548" s="65"/>
      <c r="AC548" s="65"/>
    </row>
    <row r="549" spans="1:68" ht="14.25" customHeight="1" x14ac:dyDescent="0.25">
      <c r="A549" s="393" t="s">
        <v>160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64"/>
      <c r="AB549" s="64"/>
      <c r="AC549" s="64"/>
    </row>
    <row r="550" spans="1:68" ht="16.5" customHeight="1" x14ac:dyDescent="0.25">
      <c r="A550" s="61" t="s">
        <v>698</v>
      </c>
      <c r="B550" s="61" t="s">
        <v>699</v>
      </c>
      <c r="C550" s="35">
        <v>4301020269</v>
      </c>
      <c r="D550" s="394">
        <v>4640242180519</v>
      </c>
      <c r="E550" s="394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128</v>
      </c>
      <c r="L550" s="36"/>
      <c r="M550" s="37" t="s">
        <v>130</v>
      </c>
      <c r="N550" s="37"/>
      <c r="O550" s="36">
        <v>50</v>
      </c>
      <c r="P550" s="437" t="s">
        <v>700</v>
      </c>
      <c r="Q550" s="396"/>
      <c r="R550" s="396"/>
      <c r="S550" s="396"/>
      <c r="T550" s="397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701</v>
      </c>
      <c r="B551" s="61" t="s">
        <v>702</v>
      </c>
      <c r="C551" s="35">
        <v>4301020260</v>
      </c>
      <c r="D551" s="394">
        <v>4640242180526</v>
      </c>
      <c r="E551" s="394"/>
      <c r="F551" s="60">
        <v>1.8</v>
      </c>
      <c r="G551" s="36">
        <v>6</v>
      </c>
      <c r="H551" s="60">
        <v>10.8</v>
      </c>
      <c r="I551" s="60">
        <v>11.28</v>
      </c>
      <c r="J551" s="36">
        <v>56</v>
      </c>
      <c r="K551" s="36" t="s">
        <v>128</v>
      </c>
      <c r="L551" s="36"/>
      <c r="M551" s="37" t="s">
        <v>127</v>
      </c>
      <c r="N551" s="37"/>
      <c r="O551" s="36">
        <v>50</v>
      </c>
      <c r="P551" s="424" t="s">
        <v>703</v>
      </c>
      <c r="Q551" s="396"/>
      <c r="R551" s="396"/>
      <c r="S551" s="396"/>
      <c r="T551" s="397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7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t="27" customHeight="1" x14ac:dyDescent="0.25">
      <c r="A552" s="61" t="s">
        <v>704</v>
      </c>
      <c r="B552" s="61" t="s">
        <v>705</v>
      </c>
      <c r="C552" s="35">
        <v>4301020309</v>
      </c>
      <c r="D552" s="394">
        <v>4640242180090</v>
      </c>
      <c r="E552" s="394"/>
      <c r="F552" s="60">
        <v>1.35</v>
      </c>
      <c r="G552" s="36">
        <v>8</v>
      </c>
      <c r="H552" s="60">
        <v>10.8</v>
      </c>
      <c r="I552" s="60">
        <v>11.28</v>
      </c>
      <c r="J552" s="36">
        <v>56</v>
      </c>
      <c r="K552" s="36" t="s">
        <v>128</v>
      </c>
      <c r="L552" s="36"/>
      <c r="M552" s="37" t="s">
        <v>127</v>
      </c>
      <c r="N552" s="37"/>
      <c r="O552" s="36">
        <v>50</v>
      </c>
      <c r="P552" s="425" t="s">
        <v>706</v>
      </c>
      <c r="Q552" s="396"/>
      <c r="R552" s="396"/>
      <c r="S552" s="396"/>
      <c r="T552" s="397"/>
      <c r="U552" s="38" t="s">
        <v>48</v>
      </c>
      <c r="V552" s="38" t="s">
        <v>48</v>
      </c>
      <c r="W552" s="39" t="s">
        <v>0</v>
      </c>
      <c r="X552" s="57">
        <v>0</v>
      </c>
      <c r="Y552" s="54">
        <f>IFERROR(IF(X552="",0,CEILING((X552/$H552),1)*$H552),"")</f>
        <v>0</v>
      </c>
      <c r="Z552" s="40" t="str">
        <f>IFERROR(IF(Y552=0,"",ROUNDUP(Y552/H552,0)*0.02175),"")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8" t="s">
        <v>69</v>
      </c>
      <c r="BM552" s="76">
        <f>IFERROR(X552*I552/H552,"0")</f>
        <v>0</v>
      </c>
      <c r="BN552" s="76">
        <f>IFERROR(Y552*I552/H552,"0")</f>
        <v>0</v>
      </c>
      <c r="BO552" s="76">
        <f>IFERROR(1/J552*(X552/H552),"0")</f>
        <v>0</v>
      </c>
      <c r="BP552" s="76">
        <f>IFERROR(1/J552*(Y552/H552),"0")</f>
        <v>0</v>
      </c>
    </row>
    <row r="553" spans="1:68" ht="27" customHeight="1" x14ac:dyDescent="0.25">
      <c r="A553" s="61" t="s">
        <v>707</v>
      </c>
      <c r="B553" s="61" t="s">
        <v>708</v>
      </c>
      <c r="C553" s="35">
        <v>4301020295</v>
      </c>
      <c r="D553" s="394">
        <v>4640242181363</v>
      </c>
      <c r="E553" s="394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90</v>
      </c>
      <c r="L553" s="36"/>
      <c r="M553" s="37" t="s">
        <v>127</v>
      </c>
      <c r="N553" s="37"/>
      <c r="O553" s="36">
        <v>50</v>
      </c>
      <c r="P553" s="426" t="s">
        <v>709</v>
      </c>
      <c r="Q553" s="396"/>
      <c r="R553" s="396"/>
      <c r="S553" s="396"/>
      <c r="T553" s="397"/>
      <c r="U553" s="38" t="s">
        <v>48</v>
      </c>
      <c r="V553" s="38" t="s">
        <v>48</v>
      </c>
      <c r="W553" s="39" t="s">
        <v>0</v>
      </c>
      <c r="X553" s="57">
        <v>0</v>
      </c>
      <c r="Y553" s="54">
        <f>IFERROR(IF(X553="",0,CEILING((X553/$H553),1)*$H553),"")</f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9" t="s">
        <v>69</v>
      </c>
      <c r="BM553" s="76">
        <f>IFERROR(X553*I553/H553,"0")</f>
        <v>0</v>
      </c>
      <c r="BN553" s="76">
        <f>IFERROR(Y553*I553/H553,"0")</f>
        <v>0</v>
      </c>
      <c r="BO553" s="76">
        <f>IFERROR(1/J553*(X553/H553),"0")</f>
        <v>0</v>
      </c>
      <c r="BP553" s="76">
        <f>IFERROR(1/J553*(Y553/H553),"0")</f>
        <v>0</v>
      </c>
    </row>
    <row r="554" spans="1:68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2"/>
      <c r="P554" s="398" t="s">
        <v>43</v>
      </c>
      <c r="Q554" s="399"/>
      <c r="R554" s="399"/>
      <c r="S554" s="399"/>
      <c r="T554" s="399"/>
      <c r="U554" s="399"/>
      <c r="V554" s="400"/>
      <c r="W554" s="41" t="s">
        <v>42</v>
      </c>
      <c r="X554" s="42">
        <f>IFERROR(X550/H550,"0")+IFERROR(X551/H551,"0")+IFERROR(X552/H552,"0")+IFERROR(X553/H553,"0")</f>
        <v>0</v>
      </c>
      <c r="Y554" s="42">
        <f>IFERROR(Y550/H550,"0")+IFERROR(Y551/H551,"0")+IFERROR(Y552/H552,"0")+IFERROR(Y553/H553,"0")</f>
        <v>0</v>
      </c>
      <c r="Z554" s="42">
        <f>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2"/>
      <c r="P555" s="398" t="s">
        <v>43</v>
      </c>
      <c r="Q555" s="399"/>
      <c r="R555" s="399"/>
      <c r="S555" s="399"/>
      <c r="T555" s="399"/>
      <c r="U555" s="399"/>
      <c r="V555" s="400"/>
      <c r="W555" s="41" t="s">
        <v>0</v>
      </c>
      <c r="X555" s="42">
        <f>IFERROR(SUM(X550:X553),"0")</f>
        <v>0</v>
      </c>
      <c r="Y555" s="42">
        <f>IFERROR(SUM(Y550:Y553),"0")</f>
        <v>0</v>
      </c>
      <c r="Z555" s="41"/>
      <c r="AA555" s="65"/>
      <c r="AB555" s="65"/>
      <c r="AC555" s="65"/>
    </row>
    <row r="556" spans="1:68" ht="14.25" customHeight="1" x14ac:dyDescent="0.25">
      <c r="A556" s="393" t="s">
        <v>81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64"/>
      <c r="AB556" s="64"/>
      <c r="AC556" s="64"/>
    </row>
    <row r="557" spans="1:68" ht="27" customHeight="1" x14ac:dyDescent="0.25">
      <c r="A557" s="61" t="s">
        <v>710</v>
      </c>
      <c r="B557" s="61" t="s">
        <v>711</v>
      </c>
      <c r="C557" s="35">
        <v>4301031280</v>
      </c>
      <c r="D557" s="394">
        <v>4640242180816</v>
      </c>
      <c r="E557" s="394"/>
      <c r="F557" s="60">
        <v>0.7</v>
      </c>
      <c r="G557" s="36">
        <v>6</v>
      </c>
      <c r="H557" s="60">
        <v>4.2</v>
      </c>
      <c r="I557" s="60">
        <v>4.46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40</v>
      </c>
      <c r="P557" s="427" t="s">
        <v>712</v>
      </c>
      <c r="Q557" s="396"/>
      <c r="R557" s="396"/>
      <c r="S557" s="396"/>
      <c r="T557" s="397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ref="Y557:Y563" si="99">IFERROR(IF(X557="",0,CEILING((X557/$H557),1)*$H557),"")</f>
        <v>0</v>
      </c>
      <c r="Z557" s="40" t="str">
        <f>IFERROR(IF(Y557=0,"",ROUNDUP(Y557/H557,0)*0.00753),"")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ref="BM557:BM563" si="100">IFERROR(X557*I557/H557,"0")</f>
        <v>0</v>
      </c>
      <c r="BN557" s="76">
        <f t="shared" ref="BN557:BN563" si="101">IFERROR(Y557*I557/H557,"0")</f>
        <v>0</v>
      </c>
      <c r="BO557" s="76">
        <f t="shared" ref="BO557:BO563" si="102">IFERROR(1/J557*(X557/H557),"0")</f>
        <v>0</v>
      </c>
      <c r="BP557" s="76">
        <f t="shared" ref="BP557:BP563" si="103">IFERROR(1/J557*(Y557/H557),"0")</f>
        <v>0</v>
      </c>
    </row>
    <row r="558" spans="1:68" ht="27" customHeight="1" x14ac:dyDescent="0.25">
      <c r="A558" s="61" t="s">
        <v>713</v>
      </c>
      <c r="B558" s="61" t="s">
        <v>714</v>
      </c>
      <c r="C558" s="35">
        <v>4301031244</v>
      </c>
      <c r="D558" s="394">
        <v>4640242180595</v>
      </c>
      <c r="E558" s="394"/>
      <c r="F558" s="60">
        <v>0.7</v>
      </c>
      <c r="G558" s="36">
        <v>6</v>
      </c>
      <c r="H558" s="60">
        <v>4.2</v>
      </c>
      <c r="I558" s="60">
        <v>4.46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40</v>
      </c>
      <c r="P558" s="428" t="s">
        <v>715</v>
      </c>
      <c r="Q558" s="396"/>
      <c r="R558" s="396"/>
      <c r="S558" s="396"/>
      <c r="T558" s="397"/>
      <c r="U558" s="38" t="s">
        <v>48</v>
      </c>
      <c r="V558" s="38" t="s">
        <v>48</v>
      </c>
      <c r="W558" s="39" t="s">
        <v>0</v>
      </c>
      <c r="X558" s="57">
        <v>400</v>
      </c>
      <c r="Y558" s="54">
        <f t="shared" si="99"/>
        <v>403.20000000000005</v>
      </c>
      <c r="Z558" s="40">
        <f>IFERROR(IF(Y558=0,"",ROUNDUP(Y558/H558,0)*0.00753),"")</f>
        <v>0.72287999999999997</v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100"/>
        <v>424.76190476190476</v>
      </c>
      <c r="BN558" s="76">
        <f t="shared" si="101"/>
        <v>428.16</v>
      </c>
      <c r="BO558" s="76">
        <f t="shared" si="102"/>
        <v>0.61050061050061055</v>
      </c>
      <c r="BP558" s="76">
        <f t="shared" si="103"/>
        <v>0.61538461538461542</v>
      </c>
    </row>
    <row r="559" spans="1:68" ht="27" customHeight="1" x14ac:dyDescent="0.25">
      <c r="A559" s="61" t="s">
        <v>716</v>
      </c>
      <c r="B559" s="61" t="s">
        <v>717</v>
      </c>
      <c r="C559" s="35">
        <v>4301031289</v>
      </c>
      <c r="D559" s="394">
        <v>4640242181615</v>
      </c>
      <c r="E559" s="394"/>
      <c r="F559" s="60">
        <v>0.7</v>
      </c>
      <c r="G559" s="36">
        <v>6</v>
      </c>
      <c r="H559" s="60">
        <v>4.2</v>
      </c>
      <c r="I559" s="60">
        <v>4.4000000000000004</v>
      </c>
      <c r="J559" s="36">
        <v>156</v>
      </c>
      <c r="K559" s="36" t="s">
        <v>90</v>
      </c>
      <c r="L559" s="36"/>
      <c r="M559" s="37" t="s">
        <v>84</v>
      </c>
      <c r="N559" s="37"/>
      <c r="O559" s="36">
        <v>45</v>
      </c>
      <c r="P559" s="429" t="s">
        <v>718</v>
      </c>
      <c r="Q559" s="396"/>
      <c r="R559" s="396"/>
      <c r="S559" s="396"/>
      <c r="T559" s="397"/>
      <c r="U559" s="38" t="s">
        <v>48</v>
      </c>
      <c r="V559" s="38" t="s">
        <v>48</v>
      </c>
      <c r="W559" s="39" t="s">
        <v>0</v>
      </c>
      <c r="X559" s="57">
        <v>0</v>
      </c>
      <c r="Y559" s="54">
        <f t="shared" si="99"/>
        <v>0</v>
      </c>
      <c r="Z559" s="40" t="str">
        <f>IFERROR(IF(Y559=0,"",ROUNDUP(Y559/H559,0)*0.00753),"")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100"/>
        <v>0</v>
      </c>
      <c r="BN559" s="76">
        <f t="shared" si="101"/>
        <v>0</v>
      </c>
      <c r="BO559" s="76">
        <f t="shared" si="102"/>
        <v>0</v>
      </c>
      <c r="BP559" s="76">
        <f t="shared" si="103"/>
        <v>0</v>
      </c>
    </row>
    <row r="560" spans="1:68" ht="27" customHeight="1" x14ac:dyDescent="0.25">
      <c r="A560" s="61" t="s">
        <v>719</v>
      </c>
      <c r="B560" s="61" t="s">
        <v>720</v>
      </c>
      <c r="C560" s="35">
        <v>4301031285</v>
      </c>
      <c r="D560" s="394">
        <v>4640242181639</v>
      </c>
      <c r="E560" s="394"/>
      <c r="F560" s="60">
        <v>0.7</v>
      </c>
      <c r="G560" s="36">
        <v>6</v>
      </c>
      <c r="H560" s="60">
        <v>4.2</v>
      </c>
      <c r="I560" s="60">
        <v>4.4000000000000004</v>
      </c>
      <c r="J560" s="36">
        <v>156</v>
      </c>
      <c r="K560" s="36" t="s">
        <v>90</v>
      </c>
      <c r="L560" s="36"/>
      <c r="M560" s="37" t="s">
        <v>84</v>
      </c>
      <c r="N560" s="37"/>
      <c r="O560" s="36">
        <v>45</v>
      </c>
      <c r="P560" s="430" t="s">
        <v>721</v>
      </c>
      <c r="Q560" s="396"/>
      <c r="R560" s="396"/>
      <c r="S560" s="396"/>
      <c r="T560" s="397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9"/>
        <v>0</v>
      </c>
      <c r="Z560" s="40" t="str">
        <f>IFERROR(IF(Y560=0,"",ROUNDUP(Y560/H560,0)*0.00753),"")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100"/>
        <v>0</v>
      </c>
      <c r="BN560" s="76">
        <f t="shared" si="101"/>
        <v>0</v>
      </c>
      <c r="BO560" s="76">
        <f t="shared" si="102"/>
        <v>0</v>
      </c>
      <c r="BP560" s="76">
        <f t="shared" si="103"/>
        <v>0</v>
      </c>
    </row>
    <row r="561" spans="1:68" ht="27" customHeight="1" x14ac:dyDescent="0.25">
      <c r="A561" s="61" t="s">
        <v>722</v>
      </c>
      <c r="B561" s="61" t="s">
        <v>723</v>
      </c>
      <c r="C561" s="35">
        <v>4301031287</v>
      </c>
      <c r="D561" s="394">
        <v>4640242181622</v>
      </c>
      <c r="E561" s="394"/>
      <c r="F561" s="60">
        <v>0.7</v>
      </c>
      <c r="G561" s="36">
        <v>6</v>
      </c>
      <c r="H561" s="60">
        <v>4.2</v>
      </c>
      <c r="I561" s="60">
        <v>4.4000000000000004</v>
      </c>
      <c r="J561" s="36">
        <v>156</v>
      </c>
      <c r="K561" s="36" t="s">
        <v>90</v>
      </c>
      <c r="L561" s="36"/>
      <c r="M561" s="37" t="s">
        <v>84</v>
      </c>
      <c r="N561" s="37"/>
      <c r="O561" s="36">
        <v>45</v>
      </c>
      <c r="P561" s="417" t="s">
        <v>724</v>
      </c>
      <c r="Q561" s="396"/>
      <c r="R561" s="396"/>
      <c r="S561" s="396"/>
      <c r="T561" s="397"/>
      <c r="U561" s="38" t="s">
        <v>48</v>
      </c>
      <c r="V561" s="38" t="s">
        <v>48</v>
      </c>
      <c r="W561" s="39" t="s">
        <v>0</v>
      </c>
      <c r="X561" s="57">
        <v>0</v>
      </c>
      <c r="Y561" s="54">
        <f t="shared" si="99"/>
        <v>0</v>
      </c>
      <c r="Z561" s="40" t="str">
        <f>IFERROR(IF(Y561=0,"",ROUNDUP(Y561/H561,0)*0.00753),"")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4" t="s">
        <v>69</v>
      </c>
      <c r="BM561" s="76">
        <f t="shared" si="100"/>
        <v>0</v>
      </c>
      <c r="BN561" s="76">
        <f t="shared" si="101"/>
        <v>0</v>
      </c>
      <c r="BO561" s="76">
        <f t="shared" si="102"/>
        <v>0</v>
      </c>
      <c r="BP561" s="76">
        <f t="shared" si="103"/>
        <v>0</v>
      </c>
    </row>
    <row r="562" spans="1:68" ht="27" customHeight="1" x14ac:dyDescent="0.25">
      <c r="A562" s="61" t="s">
        <v>725</v>
      </c>
      <c r="B562" s="61" t="s">
        <v>726</v>
      </c>
      <c r="C562" s="35">
        <v>4301031203</v>
      </c>
      <c r="D562" s="394">
        <v>4640242180908</v>
      </c>
      <c r="E562" s="394"/>
      <c r="F562" s="60">
        <v>0.28000000000000003</v>
      </c>
      <c r="G562" s="36">
        <v>6</v>
      </c>
      <c r="H562" s="60">
        <v>1.68</v>
      </c>
      <c r="I562" s="60">
        <v>1.81</v>
      </c>
      <c r="J562" s="36">
        <v>234</v>
      </c>
      <c r="K562" s="36" t="s">
        <v>85</v>
      </c>
      <c r="L562" s="36"/>
      <c r="M562" s="37" t="s">
        <v>84</v>
      </c>
      <c r="N562" s="37"/>
      <c r="O562" s="36">
        <v>40</v>
      </c>
      <c r="P562" s="418" t="s">
        <v>727</v>
      </c>
      <c r="Q562" s="396"/>
      <c r="R562" s="396"/>
      <c r="S562" s="396"/>
      <c r="T562" s="397"/>
      <c r="U562" s="38" t="s">
        <v>48</v>
      </c>
      <c r="V562" s="38" t="s">
        <v>48</v>
      </c>
      <c r="W562" s="39" t="s">
        <v>0</v>
      </c>
      <c r="X562" s="57">
        <v>0</v>
      </c>
      <c r="Y562" s="54">
        <f t="shared" si="99"/>
        <v>0</v>
      </c>
      <c r="Z562" s="40" t="str">
        <f>IFERROR(IF(Y562=0,"",ROUNDUP(Y562/H562,0)*0.00502),"")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5" t="s">
        <v>69</v>
      </c>
      <c r="BM562" s="76">
        <f t="shared" si="100"/>
        <v>0</v>
      </c>
      <c r="BN562" s="76">
        <f t="shared" si="101"/>
        <v>0</v>
      </c>
      <c r="BO562" s="76">
        <f t="shared" si="102"/>
        <v>0</v>
      </c>
      <c r="BP562" s="76">
        <f t="shared" si="103"/>
        <v>0</v>
      </c>
    </row>
    <row r="563" spans="1:68" ht="27" customHeight="1" x14ac:dyDescent="0.25">
      <c r="A563" s="61" t="s">
        <v>728</v>
      </c>
      <c r="B563" s="61" t="s">
        <v>729</v>
      </c>
      <c r="C563" s="35">
        <v>4301031200</v>
      </c>
      <c r="D563" s="394">
        <v>4640242180489</v>
      </c>
      <c r="E563" s="394"/>
      <c r="F563" s="60">
        <v>0.28000000000000003</v>
      </c>
      <c r="G563" s="36">
        <v>6</v>
      </c>
      <c r="H563" s="60">
        <v>1.68</v>
      </c>
      <c r="I563" s="60">
        <v>1.84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419" t="s">
        <v>730</v>
      </c>
      <c r="Q563" s="396"/>
      <c r="R563" s="396"/>
      <c r="S563" s="396"/>
      <c r="T563" s="397"/>
      <c r="U563" s="38" t="s">
        <v>48</v>
      </c>
      <c r="V563" s="38" t="s">
        <v>48</v>
      </c>
      <c r="W563" s="39" t="s">
        <v>0</v>
      </c>
      <c r="X563" s="57">
        <v>0</v>
      </c>
      <c r="Y563" s="54">
        <f t="shared" si="99"/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 t="shared" si="100"/>
        <v>0</v>
      </c>
      <c r="BN563" s="76">
        <f t="shared" si="101"/>
        <v>0</v>
      </c>
      <c r="BO563" s="76">
        <f t="shared" si="102"/>
        <v>0</v>
      </c>
      <c r="BP563" s="76">
        <f t="shared" si="103"/>
        <v>0</v>
      </c>
    </row>
    <row r="564" spans="1:68" x14ac:dyDescent="0.2">
      <c r="A564" s="401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02"/>
      <c r="P564" s="398" t="s">
        <v>43</v>
      </c>
      <c r="Q564" s="399"/>
      <c r="R564" s="399"/>
      <c r="S564" s="399"/>
      <c r="T564" s="399"/>
      <c r="U564" s="399"/>
      <c r="V564" s="400"/>
      <c r="W564" s="41" t="s">
        <v>42</v>
      </c>
      <c r="X564" s="42">
        <f>IFERROR(X557/H557,"0")+IFERROR(X558/H558,"0")+IFERROR(X559/H559,"0")+IFERROR(X560/H560,"0")+IFERROR(X561/H561,"0")+IFERROR(X562/H562,"0")+IFERROR(X563/H563,"0")</f>
        <v>95.238095238095241</v>
      </c>
      <c r="Y564" s="42">
        <f>IFERROR(Y557/H557,"0")+IFERROR(Y558/H558,"0")+IFERROR(Y559/H559,"0")+IFERROR(Y560/H560,"0")+IFERROR(Y561/H561,"0")+IFERROR(Y562/H562,"0")+IFERROR(Y563/H563,"0")</f>
        <v>96</v>
      </c>
      <c r="Z564" s="42">
        <f>IFERROR(IF(Z557="",0,Z557),"0")+IFERROR(IF(Z558="",0,Z558),"0")+IFERROR(IF(Z559="",0,Z559),"0")+IFERROR(IF(Z560="",0,Z560),"0")+IFERROR(IF(Z561="",0,Z561),"0")+IFERROR(IF(Z562="",0,Z562),"0")+IFERROR(IF(Z563="",0,Z563),"0")</f>
        <v>0.72287999999999997</v>
      </c>
      <c r="AA564" s="65"/>
      <c r="AB564" s="65"/>
      <c r="AC564" s="65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98" t="s">
        <v>43</v>
      </c>
      <c r="Q565" s="399"/>
      <c r="R565" s="399"/>
      <c r="S565" s="399"/>
      <c r="T565" s="399"/>
      <c r="U565" s="399"/>
      <c r="V565" s="400"/>
      <c r="W565" s="41" t="s">
        <v>0</v>
      </c>
      <c r="X565" s="42">
        <f>IFERROR(SUM(X557:X563),"0")</f>
        <v>400</v>
      </c>
      <c r="Y565" s="42">
        <f>IFERROR(SUM(Y557:Y563),"0")</f>
        <v>403.20000000000005</v>
      </c>
      <c r="Z565" s="41"/>
      <c r="AA565" s="65"/>
      <c r="AB565" s="65"/>
      <c r="AC565" s="65"/>
    </row>
    <row r="566" spans="1:68" ht="14.25" customHeight="1" x14ac:dyDescent="0.25">
      <c r="A566" s="393" t="s">
        <v>86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64"/>
      <c r="AB566" s="64"/>
      <c r="AC566" s="64"/>
    </row>
    <row r="567" spans="1:68" ht="27" customHeight="1" x14ac:dyDescent="0.25">
      <c r="A567" s="61" t="s">
        <v>731</v>
      </c>
      <c r="B567" s="61" t="s">
        <v>732</v>
      </c>
      <c r="C567" s="35">
        <v>4301051746</v>
      </c>
      <c r="D567" s="394">
        <v>4640242180533</v>
      </c>
      <c r="E567" s="394"/>
      <c r="F567" s="60">
        <v>1.3</v>
      </c>
      <c r="G567" s="36">
        <v>6</v>
      </c>
      <c r="H567" s="60">
        <v>7.8</v>
      </c>
      <c r="I567" s="60">
        <v>8.3640000000000008</v>
      </c>
      <c r="J567" s="36">
        <v>56</v>
      </c>
      <c r="K567" s="36" t="s">
        <v>128</v>
      </c>
      <c r="L567" s="36"/>
      <c r="M567" s="37" t="s">
        <v>130</v>
      </c>
      <c r="N567" s="37"/>
      <c r="O567" s="36">
        <v>40</v>
      </c>
      <c r="P567" s="420" t="s">
        <v>733</v>
      </c>
      <c r="Q567" s="396"/>
      <c r="R567" s="396"/>
      <c r="S567" s="396"/>
      <c r="T567" s="397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customHeight="1" x14ac:dyDescent="0.25">
      <c r="A568" s="61" t="s">
        <v>734</v>
      </c>
      <c r="B568" s="61" t="s">
        <v>735</v>
      </c>
      <c r="C568" s="35">
        <v>4301051510</v>
      </c>
      <c r="D568" s="394">
        <v>4640242180540</v>
      </c>
      <c r="E568" s="394"/>
      <c r="F568" s="60">
        <v>1.3</v>
      </c>
      <c r="G568" s="36">
        <v>6</v>
      </c>
      <c r="H568" s="60">
        <v>7.8</v>
      </c>
      <c r="I568" s="60">
        <v>8.3640000000000008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30</v>
      </c>
      <c r="P568" s="421" t="s">
        <v>736</v>
      </c>
      <c r="Q568" s="396"/>
      <c r="R568" s="396"/>
      <c r="S568" s="396"/>
      <c r="T568" s="397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customHeight="1" x14ac:dyDescent="0.25">
      <c r="A569" s="61" t="s">
        <v>737</v>
      </c>
      <c r="B569" s="61" t="s">
        <v>738</v>
      </c>
      <c r="C569" s="35">
        <v>4301051390</v>
      </c>
      <c r="D569" s="394">
        <v>4640242181233</v>
      </c>
      <c r="E569" s="394"/>
      <c r="F569" s="60">
        <v>0.3</v>
      </c>
      <c r="G569" s="36">
        <v>6</v>
      </c>
      <c r="H569" s="60">
        <v>1.8</v>
      </c>
      <c r="I569" s="60">
        <v>1.984</v>
      </c>
      <c r="J569" s="36">
        <v>234</v>
      </c>
      <c r="K569" s="36" t="s">
        <v>85</v>
      </c>
      <c r="L569" s="36"/>
      <c r="M569" s="37" t="s">
        <v>84</v>
      </c>
      <c r="N569" s="37"/>
      <c r="O569" s="36">
        <v>40</v>
      </c>
      <c r="P569" s="422" t="s">
        <v>739</v>
      </c>
      <c r="Q569" s="396"/>
      <c r="R569" s="396"/>
      <c r="S569" s="396"/>
      <c r="T569" s="397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9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customHeight="1" x14ac:dyDescent="0.25">
      <c r="A570" s="61" t="s">
        <v>740</v>
      </c>
      <c r="B570" s="61" t="s">
        <v>741</v>
      </c>
      <c r="C570" s="35">
        <v>4301051448</v>
      </c>
      <c r="D570" s="394">
        <v>4640242181226</v>
      </c>
      <c r="E570" s="394"/>
      <c r="F570" s="60">
        <v>0.3</v>
      </c>
      <c r="G570" s="36">
        <v>6</v>
      </c>
      <c r="H570" s="60">
        <v>1.8</v>
      </c>
      <c r="I570" s="60">
        <v>1.972</v>
      </c>
      <c r="J570" s="36">
        <v>234</v>
      </c>
      <c r="K570" s="36" t="s">
        <v>85</v>
      </c>
      <c r="L570" s="36"/>
      <c r="M570" s="37" t="s">
        <v>84</v>
      </c>
      <c r="N570" s="37"/>
      <c r="O570" s="36">
        <v>30</v>
      </c>
      <c r="P570" s="423" t="s">
        <v>742</v>
      </c>
      <c r="Q570" s="396"/>
      <c r="R570" s="396"/>
      <c r="S570" s="396"/>
      <c r="T570" s="397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80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x14ac:dyDescent="0.2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2"/>
      <c r="P571" s="398" t="s">
        <v>43</v>
      </c>
      <c r="Q571" s="399"/>
      <c r="R571" s="399"/>
      <c r="S571" s="399"/>
      <c r="T571" s="399"/>
      <c r="U571" s="399"/>
      <c r="V571" s="400"/>
      <c r="W571" s="41" t="s">
        <v>42</v>
      </c>
      <c r="X571" s="42">
        <f>IFERROR(X567/H567,"0")+IFERROR(X568/H568,"0")+IFERROR(X569/H569,"0")+IFERROR(X570/H570,"0")</f>
        <v>0</v>
      </c>
      <c r="Y571" s="42">
        <f>IFERROR(Y567/H567,"0")+IFERROR(Y568/H568,"0")+IFERROR(Y569/H569,"0")+IFERROR(Y570/H570,"0")</f>
        <v>0</v>
      </c>
      <c r="Z571" s="42">
        <f>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98" t="s">
        <v>43</v>
      </c>
      <c r="Q572" s="399"/>
      <c r="R572" s="399"/>
      <c r="S572" s="399"/>
      <c r="T572" s="399"/>
      <c r="U572" s="399"/>
      <c r="V572" s="400"/>
      <c r="W572" s="41" t="s">
        <v>0</v>
      </c>
      <c r="X572" s="42">
        <f>IFERROR(SUM(X567:X570),"0")</f>
        <v>0</v>
      </c>
      <c r="Y572" s="42">
        <f>IFERROR(SUM(Y567:Y570),"0")</f>
        <v>0</v>
      </c>
      <c r="Z572" s="41"/>
      <c r="AA572" s="65"/>
      <c r="AB572" s="65"/>
      <c r="AC572" s="65"/>
    </row>
    <row r="573" spans="1:68" ht="14.25" customHeight="1" x14ac:dyDescent="0.25">
      <c r="A573" s="393" t="s">
        <v>195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64"/>
      <c r="AB573" s="64"/>
      <c r="AC573" s="64"/>
    </row>
    <row r="574" spans="1:68" ht="27" customHeight="1" x14ac:dyDescent="0.25">
      <c r="A574" s="61" t="s">
        <v>743</v>
      </c>
      <c r="B574" s="61" t="s">
        <v>744</v>
      </c>
      <c r="C574" s="35">
        <v>4301060408</v>
      </c>
      <c r="D574" s="394">
        <v>4640242180120</v>
      </c>
      <c r="E574" s="394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128</v>
      </c>
      <c r="L574" s="36"/>
      <c r="M574" s="37" t="s">
        <v>84</v>
      </c>
      <c r="N574" s="37"/>
      <c r="O574" s="36">
        <v>40</v>
      </c>
      <c r="P574" s="412" t="s">
        <v>745</v>
      </c>
      <c r="Q574" s="396"/>
      <c r="R574" s="396"/>
      <c r="S574" s="396"/>
      <c r="T574" s="397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743</v>
      </c>
      <c r="B575" s="61" t="s">
        <v>746</v>
      </c>
      <c r="C575" s="35">
        <v>4301060354</v>
      </c>
      <c r="D575" s="394">
        <v>4640242180120</v>
      </c>
      <c r="E575" s="394"/>
      <c r="F575" s="60">
        <v>1.3</v>
      </c>
      <c r="G575" s="36">
        <v>6</v>
      </c>
      <c r="H575" s="60">
        <v>7.8</v>
      </c>
      <c r="I575" s="60">
        <v>8.2799999999999994</v>
      </c>
      <c r="J575" s="36">
        <v>56</v>
      </c>
      <c r="K575" s="36" t="s">
        <v>128</v>
      </c>
      <c r="L575" s="36"/>
      <c r="M575" s="37" t="s">
        <v>84</v>
      </c>
      <c r="N575" s="37"/>
      <c r="O575" s="36">
        <v>40</v>
      </c>
      <c r="P575" s="413" t="s">
        <v>747</v>
      </c>
      <c r="Q575" s="396"/>
      <c r="R575" s="396"/>
      <c r="S575" s="396"/>
      <c r="T575" s="397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82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ht="27" customHeight="1" x14ac:dyDescent="0.25">
      <c r="A576" s="61" t="s">
        <v>748</v>
      </c>
      <c r="B576" s="61" t="s">
        <v>749</v>
      </c>
      <c r="C576" s="35">
        <v>4301060407</v>
      </c>
      <c r="D576" s="394">
        <v>4640242180137</v>
      </c>
      <c r="E576" s="394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128</v>
      </c>
      <c r="L576" s="36"/>
      <c r="M576" s="37" t="s">
        <v>84</v>
      </c>
      <c r="N576" s="37"/>
      <c r="O576" s="36">
        <v>40</v>
      </c>
      <c r="P576" s="414" t="s">
        <v>750</v>
      </c>
      <c r="Q576" s="396"/>
      <c r="R576" s="396"/>
      <c r="S576" s="396"/>
      <c r="T576" s="397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3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748</v>
      </c>
      <c r="B577" s="61" t="s">
        <v>751</v>
      </c>
      <c r="C577" s="35">
        <v>4301060355</v>
      </c>
      <c r="D577" s="394">
        <v>4640242180137</v>
      </c>
      <c r="E577" s="394"/>
      <c r="F577" s="60">
        <v>1.3</v>
      </c>
      <c r="G577" s="36">
        <v>6</v>
      </c>
      <c r="H577" s="60">
        <v>7.8</v>
      </c>
      <c r="I577" s="60">
        <v>8.2799999999999994</v>
      </c>
      <c r="J577" s="36">
        <v>56</v>
      </c>
      <c r="K577" s="36" t="s">
        <v>128</v>
      </c>
      <c r="L577" s="36"/>
      <c r="M577" s="37" t="s">
        <v>84</v>
      </c>
      <c r="N577" s="37"/>
      <c r="O577" s="36">
        <v>40</v>
      </c>
      <c r="P577" s="415" t="s">
        <v>752</v>
      </c>
      <c r="Q577" s="396"/>
      <c r="R577" s="396"/>
      <c r="S577" s="396"/>
      <c r="T577" s="397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4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401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98" t="s">
        <v>43</v>
      </c>
      <c r="Q578" s="399"/>
      <c r="R578" s="399"/>
      <c r="S578" s="399"/>
      <c r="T578" s="399"/>
      <c r="U578" s="399"/>
      <c r="V578" s="400"/>
      <c r="W578" s="41" t="s">
        <v>42</v>
      </c>
      <c r="X578" s="42">
        <f>IFERROR(X574/H574,"0")+IFERROR(X575/H575,"0")+IFERROR(X576/H576,"0")+IFERROR(X577/H577,"0")</f>
        <v>0</v>
      </c>
      <c r="Y578" s="42">
        <f>IFERROR(Y574/H574,"0")+IFERROR(Y575/H575,"0")+IFERROR(Y576/H576,"0")+IFERROR(Y577/H577,"0")</f>
        <v>0</v>
      </c>
      <c r="Z578" s="42">
        <f>IFERROR(IF(Z574="",0,Z574),"0")+IFERROR(IF(Z575="",0,Z575),"0")+IFERROR(IF(Z576="",0,Z576),"0")+IFERROR(IF(Z577="",0,Z577),"0")</f>
        <v>0</v>
      </c>
      <c r="AA578" s="65"/>
      <c r="AB578" s="65"/>
      <c r="AC578" s="65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98" t="s">
        <v>43</v>
      </c>
      <c r="Q579" s="399"/>
      <c r="R579" s="399"/>
      <c r="S579" s="399"/>
      <c r="T579" s="399"/>
      <c r="U579" s="399"/>
      <c r="V579" s="400"/>
      <c r="W579" s="41" t="s">
        <v>0</v>
      </c>
      <c r="X579" s="42">
        <f>IFERROR(SUM(X574:X577),"0")</f>
        <v>0</v>
      </c>
      <c r="Y579" s="42">
        <f>IFERROR(SUM(Y574:Y577),"0")</f>
        <v>0</v>
      </c>
      <c r="Z579" s="41"/>
      <c r="AA579" s="65"/>
      <c r="AB579" s="65"/>
      <c r="AC579" s="65"/>
    </row>
    <row r="580" spans="1:68" ht="16.5" customHeight="1" x14ac:dyDescent="0.25">
      <c r="A580" s="416" t="s">
        <v>753</v>
      </c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16"/>
      <c r="O580" s="416"/>
      <c r="P580" s="416"/>
      <c r="Q580" s="416"/>
      <c r="R580" s="416"/>
      <c r="S580" s="416"/>
      <c r="T580" s="416"/>
      <c r="U580" s="416"/>
      <c r="V580" s="416"/>
      <c r="W580" s="416"/>
      <c r="X580" s="416"/>
      <c r="Y580" s="416"/>
      <c r="Z580" s="416"/>
      <c r="AA580" s="63"/>
      <c r="AB580" s="63"/>
      <c r="AC580" s="63"/>
    </row>
    <row r="581" spans="1:68" ht="14.25" customHeight="1" x14ac:dyDescent="0.25">
      <c r="A581" s="393" t="s">
        <v>124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64"/>
      <c r="AB581" s="64"/>
      <c r="AC581" s="64"/>
    </row>
    <row r="582" spans="1:68" ht="27" customHeight="1" x14ac:dyDescent="0.25">
      <c r="A582" s="61" t="s">
        <v>754</v>
      </c>
      <c r="B582" s="61" t="s">
        <v>755</v>
      </c>
      <c r="C582" s="35">
        <v>4301011951</v>
      </c>
      <c r="D582" s="394">
        <v>4640242180045</v>
      </c>
      <c r="E582" s="394"/>
      <c r="F582" s="60">
        <v>1.35</v>
      </c>
      <c r="G582" s="36">
        <v>8</v>
      </c>
      <c r="H582" s="60">
        <v>10.8</v>
      </c>
      <c r="I582" s="60">
        <v>11.28</v>
      </c>
      <c r="J582" s="36">
        <v>56</v>
      </c>
      <c r="K582" s="36" t="s">
        <v>128</v>
      </c>
      <c r="L582" s="36"/>
      <c r="M582" s="37" t="s">
        <v>127</v>
      </c>
      <c r="N582" s="37"/>
      <c r="O582" s="36">
        <v>55</v>
      </c>
      <c r="P582" s="408" t="s">
        <v>756</v>
      </c>
      <c r="Q582" s="396"/>
      <c r="R582" s="396"/>
      <c r="S582" s="396"/>
      <c r="T582" s="397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5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customHeight="1" x14ac:dyDescent="0.25">
      <c r="A583" s="61" t="s">
        <v>757</v>
      </c>
      <c r="B583" s="61" t="s">
        <v>758</v>
      </c>
      <c r="C583" s="35">
        <v>4301011950</v>
      </c>
      <c r="D583" s="394">
        <v>4640242180601</v>
      </c>
      <c r="E583" s="394"/>
      <c r="F583" s="60">
        <v>1.35</v>
      </c>
      <c r="G583" s="36">
        <v>8</v>
      </c>
      <c r="H583" s="60">
        <v>10.8</v>
      </c>
      <c r="I583" s="60">
        <v>11.28</v>
      </c>
      <c r="J583" s="36">
        <v>56</v>
      </c>
      <c r="K583" s="36" t="s">
        <v>128</v>
      </c>
      <c r="L583" s="36"/>
      <c r="M583" s="37" t="s">
        <v>127</v>
      </c>
      <c r="N583" s="37"/>
      <c r="O583" s="36">
        <v>55</v>
      </c>
      <c r="P583" s="409" t="s">
        <v>759</v>
      </c>
      <c r="Q583" s="396"/>
      <c r="R583" s="396"/>
      <c r="S583" s="396"/>
      <c r="T583" s="397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6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x14ac:dyDescent="0.2">
      <c r="A584" s="401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2"/>
      <c r="P584" s="398" t="s">
        <v>43</v>
      </c>
      <c r="Q584" s="399"/>
      <c r="R584" s="399"/>
      <c r="S584" s="399"/>
      <c r="T584" s="399"/>
      <c r="U584" s="399"/>
      <c r="V584" s="400"/>
      <c r="W584" s="41" t="s">
        <v>42</v>
      </c>
      <c r="X584" s="42">
        <f>IFERROR(X582/H582,"0")+IFERROR(X583/H583,"0")</f>
        <v>0</v>
      </c>
      <c r="Y584" s="42">
        <f>IFERROR(Y582/H582,"0")+IFERROR(Y583/H583,"0")</f>
        <v>0</v>
      </c>
      <c r="Z584" s="42">
        <f>IFERROR(IF(Z582="",0,Z582),"0")+IFERROR(IF(Z583="",0,Z583),"0")</f>
        <v>0</v>
      </c>
      <c r="AA584" s="65"/>
      <c r="AB584" s="65"/>
      <c r="AC584" s="65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02"/>
      <c r="P585" s="398" t="s">
        <v>43</v>
      </c>
      <c r="Q585" s="399"/>
      <c r="R585" s="399"/>
      <c r="S585" s="399"/>
      <c r="T585" s="399"/>
      <c r="U585" s="399"/>
      <c r="V585" s="400"/>
      <c r="W585" s="41" t="s">
        <v>0</v>
      </c>
      <c r="X585" s="42">
        <f>IFERROR(SUM(X582:X583),"0")</f>
        <v>0</v>
      </c>
      <c r="Y585" s="42">
        <f>IFERROR(SUM(Y582:Y583),"0")</f>
        <v>0</v>
      </c>
      <c r="Z585" s="41"/>
      <c r="AA585" s="65"/>
      <c r="AB585" s="65"/>
      <c r="AC585" s="65"/>
    </row>
    <row r="586" spans="1:68" ht="14.25" customHeight="1" x14ac:dyDescent="0.25">
      <c r="A586" s="393" t="s">
        <v>160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64"/>
      <c r="AB586" s="64"/>
      <c r="AC586" s="64"/>
    </row>
    <row r="587" spans="1:68" ht="27" customHeight="1" x14ac:dyDescent="0.25">
      <c r="A587" s="61" t="s">
        <v>760</v>
      </c>
      <c r="B587" s="61" t="s">
        <v>761</v>
      </c>
      <c r="C587" s="35">
        <v>4301020314</v>
      </c>
      <c r="D587" s="394">
        <v>4640242180090</v>
      </c>
      <c r="E587" s="394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128</v>
      </c>
      <c r="L587" s="36"/>
      <c r="M587" s="37" t="s">
        <v>127</v>
      </c>
      <c r="N587" s="37"/>
      <c r="O587" s="36">
        <v>50</v>
      </c>
      <c r="P587" s="410" t="s">
        <v>762</v>
      </c>
      <c r="Q587" s="396"/>
      <c r="R587" s="396"/>
      <c r="S587" s="396"/>
      <c r="T587" s="397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7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x14ac:dyDescent="0.2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2"/>
      <c r="P588" s="398" t="s">
        <v>43</v>
      </c>
      <c r="Q588" s="399"/>
      <c r="R588" s="399"/>
      <c r="S588" s="399"/>
      <c r="T588" s="399"/>
      <c r="U588" s="399"/>
      <c r="V588" s="400"/>
      <c r="W588" s="41" t="s">
        <v>42</v>
      </c>
      <c r="X588" s="42">
        <f>IFERROR(X587/H587,"0")</f>
        <v>0</v>
      </c>
      <c r="Y588" s="42">
        <f>IFERROR(Y587/H587,"0")</f>
        <v>0</v>
      </c>
      <c r="Z588" s="42">
        <f>IFERROR(IF(Z587="",0,Z587),"0")</f>
        <v>0</v>
      </c>
      <c r="AA588" s="65"/>
      <c r="AB588" s="65"/>
      <c r="AC588" s="65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2"/>
      <c r="P589" s="398" t="s">
        <v>43</v>
      </c>
      <c r="Q589" s="399"/>
      <c r="R589" s="399"/>
      <c r="S589" s="399"/>
      <c r="T589" s="399"/>
      <c r="U589" s="399"/>
      <c r="V589" s="400"/>
      <c r="W589" s="41" t="s">
        <v>0</v>
      </c>
      <c r="X589" s="42">
        <f>IFERROR(SUM(X587:X587),"0")</f>
        <v>0</v>
      </c>
      <c r="Y589" s="42">
        <f>IFERROR(SUM(Y587:Y587),"0")</f>
        <v>0</v>
      </c>
      <c r="Z589" s="41"/>
      <c r="AA589" s="65"/>
      <c r="AB589" s="65"/>
      <c r="AC589" s="65"/>
    </row>
    <row r="590" spans="1:68" ht="14.25" customHeight="1" x14ac:dyDescent="0.25">
      <c r="A590" s="393" t="s">
        <v>81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64"/>
      <c r="AB590" s="64"/>
      <c r="AC590" s="64"/>
    </row>
    <row r="591" spans="1:68" ht="27" customHeight="1" x14ac:dyDescent="0.25">
      <c r="A591" s="61" t="s">
        <v>763</v>
      </c>
      <c r="B591" s="61" t="s">
        <v>764</v>
      </c>
      <c r="C591" s="35">
        <v>4301031321</v>
      </c>
      <c r="D591" s="394">
        <v>4640242180076</v>
      </c>
      <c r="E591" s="394"/>
      <c r="F591" s="60">
        <v>0.7</v>
      </c>
      <c r="G591" s="36">
        <v>6</v>
      </c>
      <c r="H591" s="60">
        <v>4.2</v>
      </c>
      <c r="I591" s="60">
        <v>4.4000000000000004</v>
      </c>
      <c r="J591" s="36">
        <v>156</v>
      </c>
      <c r="K591" s="36" t="s">
        <v>90</v>
      </c>
      <c r="L591" s="36"/>
      <c r="M591" s="37" t="s">
        <v>84</v>
      </c>
      <c r="N591" s="37"/>
      <c r="O591" s="36">
        <v>40</v>
      </c>
      <c r="P591" s="411" t="s">
        <v>765</v>
      </c>
      <c r="Q591" s="396"/>
      <c r="R591" s="396"/>
      <c r="S591" s="396"/>
      <c r="T591" s="397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IFERROR(IF(Y591=0,"",ROUNDUP(Y591/H591,0)*0.00753),"")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8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x14ac:dyDescent="0.2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2"/>
      <c r="P592" s="398" t="s">
        <v>43</v>
      </c>
      <c r="Q592" s="399"/>
      <c r="R592" s="399"/>
      <c r="S592" s="399"/>
      <c r="T592" s="399"/>
      <c r="U592" s="399"/>
      <c r="V592" s="400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2"/>
      <c r="P593" s="398" t="s">
        <v>43</v>
      </c>
      <c r="Q593" s="399"/>
      <c r="R593" s="399"/>
      <c r="S593" s="399"/>
      <c r="T593" s="399"/>
      <c r="U593" s="399"/>
      <c r="V593" s="400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customHeight="1" x14ac:dyDescent="0.25">
      <c r="A594" s="393" t="s">
        <v>86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64"/>
      <c r="AB594" s="64"/>
      <c r="AC594" s="64"/>
    </row>
    <row r="595" spans="1:68" ht="27" customHeight="1" x14ac:dyDescent="0.25">
      <c r="A595" s="61" t="s">
        <v>766</v>
      </c>
      <c r="B595" s="61" t="s">
        <v>767</v>
      </c>
      <c r="C595" s="35">
        <v>4301051780</v>
      </c>
      <c r="D595" s="394">
        <v>4640242180106</v>
      </c>
      <c r="E595" s="394"/>
      <c r="F595" s="60">
        <v>1.3</v>
      </c>
      <c r="G595" s="36">
        <v>6</v>
      </c>
      <c r="H595" s="60">
        <v>7.8</v>
      </c>
      <c r="I595" s="60">
        <v>8.2799999999999994</v>
      </c>
      <c r="J595" s="36">
        <v>56</v>
      </c>
      <c r="K595" s="36" t="s">
        <v>128</v>
      </c>
      <c r="L595" s="36"/>
      <c r="M595" s="37" t="s">
        <v>84</v>
      </c>
      <c r="N595" s="37"/>
      <c r="O595" s="36">
        <v>45</v>
      </c>
      <c r="P595" s="395" t="s">
        <v>768</v>
      </c>
      <c r="Q595" s="396"/>
      <c r="R595" s="396"/>
      <c r="S595" s="396"/>
      <c r="T595" s="397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IFERROR(IF(Y595=0,"",ROUNDUP(Y595/H595,0)*0.02175),"")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9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2"/>
      <c r="P596" s="398" t="s">
        <v>43</v>
      </c>
      <c r="Q596" s="399"/>
      <c r="R596" s="399"/>
      <c r="S596" s="399"/>
      <c r="T596" s="399"/>
      <c r="U596" s="399"/>
      <c r="V596" s="400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2"/>
      <c r="P597" s="398" t="s">
        <v>43</v>
      </c>
      <c r="Q597" s="399"/>
      <c r="R597" s="399"/>
      <c r="S597" s="399"/>
      <c r="T597" s="399"/>
      <c r="U597" s="399"/>
      <c r="V597" s="400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5" customHeight="1" x14ac:dyDescent="0.2">
      <c r="A598" s="401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406"/>
      <c r="P598" s="403" t="s">
        <v>36</v>
      </c>
      <c r="Q598" s="404"/>
      <c r="R598" s="404"/>
      <c r="S598" s="404"/>
      <c r="T598" s="404"/>
      <c r="U598" s="404"/>
      <c r="V598" s="405"/>
      <c r="W598" s="41" t="s">
        <v>0</v>
      </c>
      <c r="X598" s="42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18004</v>
      </c>
      <c r="Y598" s="42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18065.079999999998</v>
      </c>
      <c r="Z598" s="41"/>
      <c r="AA598" s="65"/>
      <c r="AB598" s="65"/>
      <c r="AC598" s="65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406"/>
      <c r="P599" s="403" t="s">
        <v>37</v>
      </c>
      <c r="Q599" s="404"/>
      <c r="R599" s="404"/>
      <c r="S599" s="404"/>
      <c r="T599" s="404"/>
      <c r="U599" s="404"/>
      <c r="V599" s="405"/>
      <c r="W599" s="41" t="s">
        <v>0</v>
      </c>
      <c r="X599" s="42">
        <f>IFERROR(SUM(BM22:BM595),"0")</f>
        <v>18947.430236430238</v>
      </c>
      <c r="Y599" s="42">
        <f>IFERROR(SUM(BN22:BN595),"0")</f>
        <v>19011.809999999998</v>
      </c>
      <c r="Z599" s="41"/>
      <c r="AA599" s="65"/>
      <c r="AB599" s="65"/>
      <c r="AC599" s="65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6"/>
      <c r="P600" s="403" t="s">
        <v>38</v>
      </c>
      <c r="Q600" s="404"/>
      <c r="R600" s="404"/>
      <c r="S600" s="404"/>
      <c r="T600" s="404"/>
      <c r="U600" s="404"/>
      <c r="V600" s="405"/>
      <c r="W600" s="41" t="s">
        <v>23</v>
      </c>
      <c r="X600" s="43">
        <f>ROUNDUP(SUM(BO22:BO595),0)</f>
        <v>33</v>
      </c>
      <c r="Y600" s="43">
        <f>ROUNDUP(SUM(BP22:BP595),0)</f>
        <v>33</v>
      </c>
      <c r="Z600" s="41"/>
      <c r="AA600" s="65"/>
      <c r="AB600" s="65"/>
      <c r="AC600" s="65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6"/>
      <c r="P601" s="403" t="s">
        <v>39</v>
      </c>
      <c r="Q601" s="404"/>
      <c r="R601" s="404"/>
      <c r="S601" s="404"/>
      <c r="T601" s="404"/>
      <c r="U601" s="404"/>
      <c r="V601" s="405"/>
      <c r="W601" s="41" t="s">
        <v>0</v>
      </c>
      <c r="X601" s="42">
        <f>GrossWeightTotal+PalletQtyTotal*25</f>
        <v>19772.430236430238</v>
      </c>
      <c r="Y601" s="42">
        <f>GrossWeightTotalR+PalletQtyTotalR*25</f>
        <v>19836.809999999998</v>
      </c>
      <c r="Z601" s="41"/>
      <c r="AA601" s="65"/>
      <c r="AB601" s="65"/>
      <c r="AC601" s="65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6"/>
      <c r="P602" s="403" t="s">
        <v>40</v>
      </c>
      <c r="Q602" s="404"/>
      <c r="R602" s="404"/>
      <c r="S602" s="404"/>
      <c r="T602" s="404"/>
      <c r="U602" s="404"/>
      <c r="V602" s="405"/>
      <c r="W602" s="41" t="s">
        <v>23</v>
      </c>
      <c r="X602" s="42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1917.1086136086137</v>
      </c>
      <c r="Y602" s="42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1924</v>
      </c>
      <c r="Z602" s="41"/>
      <c r="AA602" s="65"/>
      <c r="AB602" s="65"/>
      <c r="AC602" s="65"/>
    </row>
    <row r="603" spans="1:68" ht="14.25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6"/>
      <c r="P603" s="403" t="s">
        <v>41</v>
      </c>
      <c r="Q603" s="404"/>
      <c r="R603" s="404"/>
      <c r="S603" s="404"/>
      <c r="T603" s="404"/>
      <c r="U603" s="404"/>
      <c r="V603" s="405"/>
      <c r="W603" s="44" t="s">
        <v>54</v>
      </c>
      <c r="X603" s="41"/>
      <c r="Y603" s="41"/>
      <c r="Z603" s="41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37.852040000000002</v>
      </c>
      <c r="AA603" s="65"/>
      <c r="AB603" s="65"/>
      <c r="AC603" s="65"/>
    </row>
    <row r="604" spans="1:68" ht="13.5" thickBot="1" x14ac:dyDescent="0.25"/>
    <row r="605" spans="1:68" ht="27" thickTop="1" thickBot="1" x14ac:dyDescent="0.25">
      <c r="A605" s="45" t="s">
        <v>9</v>
      </c>
      <c r="B605" s="78" t="s">
        <v>80</v>
      </c>
      <c r="C605" s="390" t="s">
        <v>122</v>
      </c>
      <c r="D605" s="390" t="s">
        <v>122</v>
      </c>
      <c r="E605" s="390" t="s">
        <v>122</v>
      </c>
      <c r="F605" s="390" t="s">
        <v>122</v>
      </c>
      <c r="G605" s="390" t="s">
        <v>122</v>
      </c>
      <c r="H605" s="390" t="s">
        <v>122</v>
      </c>
      <c r="I605" s="390" t="s">
        <v>287</v>
      </c>
      <c r="J605" s="390" t="s">
        <v>287</v>
      </c>
      <c r="K605" s="390" t="s">
        <v>287</v>
      </c>
      <c r="L605" s="407"/>
      <c r="M605" s="390" t="s">
        <v>287</v>
      </c>
      <c r="N605" s="407"/>
      <c r="O605" s="390" t="s">
        <v>287</v>
      </c>
      <c r="P605" s="390" t="s">
        <v>287</v>
      </c>
      <c r="Q605" s="390" t="s">
        <v>287</v>
      </c>
      <c r="R605" s="390" t="s">
        <v>287</v>
      </c>
      <c r="S605" s="390" t="s">
        <v>287</v>
      </c>
      <c r="T605" s="390" t="s">
        <v>287</v>
      </c>
      <c r="U605" s="390" t="s">
        <v>287</v>
      </c>
      <c r="V605" s="390" t="s">
        <v>287</v>
      </c>
      <c r="W605" s="390" t="s">
        <v>507</v>
      </c>
      <c r="X605" s="390" t="s">
        <v>507</v>
      </c>
      <c r="Y605" s="390" t="s">
        <v>561</v>
      </c>
      <c r="Z605" s="390" t="s">
        <v>561</v>
      </c>
      <c r="AA605" s="390" t="s">
        <v>561</v>
      </c>
      <c r="AB605" s="390" t="s">
        <v>561</v>
      </c>
      <c r="AC605" s="78" t="s">
        <v>632</v>
      </c>
      <c r="AD605" s="390" t="s">
        <v>676</v>
      </c>
      <c r="AE605" s="390" t="s">
        <v>676</v>
      </c>
      <c r="AF605" s="1"/>
    </row>
    <row r="606" spans="1:68" ht="14.25" customHeight="1" thickTop="1" x14ac:dyDescent="0.2">
      <c r="A606" s="391" t="s">
        <v>10</v>
      </c>
      <c r="B606" s="390" t="s">
        <v>80</v>
      </c>
      <c r="C606" s="390" t="s">
        <v>123</v>
      </c>
      <c r="D606" s="390" t="s">
        <v>143</v>
      </c>
      <c r="E606" s="390" t="s">
        <v>201</v>
      </c>
      <c r="F606" s="390" t="s">
        <v>217</v>
      </c>
      <c r="G606" s="390" t="s">
        <v>255</v>
      </c>
      <c r="H606" s="390" t="s">
        <v>122</v>
      </c>
      <c r="I606" s="390" t="s">
        <v>288</v>
      </c>
      <c r="J606" s="390" t="s">
        <v>305</v>
      </c>
      <c r="K606" s="390" t="s">
        <v>361</v>
      </c>
      <c r="L606" s="1"/>
      <c r="M606" s="390" t="s">
        <v>376</v>
      </c>
      <c r="N606" s="1"/>
      <c r="O606" s="390" t="s">
        <v>392</v>
      </c>
      <c r="P606" s="390" t="s">
        <v>405</v>
      </c>
      <c r="Q606" s="390" t="s">
        <v>408</v>
      </c>
      <c r="R606" s="390" t="s">
        <v>415</v>
      </c>
      <c r="S606" s="390" t="s">
        <v>426</v>
      </c>
      <c r="T606" s="390" t="s">
        <v>429</v>
      </c>
      <c r="U606" s="390" t="s">
        <v>436</v>
      </c>
      <c r="V606" s="390" t="s">
        <v>498</v>
      </c>
      <c r="W606" s="390" t="s">
        <v>508</v>
      </c>
      <c r="X606" s="390" t="s">
        <v>536</v>
      </c>
      <c r="Y606" s="390" t="s">
        <v>562</v>
      </c>
      <c r="Z606" s="390" t="s">
        <v>607</v>
      </c>
      <c r="AA606" s="390" t="s">
        <v>622</v>
      </c>
      <c r="AB606" s="390" t="s">
        <v>629</v>
      </c>
      <c r="AC606" s="390" t="s">
        <v>632</v>
      </c>
      <c r="AD606" s="390" t="s">
        <v>676</v>
      </c>
      <c r="AE606" s="390" t="s">
        <v>753</v>
      </c>
      <c r="AF606" s="1"/>
    </row>
    <row r="607" spans="1:68" ht="13.5" thickBot="1" x14ac:dyDescent="0.25">
      <c r="A607" s="392"/>
      <c r="B607" s="390"/>
      <c r="C607" s="390"/>
      <c r="D607" s="390"/>
      <c r="E607" s="390"/>
      <c r="F607" s="390"/>
      <c r="G607" s="390"/>
      <c r="H607" s="390"/>
      <c r="I607" s="390"/>
      <c r="J607" s="390"/>
      <c r="K607" s="390"/>
      <c r="L607" s="1"/>
      <c r="M607" s="390"/>
      <c r="N607" s="1"/>
      <c r="O607" s="390"/>
      <c r="P607" s="390"/>
      <c r="Q607" s="390"/>
      <c r="R607" s="390"/>
      <c r="S607" s="390"/>
      <c r="T607" s="390"/>
      <c r="U607" s="390"/>
      <c r="V607" s="390"/>
      <c r="W607" s="390"/>
      <c r="X607" s="390"/>
      <c r="Y607" s="390"/>
      <c r="Z607" s="390"/>
      <c r="AA607" s="390"/>
      <c r="AB607" s="390"/>
      <c r="AC607" s="390"/>
      <c r="AD607" s="390"/>
      <c r="AE607" s="390"/>
      <c r="AF607" s="1"/>
    </row>
    <row r="608" spans="1:68" ht="18" thickTop="1" thickBot="1" x14ac:dyDescent="0.25">
      <c r="A608" s="45" t="s">
        <v>13</v>
      </c>
      <c r="B608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1">
        <f>IFERROR(Y53*1,"0")+IFERROR(Y54*1,"0")+IFERROR(Y55*1,"0")+IFERROR(Y56*1,"0")+IFERROR(Y57*1,"0")+IFERROR(Y58*1,"0")+IFERROR(Y62*1,"0")+IFERROR(Y63*1,"0")</f>
        <v>410.40000000000003</v>
      </c>
      <c r="D608" s="51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604.80000000000007</v>
      </c>
      <c r="E608" s="51">
        <f>IFERROR(Y108*1,"0")+IFERROR(Y109*1,"0")+IFERROR(Y110*1,"0")+IFERROR(Y114*1,"0")+IFERROR(Y115*1,"0")+IFERROR(Y116*1,"0")+IFERROR(Y117*1,"0")+IFERROR(Y118*1,"0")</f>
        <v>90</v>
      </c>
      <c r="F608" s="51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51">
        <f>IFERROR(Y155*1,"0")+IFERROR(Y156*1,"0")+IFERROR(Y160*1,"0")+IFERROR(Y161*1,"0")+IFERROR(Y165*1,"0")+IFERROR(Y166*1,"0")</f>
        <v>0</v>
      </c>
      <c r="H608" s="51">
        <f>IFERROR(Y171*1,"0")+IFERROR(Y172*1,"0")+IFERROR(Y173*1,"0")+IFERROR(Y177*1,"0")+IFERROR(Y178*1,"0")+IFERROR(Y179*1,"0")+IFERROR(Y180*1,"0")+IFERROR(Y181*1,"0")+IFERROR(Y185*1,"0")+IFERROR(Y186*1,"0")+IFERROR(Y187*1,"0")</f>
        <v>680.40000000000009</v>
      </c>
      <c r="I608" s="51">
        <f>IFERROR(Y193*1,"0")+IFERROR(Y194*1,"0")+IFERROR(Y195*1,"0")+IFERROR(Y196*1,"0")+IFERROR(Y197*1,"0")+IFERROR(Y198*1,"0")+IFERROR(Y199*1,"0")+IFERROR(Y200*1,"0")</f>
        <v>0</v>
      </c>
      <c r="J608" s="51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51">
        <f>IFERROR(Y249*1,"0")+IFERROR(Y250*1,"0")+IFERROR(Y251*1,"0")+IFERROR(Y252*1,"0")+IFERROR(Y253*1,"0")+IFERROR(Y254*1,"0")+IFERROR(Y255*1,"0")+IFERROR(Y256*1,"0")</f>
        <v>0</v>
      </c>
      <c r="L608" s="1"/>
      <c r="M608" s="51">
        <f>IFERROR(Y261*1,"0")+IFERROR(Y262*1,"0")+IFERROR(Y263*1,"0")+IFERROR(Y264*1,"0")+IFERROR(Y265*1,"0")+IFERROR(Y266*1,"0")+IFERROR(Y267*1,"0")+IFERROR(Y268*1,"0")</f>
        <v>0</v>
      </c>
      <c r="N608" s="1"/>
      <c r="O608" s="51">
        <f>IFERROR(Y273*1,"0")+IFERROR(Y274*1,"0")+IFERROR(Y275*1,"0")+IFERROR(Y276*1,"0")+IFERROR(Y277*1,"0")+IFERROR(Y278*1,"0")</f>
        <v>120</v>
      </c>
      <c r="P608" s="51">
        <f>IFERROR(Y283*1,"0")</f>
        <v>0</v>
      </c>
      <c r="Q608" s="51">
        <f>IFERROR(Y288*1,"0")+IFERROR(Y289*1,"0")+IFERROR(Y290*1,"0")</f>
        <v>0</v>
      </c>
      <c r="R608" s="51">
        <f>IFERROR(Y295*1,"0")+IFERROR(Y296*1,"0")+IFERROR(Y297*1,"0")+IFERROR(Y298*1,"0")+IFERROR(Y299*1,"0")</f>
        <v>0</v>
      </c>
      <c r="S608" s="51">
        <f>IFERROR(Y304*1,"0")</f>
        <v>0</v>
      </c>
      <c r="T608" s="51">
        <f>IFERROR(Y309*1,"0")+IFERROR(Y313*1,"0")+IFERROR(Y314*1,"0")</f>
        <v>0</v>
      </c>
      <c r="U608" s="51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6677.4</v>
      </c>
      <c r="V608" s="51">
        <f>IFERROR(Y366*1,"0")+IFERROR(Y370*1,"0")+IFERROR(Y371*1,"0")+IFERROR(Y372*1,"0")</f>
        <v>0</v>
      </c>
      <c r="W608" s="51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8476</v>
      </c>
      <c r="X608" s="51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51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201.60000000000002</v>
      </c>
      <c r="Z608" s="51">
        <f>IFERROR(Y471*1,"0")+IFERROR(Y475*1,"0")+IFERROR(Y476*1,"0")+IFERROR(Y477*1,"0")+IFERROR(Y478*1,"0")+IFERROR(Y479*1,"0")+IFERROR(Y480*1,"0")+IFERROR(Y484*1,"0")</f>
        <v>0</v>
      </c>
      <c r="AA608" s="51">
        <f>IFERROR(Y489*1,"0")+IFERROR(Y490*1,"0")+IFERROR(Y491*1,"0")</f>
        <v>0</v>
      </c>
      <c r="AB608" s="51">
        <f>IFERROR(Y496*1,"0")</f>
        <v>0</v>
      </c>
      <c r="AC608" s="51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401.28000000000003</v>
      </c>
      <c r="AD608" s="51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403.20000000000005</v>
      </c>
      <c r="AE608" s="51">
        <f>IFERROR(Y582*1,"0")+IFERROR(Y583*1,"0")+IFERROR(Y587*1,"0")+IFERROR(Y591*1,"0")+IFERROR(Y595*1,"0")</f>
        <v>0</v>
      </c>
      <c r="AF608" s="1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2" t="s">
        <v>770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771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772</v>
      </c>
      <c r="D6" s="52" t="s">
        <v>773</v>
      </c>
      <c r="E6" s="52" t="s">
        <v>48</v>
      </c>
    </row>
    <row r="8" spans="2:8" x14ac:dyDescent="0.2">
      <c r="B8" s="52" t="s">
        <v>79</v>
      </c>
      <c r="C8" s="52" t="s">
        <v>772</v>
      </c>
      <c r="D8" s="52" t="s">
        <v>48</v>
      </c>
      <c r="E8" s="52" t="s">
        <v>48</v>
      </c>
    </row>
    <row r="10" spans="2:8" x14ac:dyDescent="0.2">
      <c r="B10" s="52" t="s">
        <v>774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780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781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782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783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784</v>
      </c>
      <c r="C20" s="52" t="s">
        <v>48</v>
      </c>
      <c r="D20" s="52" t="s">
        <v>48</v>
      </c>
      <c r="E20" s="52" t="s">
        <v>48</v>
      </c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2024-10-01T07:44:48Z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