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6617CB4-5201-4FA6-990C-7FE401F4453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AE608" i="1" s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N478" i="1"/>
  <c r="BM478" i="1"/>
  <c r="Z478" i="1"/>
  <c r="Y478" i="1"/>
  <c r="BP478" i="1" s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Y374" i="1" s="1"/>
  <c r="P370" i="1"/>
  <c r="X368" i="1"/>
  <c r="Y367" i="1"/>
  <c r="X367" i="1"/>
  <c r="BP366" i="1"/>
  <c r="BO366" i="1"/>
  <c r="BN366" i="1"/>
  <c r="BM366" i="1"/>
  <c r="Z366" i="1"/>
  <c r="Z367" i="1" s="1"/>
  <c r="Y366" i="1"/>
  <c r="V608" i="1" s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Y357" i="1" s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X292" i="1"/>
  <c r="Y291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P608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P185" i="1"/>
  <c r="BO185" i="1"/>
  <c r="BN185" i="1"/>
  <c r="BM185" i="1"/>
  <c r="Z185" i="1"/>
  <c r="Y185" i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Y175" i="1" s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08" i="1" s="1"/>
  <c r="P155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Y147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BO132" i="1"/>
  <c r="BM132" i="1"/>
  <c r="Y132" i="1"/>
  <c r="BP132" i="1" s="1"/>
  <c r="P132" i="1"/>
  <c r="BP131" i="1"/>
  <c r="BO131" i="1"/>
  <c r="BN131" i="1"/>
  <c r="BM131" i="1"/>
  <c r="Z131" i="1"/>
  <c r="Y131" i="1"/>
  <c r="Y136" i="1" s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08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E608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4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8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Y81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08" i="1" s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8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602" i="1" s="1"/>
  <c r="BO22" i="1"/>
  <c r="X600" i="1" s="1"/>
  <c r="BM22" i="1"/>
  <c r="X599" i="1" s="1"/>
  <c r="X601" i="1" s="1"/>
  <c r="Y22" i="1"/>
  <c r="B608" i="1" s="1"/>
  <c r="P22" i="1"/>
  <c r="H10" i="1"/>
  <c r="A9" i="1"/>
  <c r="F10" i="1" s="1"/>
  <c r="D7" i="1"/>
  <c r="Q6" i="1"/>
  <c r="P2" i="1"/>
  <c r="Y37" i="1" l="1"/>
  <c r="Y41" i="1"/>
  <c r="Y49" i="1"/>
  <c r="Y59" i="1"/>
  <c r="Y65" i="1"/>
  <c r="Y90" i="1"/>
  <c r="Y105" i="1"/>
  <c r="Y112" i="1"/>
  <c r="Y129" i="1"/>
  <c r="Y137" i="1"/>
  <c r="Y146" i="1"/>
  <c r="Y152" i="1"/>
  <c r="H9" i="1"/>
  <c r="A10" i="1"/>
  <c r="Y24" i="1"/>
  <c r="Y45" i="1"/>
  <c r="Y75" i="1"/>
  <c r="Y82" i="1"/>
  <c r="Y99" i="1"/>
  <c r="Y120" i="1"/>
  <c r="Y157" i="1"/>
  <c r="Y163" i="1"/>
  <c r="Y167" i="1"/>
  <c r="Y174" i="1"/>
  <c r="Y182" i="1"/>
  <c r="BP186" i="1"/>
  <c r="BN186" i="1"/>
  <c r="Z186" i="1"/>
  <c r="Z188" i="1" s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1" i="1"/>
  <c r="BN241" i="1"/>
  <c r="Z241" i="1"/>
  <c r="Y245" i="1"/>
  <c r="BP250" i="1"/>
  <c r="BN250" i="1"/>
  <c r="Z250" i="1"/>
  <c r="Z257" i="1" s="1"/>
  <c r="BP254" i="1"/>
  <c r="BN254" i="1"/>
  <c r="Z254" i="1"/>
  <c r="BP263" i="1"/>
  <c r="BN263" i="1"/>
  <c r="Z263" i="1"/>
  <c r="BP267" i="1"/>
  <c r="BN267" i="1"/>
  <c r="Z267" i="1"/>
  <c r="BP277" i="1"/>
  <c r="BN277" i="1"/>
  <c r="Z277" i="1"/>
  <c r="BP296" i="1"/>
  <c r="BN296" i="1"/>
  <c r="Z296" i="1"/>
  <c r="Y300" i="1"/>
  <c r="BP314" i="1"/>
  <c r="BN314" i="1"/>
  <c r="Z314" i="1"/>
  <c r="Z315" i="1" s="1"/>
  <c r="Y316" i="1"/>
  <c r="U608" i="1"/>
  <c r="Y327" i="1"/>
  <c r="BP319" i="1"/>
  <c r="BN319" i="1"/>
  <c r="Z319" i="1"/>
  <c r="BP324" i="1"/>
  <c r="BN324" i="1"/>
  <c r="Z324" i="1"/>
  <c r="BP379" i="1"/>
  <c r="BN379" i="1"/>
  <c r="Z379" i="1"/>
  <c r="Z387" i="1" s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Y399" i="1"/>
  <c r="X608" i="1"/>
  <c r="Y412" i="1"/>
  <c r="BP407" i="1"/>
  <c r="BN407" i="1"/>
  <c r="Z407" i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H608" i="1"/>
  <c r="F9" i="1"/>
  <c r="J9" i="1"/>
  <c r="Z22" i="1"/>
  <c r="Z23" i="1" s="1"/>
  <c r="BN22" i="1"/>
  <c r="BP22" i="1"/>
  <c r="Y23" i="1"/>
  <c r="X598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Z68" i="1"/>
  <c r="Z75" i="1" s="1"/>
  <c r="BN68" i="1"/>
  <c r="BP68" i="1"/>
  <c r="Z70" i="1"/>
  <c r="BN70" i="1"/>
  <c r="Z73" i="1"/>
  <c r="BN73" i="1"/>
  <c r="Y76" i="1"/>
  <c r="Z80" i="1"/>
  <c r="Z81" i="1" s="1"/>
  <c r="BN80" i="1"/>
  <c r="Z84" i="1"/>
  <c r="Z90" i="1" s="1"/>
  <c r="BN84" i="1"/>
  <c r="BP84" i="1"/>
  <c r="Z86" i="1"/>
  <c r="BN86" i="1"/>
  <c r="Z88" i="1"/>
  <c r="BN88" i="1"/>
  <c r="Z93" i="1"/>
  <c r="BN93" i="1"/>
  <c r="BP93" i="1"/>
  <c r="Z94" i="1"/>
  <c r="BN94" i="1"/>
  <c r="Z95" i="1"/>
  <c r="BN95" i="1"/>
  <c r="Z97" i="1"/>
  <c r="BN97" i="1"/>
  <c r="Z101" i="1"/>
  <c r="Z104" i="1" s="1"/>
  <c r="BN101" i="1"/>
  <c r="BP101" i="1"/>
  <c r="Z103" i="1"/>
  <c r="BN103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23" i="1"/>
  <c r="Z128" i="1" s="1"/>
  <c r="BN123" i="1"/>
  <c r="BP123" i="1"/>
  <c r="Z125" i="1"/>
  <c r="BN125" i="1"/>
  <c r="Z127" i="1"/>
  <c r="BN127" i="1"/>
  <c r="Y128" i="1"/>
  <c r="Z132" i="1"/>
  <c r="Z136" i="1" s="1"/>
  <c r="BN132" i="1"/>
  <c r="Z133" i="1"/>
  <c r="BN133" i="1"/>
  <c r="Z135" i="1"/>
  <c r="BN135" i="1"/>
  <c r="Z139" i="1"/>
  <c r="Z146" i="1" s="1"/>
  <c r="BN139" i="1"/>
  <c r="BP139" i="1"/>
  <c r="Z142" i="1"/>
  <c r="BN142" i="1"/>
  <c r="Z144" i="1"/>
  <c r="BN144" i="1"/>
  <c r="Z150" i="1"/>
  <c r="Z151" i="1" s="1"/>
  <c r="BN150" i="1"/>
  <c r="Z155" i="1"/>
  <c r="Z157" i="1" s="1"/>
  <c r="BN155" i="1"/>
  <c r="BP155" i="1"/>
  <c r="Y158" i="1"/>
  <c r="Z161" i="1"/>
  <c r="Z162" i="1" s="1"/>
  <c r="BN161" i="1"/>
  <c r="Z165" i="1"/>
  <c r="Z167" i="1" s="1"/>
  <c r="BN165" i="1"/>
  <c r="BP165" i="1"/>
  <c r="Z172" i="1"/>
  <c r="Z174" i="1" s="1"/>
  <c r="BN172" i="1"/>
  <c r="Y183" i="1"/>
  <c r="Z178" i="1"/>
  <c r="Z182" i="1" s="1"/>
  <c r="BN178" i="1"/>
  <c r="BP180" i="1"/>
  <c r="BN180" i="1"/>
  <c r="Z180" i="1"/>
  <c r="Y189" i="1"/>
  <c r="Y188" i="1"/>
  <c r="BP194" i="1"/>
  <c r="BN194" i="1"/>
  <c r="Z194" i="1"/>
  <c r="Z201" i="1" s="1"/>
  <c r="BP198" i="1"/>
  <c r="BN198" i="1"/>
  <c r="Z198" i="1"/>
  <c r="Y207" i="1"/>
  <c r="BP211" i="1"/>
  <c r="BN211" i="1"/>
  <c r="Z211" i="1"/>
  <c r="Z212" i="1" s="1"/>
  <c r="Y213" i="1"/>
  <c r="Y224" i="1"/>
  <c r="BP215" i="1"/>
  <c r="BN215" i="1"/>
  <c r="Z215" i="1"/>
  <c r="Z223" i="1" s="1"/>
  <c r="BP219" i="1"/>
  <c r="BN219" i="1"/>
  <c r="Z219" i="1"/>
  <c r="Y223" i="1"/>
  <c r="BP227" i="1"/>
  <c r="BN227" i="1"/>
  <c r="Z227" i="1"/>
  <c r="Z237" i="1" s="1"/>
  <c r="BP231" i="1"/>
  <c r="BN231" i="1"/>
  <c r="Z231" i="1"/>
  <c r="BP235" i="1"/>
  <c r="BN235" i="1"/>
  <c r="Z235" i="1"/>
  <c r="Y246" i="1"/>
  <c r="BP243" i="1"/>
  <c r="BN243" i="1"/>
  <c r="Z243" i="1"/>
  <c r="Z245" i="1" s="1"/>
  <c r="BP252" i="1"/>
  <c r="BN252" i="1"/>
  <c r="Z252" i="1"/>
  <c r="BP256" i="1"/>
  <c r="BN256" i="1"/>
  <c r="Z256" i="1"/>
  <c r="Y258" i="1"/>
  <c r="M608" i="1"/>
  <c r="Y270" i="1"/>
  <c r="BP261" i="1"/>
  <c r="BN261" i="1"/>
  <c r="Z261" i="1"/>
  <c r="Z269" i="1" s="1"/>
  <c r="BP265" i="1"/>
  <c r="BN265" i="1"/>
  <c r="Z265" i="1"/>
  <c r="Y269" i="1"/>
  <c r="BP275" i="1"/>
  <c r="BN275" i="1"/>
  <c r="Z275" i="1"/>
  <c r="Z279" i="1" s="1"/>
  <c r="Y279" i="1"/>
  <c r="Z291" i="1"/>
  <c r="BP289" i="1"/>
  <c r="BN289" i="1"/>
  <c r="Z289" i="1"/>
  <c r="R608" i="1"/>
  <c r="BP298" i="1"/>
  <c r="BN298" i="1"/>
  <c r="Z298" i="1"/>
  <c r="Z300" i="1" s="1"/>
  <c r="Y315" i="1"/>
  <c r="BP322" i="1"/>
  <c r="BN322" i="1"/>
  <c r="Z322" i="1"/>
  <c r="BP326" i="1"/>
  <c r="BN326" i="1"/>
  <c r="Z326" i="1"/>
  <c r="Y328" i="1"/>
  <c r="Y335" i="1"/>
  <c r="BP330" i="1"/>
  <c r="BN330" i="1"/>
  <c r="Z330" i="1"/>
  <c r="Y334" i="1"/>
  <c r="BP338" i="1"/>
  <c r="BN338" i="1"/>
  <c r="Z338" i="1"/>
  <c r="Z343" i="1" s="1"/>
  <c r="BP342" i="1"/>
  <c r="BN342" i="1"/>
  <c r="Z342" i="1"/>
  <c r="Y344" i="1"/>
  <c r="Y349" i="1"/>
  <c r="BP346" i="1"/>
  <c r="BN346" i="1"/>
  <c r="Z346" i="1"/>
  <c r="Y350" i="1"/>
  <c r="BP360" i="1"/>
  <c r="BN360" i="1"/>
  <c r="Z360" i="1"/>
  <c r="Z362" i="1" s="1"/>
  <c r="Y362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I608" i="1"/>
  <c r="Y201" i="1"/>
  <c r="K608" i="1"/>
  <c r="Y257" i="1"/>
  <c r="O608" i="1"/>
  <c r="Y280" i="1"/>
  <c r="Y285" i="1"/>
  <c r="Q608" i="1"/>
  <c r="Y292" i="1"/>
  <c r="Y301" i="1"/>
  <c r="Y306" i="1"/>
  <c r="T608" i="1"/>
  <c r="Y311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Z356" i="1" s="1"/>
  <c r="Y363" i="1"/>
  <c r="Z373" i="1"/>
  <c r="BP371" i="1"/>
  <c r="BN371" i="1"/>
  <c r="Z371" i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Z530" i="1"/>
  <c r="BP528" i="1"/>
  <c r="BN528" i="1"/>
  <c r="Z528" i="1"/>
  <c r="Y530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24" i="1" l="1"/>
  <c r="Z510" i="1"/>
  <c r="Z547" i="1"/>
  <c r="Z349" i="1"/>
  <c r="Z334" i="1"/>
  <c r="Z119" i="1"/>
  <c r="Z111" i="1"/>
  <c r="Z98" i="1"/>
  <c r="Y602" i="1"/>
  <c r="Y599" i="1"/>
  <c r="Z458" i="1"/>
  <c r="Z411" i="1"/>
  <c r="Z398" i="1"/>
  <c r="Z578" i="1"/>
  <c r="Z564" i="1"/>
  <c r="Y600" i="1"/>
  <c r="Z492" i="1"/>
  <c r="Z481" i="1"/>
  <c r="Z424" i="1"/>
  <c r="Z327" i="1"/>
  <c r="Z603" i="1" s="1"/>
  <c r="Y598" i="1"/>
  <c r="Y601" i="1" l="1"/>
</calcChain>
</file>

<file path=xl/sharedStrings.xml><?xml version="1.0" encoding="utf-8"?>
<sst xmlns="http://schemas.openxmlformats.org/spreadsheetml/2006/main" count="2474" uniqueCount="781">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</sst>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1" zoomScaleNormal="100" zoomScaleSheetLayoutView="100" workbookViewId="0">
      <selection activeCell="AB604" sqref="AB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45562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Пятница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 t="s">
        <v>19</v>
      </c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20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21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22</v>
      </c>
      <c r="Q10" s="594"/>
      <c r="R10" s="595"/>
      <c r="U10" s="24" t="s">
        <v>23</v>
      </c>
      <c r="V10" s="444" t="s">
        <v>24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33"/>
      <c r="R11" s="534"/>
      <c r="U11" s="24" t="s">
        <v>27</v>
      </c>
      <c r="V11" s="701" t="s">
        <v>28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29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30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31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32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33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34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35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36</v>
      </c>
      <c r="B17" s="439" t="s">
        <v>37</v>
      </c>
      <c r="C17" s="551" t="s">
        <v>38</v>
      </c>
      <c r="D17" s="439" t="s">
        <v>39</v>
      </c>
      <c r="E17" s="511"/>
      <c r="F17" s="439" t="s">
        <v>40</v>
      </c>
      <c r="G17" s="439" t="s">
        <v>41</v>
      </c>
      <c r="H17" s="439" t="s">
        <v>42</v>
      </c>
      <c r="I17" s="439" t="s">
        <v>43</v>
      </c>
      <c r="J17" s="439" t="s">
        <v>44</v>
      </c>
      <c r="K17" s="439" t="s">
        <v>45</v>
      </c>
      <c r="L17" s="439" t="s">
        <v>46</v>
      </c>
      <c r="M17" s="439" t="s">
        <v>47</v>
      </c>
      <c r="N17" s="439" t="s">
        <v>48</v>
      </c>
      <c r="O17" s="439" t="s">
        <v>49</v>
      </c>
      <c r="P17" s="439" t="s">
        <v>50</v>
      </c>
      <c r="Q17" s="510"/>
      <c r="R17" s="510"/>
      <c r="S17" s="510"/>
      <c r="T17" s="511"/>
      <c r="U17" s="774" t="s">
        <v>51</v>
      </c>
      <c r="V17" s="537"/>
      <c r="W17" s="439" t="s">
        <v>52</v>
      </c>
      <c r="X17" s="439" t="s">
        <v>53</v>
      </c>
      <c r="Y17" s="775" t="s">
        <v>54</v>
      </c>
      <c r="Z17" s="439" t="s">
        <v>55</v>
      </c>
      <c r="AA17" s="651" t="s">
        <v>56</v>
      </c>
      <c r="AB17" s="651" t="s">
        <v>57</v>
      </c>
      <c r="AC17" s="651" t="s">
        <v>58</v>
      </c>
      <c r="AD17" s="651" t="s">
        <v>59</v>
      </c>
      <c r="AE17" s="732"/>
      <c r="AF17" s="733"/>
      <c r="AG17" s="523"/>
      <c r="BD17" s="636" t="s">
        <v>60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61</v>
      </c>
      <c r="V18" s="380" t="s">
        <v>62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63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63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64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69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70</v>
      </c>
      <c r="Q23" s="403"/>
      <c r="R23" s="403"/>
      <c r="S23" s="403"/>
      <c r="T23" s="403"/>
      <c r="U23" s="403"/>
      <c r="V23" s="404"/>
      <c r="W23" s="37" t="s">
        <v>71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70</v>
      </c>
      <c r="Q24" s="403"/>
      <c r="R24" s="403"/>
      <c r="S24" s="403"/>
      <c r="T24" s="403"/>
      <c r="U24" s="403"/>
      <c r="V24" s="404"/>
      <c r="W24" s="37" t="s">
        <v>69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72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73</v>
      </c>
      <c r="B26" s="54" t="s">
        <v>74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11" t="s">
        <v>76</v>
      </c>
      <c r="Q26" s="391"/>
      <c r="R26" s="391"/>
      <c r="S26" s="391"/>
      <c r="T26" s="392"/>
      <c r="U26" s="34"/>
      <c r="V26" s="34"/>
      <c r="W26" s="35" t="s">
        <v>69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69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79</v>
      </c>
      <c r="B28" s="54" t="s">
        <v>80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69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81</v>
      </c>
      <c r="B29" s="54" t="s">
        <v>82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69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81</v>
      </c>
      <c r="B30" s="54" t="s">
        <v>83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69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84</v>
      </c>
      <c r="B31" s="54" t="s">
        <v>85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69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500" t="s">
        <v>88</v>
      </c>
      <c r="Q32" s="391"/>
      <c r="R32" s="391"/>
      <c r="S32" s="391"/>
      <c r="T32" s="392"/>
      <c r="U32" s="34"/>
      <c r="V32" s="34"/>
      <c r="W32" s="35" t="s">
        <v>69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82" t="s">
        <v>91</v>
      </c>
      <c r="Q33" s="391"/>
      <c r="R33" s="391"/>
      <c r="S33" s="391"/>
      <c r="T33" s="392"/>
      <c r="U33" s="34"/>
      <c r="V33" s="34"/>
      <c r="W33" s="35" t="s">
        <v>69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92</v>
      </c>
      <c r="B34" s="54" t="s">
        <v>93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69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94</v>
      </c>
      <c r="B35" s="54" t="s">
        <v>95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75</v>
      </c>
      <c r="L35" s="32"/>
      <c r="M35" s="33" t="s">
        <v>68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69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70</v>
      </c>
      <c r="Q36" s="403"/>
      <c r="R36" s="403"/>
      <c r="S36" s="403"/>
      <c r="T36" s="403"/>
      <c r="U36" s="403"/>
      <c r="V36" s="404"/>
      <c r="W36" s="37" t="s">
        <v>71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70</v>
      </c>
      <c r="Q37" s="403"/>
      <c r="R37" s="403"/>
      <c r="S37" s="403"/>
      <c r="T37" s="403"/>
      <c r="U37" s="403"/>
      <c r="V37" s="404"/>
      <c r="W37" s="37" t="s">
        <v>69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96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97</v>
      </c>
      <c r="B39" s="54" t="s">
        <v>98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75</v>
      </c>
      <c r="L39" s="32"/>
      <c r="M39" s="33" t="s">
        <v>99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69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70</v>
      </c>
      <c r="Q40" s="403"/>
      <c r="R40" s="403"/>
      <c r="S40" s="403"/>
      <c r="T40" s="403"/>
      <c r="U40" s="403"/>
      <c r="V40" s="404"/>
      <c r="W40" s="37" t="s">
        <v>71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70</v>
      </c>
      <c r="Q41" s="403"/>
      <c r="R41" s="403"/>
      <c r="S41" s="403"/>
      <c r="T41" s="403"/>
      <c r="U41" s="403"/>
      <c r="V41" s="404"/>
      <c r="W41" s="37" t="s">
        <v>69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101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102</v>
      </c>
      <c r="B43" s="54" t="s">
        <v>103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75</v>
      </c>
      <c r="L43" s="32"/>
      <c r="M43" s="33" t="s">
        <v>99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69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70</v>
      </c>
      <c r="Q44" s="403"/>
      <c r="R44" s="403"/>
      <c r="S44" s="403"/>
      <c r="T44" s="403"/>
      <c r="U44" s="403"/>
      <c r="V44" s="404"/>
      <c r="W44" s="37" t="s">
        <v>71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70</v>
      </c>
      <c r="Q45" s="403"/>
      <c r="R45" s="403"/>
      <c r="S45" s="403"/>
      <c r="T45" s="403"/>
      <c r="U45" s="403"/>
      <c r="V45" s="404"/>
      <c r="W45" s="37" t="s">
        <v>69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105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106</v>
      </c>
      <c r="B47" s="54" t="s">
        <v>107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75</v>
      </c>
      <c r="L47" s="32"/>
      <c r="M47" s="33" t="s">
        <v>99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69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70</v>
      </c>
      <c r="Q48" s="403"/>
      <c r="R48" s="403"/>
      <c r="S48" s="403"/>
      <c r="T48" s="403"/>
      <c r="U48" s="403"/>
      <c r="V48" s="404"/>
      <c r="W48" s="37" t="s">
        <v>71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70</v>
      </c>
      <c r="Q49" s="403"/>
      <c r="R49" s="403"/>
      <c r="S49" s="403"/>
      <c r="T49" s="403"/>
      <c r="U49" s="403"/>
      <c r="V49" s="404"/>
      <c r="W49" s="37" t="s">
        <v>69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108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109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110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69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111</v>
      </c>
      <c r="B54" s="54" t="s">
        <v>115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69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69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75</v>
      </c>
      <c r="L56" s="32"/>
      <c r="M56" s="33" t="s">
        <v>116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69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75</v>
      </c>
      <c r="L57" s="32"/>
      <c r="M57" s="33" t="s">
        <v>116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69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75</v>
      </c>
      <c r="L58" s="32"/>
      <c r="M58" s="33" t="s">
        <v>114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69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70</v>
      </c>
      <c r="Q59" s="403"/>
      <c r="R59" s="403"/>
      <c r="S59" s="403"/>
      <c r="T59" s="403"/>
      <c r="U59" s="403"/>
      <c r="V59" s="404"/>
      <c r="W59" s="37" t="s">
        <v>71</v>
      </c>
      <c r="X59" s="388">
        <f>IFERROR(X53/H53,"0")+IFERROR(X54/H54,"0")+IFERROR(X55/H55,"0")+IFERROR(X56/H56,"0")+IFERROR(X57/H57,"0")+IFERROR(X58/H58,"0")</f>
        <v>0</v>
      </c>
      <c r="Y59" s="388">
        <f>IFERROR(Y53/H53,"0")+IFERROR(Y54/H54,"0")+IFERROR(Y55/H55,"0")+IFERROR(Y56/H56,"0")+IFERROR(Y57/H57,"0")+IFERROR(Y58/H58,"0")</f>
        <v>0</v>
      </c>
      <c r="Z59" s="388">
        <f>IFERROR(IF(Z53="",0,Z53),"0")+IFERROR(IF(Z54="",0,Z54),"0")+IFERROR(IF(Z55="",0,Z55),"0")+IFERROR(IF(Z56="",0,Z56),"0")+IFERROR(IF(Z57="",0,Z57),"0")+IFERROR(IF(Z58="",0,Z58),"0")</f>
        <v>0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70</v>
      </c>
      <c r="Q60" s="403"/>
      <c r="R60" s="403"/>
      <c r="S60" s="403"/>
      <c r="T60" s="403"/>
      <c r="U60" s="403"/>
      <c r="V60" s="404"/>
      <c r="W60" s="37" t="s">
        <v>69</v>
      </c>
      <c r="X60" s="388">
        <f>IFERROR(SUM(X53:X58),"0")</f>
        <v>0</v>
      </c>
      <c r="Y60" s="388">
        <f>IFERROR(SUM(Y53:Y58),"0")</f>
        <v>0</v>
      </c>
      <c r="Z60" s="37"/>
      <c r="AA60" s="389"/>
      <c r="AB60" s="389"/>
      <c r="AC60" s="389"/>
    </row>
    <row r="61" spans="1:68" ht="14.25" customHeight="1" x14ac:dyDescent="0.25">
      <c r="A61" s="400" t="s">
        <v>72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125</v>
      </c>
      <c r="B62" s="54" t="s">
        <v>126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67</v>
      </c>
      <c r="L62" s="32"/>
      <c r="M62" s="33" t="s">
        <v>116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69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127</v>
      </c>
      <c r="B63" s="54" t="s">
        <v>128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75</v>
      </c>
      <c r="L63" s="32"/>
      <c r="M63" s="33" t="s">
        <v>116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69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70</v>
      </c>
      <c r="Q64" s="403"/>
      <c r="R64" s="403"/>
      <c r="S64" s="403"/>
      <c r="T64" s="403"/>
      <c r="U64" s="403"/>
      <c r="V64" s="404"/>
      <c r="W64" s="37" t="s">
        <v>71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70</v>
      </c>
      <c r="Q65" s="403"/>
      <c r="R65" s="403"/>
      <c r="S65" s="403"/>
      <c r="T65" s="403"/>
      <c r="U65" s="403"/>
      <c r="V65" s="404"/>
      <c r="W65" s="37" t="s">
        <v>69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129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110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130</v>
      </c>
      <c r="B68" s="54" t="s">
        <v>131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113</v>
      </c>
      <c r="L68" s="32"/>
      <c r="M68" s="33" t="s">
        <v>114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69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130</v>
      </c>
      <c r="B69" s="54" t="s">
        <v>132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113</v>
      </c>
      <c r="L69" s="32"/>
      <c r="M69" s="33" t="s">
        <v>133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69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75</v>
      </c>
      <c r="L70" s="32"/>
      <c r="M70" s="33" t="s">
        <v>114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69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75</v>
      </c>
      <c r="L71" s="32"/>
      <c r="M71" s="33" t="s">
        <v>114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69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138</v>
      </c>
      <c r="B72" s="54" t="s">
        <v>139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75</v>
      </c>
      <c r="L72" s="32"/>
      <c r="M72" s="33" t="s">
        <v>140</v>
      </c>
      <c r="N72" s="33"/>
      <c r="O72" s="32">
        <v>50</v>
      </c>
      <c r="P72" s="752" t="s">
        <v>141</v>
      </c>
      <c r="Q72" s="391"/>
      <c r="R72" s="391"/>
      <c r="S72" s="391"/>
      <c r="T72" s="392"/>
      <c r="U72" s="34"/>
      <c r="V72" s="34"/>
      <c r="W72" s="35" t="s">
        <v>69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75</v>
      </c>
      <c r="L73" s="32"/>
      <c r="M73" s="33" t="s">
        <v>140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69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144</v>
      </c>
      <c r="B74" s="54" t="s">
        <v>145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75</v>
      </c>
      <c r="L74" s="32"/>
      <c r="M74" s="33" t="s">
        <v>114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69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70</v>
      </c>
      <c r="Q75" s="403"/>
      <c r="R75" s="403"/>
      <c r="S75" s="403"/>
      <c r="T75" s="403"/>
      <c r="U75" s="403"/>
      <c r="V75" s="404"/>
      <c r="W75" s="37" t="s">
        <v>71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70</v>
      </c>
      <c r="Q76" s="403"/>
      <c r="R76" s="403"/>
      <c r="S76" s="403"/>
      <c r="T76" s="403"/>
      <c r="U76" s="403"/>
      <c r="V76" s="404"/>
      <c r="W76" s="37" t="s">
        <v>69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customHeight="1" x14ac:dyDescent="0.25">
      <c r="A77" s="400" t="s">
        <v>146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147</v>
      </c>
      <c r="B78" s="54" t="s">
        <v>148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69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customHeight="1" x14ac:dyDescent="0.25">
      <c r="A79" s="54" t="s">
        <v>149</v>
      </c>
      <c r="B79" s="54" t="s">
        <v>150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75</v>
      </c>
      <c r="L79" s="32"/>
      <c r="M79" s="33" t="s">
        <v>116</v>
      </c>
      <c r="N79" s="33"/>
      <c r="O79" s="32">
        <v>50</v>
      </c>
      <c r="P79" s="390" t="s">
        <v>151</v>
      </c>
      <c r="Q79" s="391"/>
      <c r="R79" s="391"/>
      <c r="S79" s="391"/>
      <c r="T79" s="392"/>
      <c r="U79" s="34"/>
      <c r="V79" s="34"/>
      <c r="W79" s="35" t="s">
        <v>69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75</v>
      </c>
      <c r="L80" s="32"/>
      <c r="M80" s="33" t="s">
        <v>114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69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70</v>
      </c>
      <c r="Q81" s="403"/>
      <c r="R81" s="403"/>
      <c r="S81" s="403"/>
      <c r="T81" s="403"/>
      <c r="U81" s="403"/>
      <c r="V81" s="404"/>
      <c r="W81" s="37" t="s">
        <v>71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70</v>
      </c>
      <c r="Q82" s="403"/>
      <c r="R82" s="403"/>
      <c r="S82" s="403"/>
      <c r="T82" s="403"/>
      <c r="U82" s="403"/>
      <c r="V82" s="404"/>
      <c r="W82" s="37" t="s">
        <v>69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customHeight="1" x14ac:dyDescent="0.25">
      <c r="A83" s="400" t="s">
        <v>64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69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75</v>
      </c>
      <c r="L85" s="32"/>
      <c r="M85" s="33" t="s">
        <v>68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69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75</v>
      </c>
      <c r="L86" s="32"/>
      <c r="M86" s="33" t="s">
        <v>68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69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69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69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69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70</v>
      </c>
      <c r="Q90" s="403"/>
      <c r="R90" s="403"/>
      <c r="S90" s="403"/>
      <c r="T90" s="403"/>
      <c r="U90" s="403"/>
      <c r="V90" s="404"/>
      <c r="W90" s="37" t="s">
        <v>71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70</v>
      </c>
      <c r="Q91" s="403"/>
      <c r="R91" s="403"/>
      <c r="S91" s="403"/>
      <c r="T91" s="403"/>
      <c r="U91" s="403"/>
      <c r="V91" s="404"/>
      <c r="W91" s="37" t="s">
        <v>69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customHeight="1" x14ac:dyDescent="0.25">
      <c r="A92" s="400" t="s">
        <v>72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166</v>
      </c>
      <c r="B93" s="54" t="s">
        <v>167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113</v>
      </c>
      <c r="L93" s="32"/>
      <c r="M93" s="33" t="s">
        <v>68</v>
      </c>
      <c r="N93" s="33"/>
      <c r="O93" s="32">
        <v>40</v>
      </c>
      <c r="P93" s="685" t="s">
        <v>168</v>
      </c>
      <c r="Q93" s="391"/>
      <c r="R93" s="391"/>
      <c r="S93" s="391"/>
      <c r="T93" s="392"/>
      <c r="U93" s="34" t="s">
        <v>169</v>
      </c>
      <c r="V93" s="34"/>
      <c r="W93" s="35" t="s">
        <v>69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170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171</v>
      </c>
      <c r="B94" s="54" t="s">
        <v>172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113</v>
      </c>
      <c r="L94" s="32"/>
      <c r="M94" s="33" t="s">
        <v>116</v>
      </c>
      <c r="N94" s="33"/>
      <c r="O94" s="32">
        <v>45</v>
      </c>
      <c r="P94" s="466" t="s">
        <v>173</v>
      </c>
      <c r="Q94" s="391"/>
      <c r="R94" s="391"/>
      <c r="S94" s="391"/>
      <c r="T94" s="392"/>
      <c r="U94" s="34"/>
      <c r="V94" s="34"/>
      <c r="W94" s="35" t="s">
        <v>69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170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174</v>
      </c>
      <c r="B95" s="54" t="s">
        <v>175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113</v>
      </c>
      <c r="L95" s="32"/>
      <c r="M95" s="33" t="s">
        <v>68</v>
      </c>
      <c r="N95" s="33"/>
      <c r="O95" s="32">
        <v>40</v>
      </c>
      <c r="P95" s="474" t="s">
        <v>176</v>
      </c>
      <c r="Q95" s="391"/>
      <c r="R95" s="391"/>
      <c r="S95" s="391"/>
      <c r="T95" s="392"/>
      <c r="U95" s="34" t="s">
        <v>169</v>
      </c>
      <c r="V95" s="34"/>
      <c r="W95" s="35" t="s">
        <v>69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170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177</v>
      </c>
      <c r="B96" s="54" t="s">
        <v>178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75</v>
      </c>
      <c r="L96" s="32"/>
      <c r="M96" s="33" t="s">
        <v>68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69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179</v>
      </c>
      <c r="B97" s="54" t="s">
        <v>180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75</v>
      </c>
      <c r="L97" s="32"/>
      <c r="M97" s="33" t="s">
        <v>116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69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70</v>
      </c>
      <c r="Q98" s="403"/>
      <c r="R98" s="403"/>
      <c r="S98" s="403"/>
      <c r="T98" s="403"/>
      <c r="U98" s="403"/>
      <c r="V98" s="404"/>
      <c r="W98" s="37" t="s">
        <v>71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70</v>
      </c>
      <c r="Q99" s="403"/>
      <c r="R99" s="403"/>
      <c r="S99" s="403"/>
      <c r="T99" s="403"/>
      <c r="U99" s="403"/>
      <c r="V99" s="404"/>
      <c r="W99" s="37" t="s">
        <v>69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181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182</v>
      </c>
      <c r="B101" s="54" t="s">
        <v>183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113</v>
      </c>
      <c r="L101" s="32"/>
      <c r="M101" s="33" t="s">
        <v>68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69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182</v>
      </c>
      <c r="B102" s="54" t="s">
        <v>184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113</v>
      </c>
      <c r="L102" s="32"/>
      <c r="M102" s="33" t="s">
        <v>68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69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185</v>
      </c>
      <c r="B103" s="54" t="s">
        <v>186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75</v>
      </c>
      <c r="L103" s="32"/>
      <c r="M103" s="33" t="s">
        <v>116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69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70</v>
      </c>
      <c r="Q104" s="403"/>
      <c r="R104" s="403"/>
      <c r="S104" s="403"/>
      <c r="T104" s="403"/>
      <c r="U104" s="403"/>
      <c r="V104" s="404"/>
      <c r="W104" s="37" t="s">
        <v>71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70</v>
      </c>
      <c r="Q105" s="403"/>
      <c r="R105" s="403"/>
      <c r="S105" s="403"/>
      <c r="T105" s="403"/>
      <c r="U105" s="403"/>
      <c r="V105" s="404"/>
      <c r="W105" s="37" t="s">
        <v>69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customHeight="1" x14ac:dyDescent="0.25">
      <c r="A106" s="437" t="s">
        <v>187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110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188</v>
      </c>
      <c r="B108" s="54" t="s">
        <v>189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113</v>
      </c>
      <c r="L108" s="32"/>
      <c r="M108" s="33" t="s">
        <v>140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69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190</v>
      </c>
      <c r="B109" s="54" t="s">
        <v>191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75</v>
      </c>
      <c r="L109" s="32"/>
      <c r="M109" s="33" t="s">
        <v>116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69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192</v>
      </c>
      <c r="B110" s="54" t="s">
        <v>193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75</v>
      </c>
      <c r="L110" s="32"/>
      <c r="M110" s="33" t="s">
        <v>140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69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70</v>
      </c>
      <c r="Q111" s="403"/>
      <c r="R111" s="403"/>
      <c r="S111" s="403"/>
      <c r="T111" s="403"/>
      <c r="U111" s="403"/>
      <c r="V111" s="404"/>
      <c r="W111" s="37" t="s">
        <v>71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70</v>
      </c>
      <c r="Q112" s="403"/>
      <c r="R112" s="403"/>
      <c r="S112" s="403"/>
      <c r="T112" s="403"/>
      <c r="U112" s="403"/>
      <c r="V112" s="404"/>
      <c r="W112" s="37" t="s">
        <v>69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customHeight="1" x14ac:dyDescent="0.25">
      <c r="A113" s="400" t="s">
        <v>72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194</v>
      </c>
      <c r="B114" s="54" t="s">
        <v>195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113</v>
      </c>
      <c r="L114" s="32"/>
      <c r="M114" s="33" t="s">
        <v>116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69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194</v>
      </c>
      <c r="B115" s="54" t="s">
        <v>196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113</v>
      </c>
      <c r="L115" s="32"/>
      <c r="M115" s="33" t="s">
        <v>68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69</v>
      </c>
      <c r="X115" s="386">
        <v>8</v>
      </c>
      <c r="Y115" s="387">
        <f>IFERROR(IF(X115="",0,CEILING((X115/$H115),1)*$H115),"")</f>
        <v>8.4</v>
      </c>
      <c r="Z115" s="36">
        <f>IFERROR(IF(Y115=0,"",ROUNDUP(Y115/H115,0)*0.02175),"")</f>
        <v>2.1749999999999999E-2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8.5371428571428574</v>
      </c>
      <c r="BN115" s="64">
        <f>IFERROR(Y115*I115/H115,"0")</f>
        <v>8.9640000000000004</v>
      </c>
      <c r="BO115" s="64">
        <f>IFERROR(1/J115*(X115/H115),"0")</f>
        <v>1.7006802721088433E-2</v>
      </c>
      <c r="BP115" s="64">
        <f>IFERROR(1/J115*(Y115/H115),"0")</f>
        <v>1.7857142857142856E-2</v>
      </c>
    </row>
    <row r="116" spans="1:68" ht="27" customHeight="1" x14ac:dyDescent="0.25">
      <c r="A116" s="54" t="s">
        <v>197</v>
      </c>
      <c r="B116" s="54" t="s">
        <v>198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75</v>
      </c>
      <c r="L116" s="32"/>
      <c r="M116" s="33" t="s">
        <v>116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69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199</v>
      </c>
      <c r="B117" s="54" t="s">
        <v>200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75</v>
      </c>
      <c r="L117" s="32"/>
      <c r="M117" s="33" t="s">
        <v>116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69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201</v>
      </c>
      <c r="B118" s="54" t="s">
        <v>202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75</v>
      </c>
      <c r="L118" s="32"/>
      <c r="M118" s="33" t="s">
        <v>116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69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70</v>
      </c>
      <c r="Q119" s="403"/>
      <c r="R119" s="403"/>
      <c r="S119" s="403"/>
      <c r="T119" s="403"/>
      <c r="U119" s="403"/>
      <c r="V119" s="404"/>
      <c r="W119" s="37" t="s">
        <v>71</v>
      </c>
      <c r="X119" s="388">
        <f>IFERROR(X114/H114,"0")+IFERROR(X115/H115,"0")+IFERROR(X116/H116,"0")+IFERROR(X117/H117,"0")+IFERROR(X118/H118,"0")</f>
        <v>0.95238095238095233</v>
      </c>
      <c r="Y119" s="388">
        <f>IFERROR(Y114/H114,"0")+IFERROR(Y115/H115,"0")+IFERROR(Y116/H116,"0")+IFERROR(Y117/H117,"0")+IFERROR(Y118/H118,"0")</f>
        <v>1</v>
      </c>
      <c r="Z119" s="388">
        <f>IFERROR(IF(Z114="",0,Z114),"0")+IFERROR(IF(Z115="",0,Z115),"0")+IFERROR(IF(Z116="",0,Z116),"0")+IFERROR(IF(Z117="",0,Z117),"0")+IFERROR(IF(Z118="",0,Z118),"0")</f>
        <v>2.1749999999999999E-2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70</v>
      </c>
      <c r="Q120" s="403"/>
      <c r="R120" s="403"/>
      <c r="S120" s="403"/>
      <c r="T120" s="403"/>
      <c r="U120" s="403"/>
      <c r="V120" s="404"/>
      <c r="W120" s="37" t="s">
        <v>69</v>
      </c>
      <c r="X120" s="388">
        <f>IFERROR(SUM(X114:X118),"0")</f>
        <v>8</v>
      </c>
      <c r="Y120" s="388">
        <f>IFERROR(SUM(Y114:Y118),"0")</f>
        <v>8.4</v>
      </c>
      <c r="Z120" s="37"/>
      <c r="AA120" s="389"/>
      <c r="AB120" s="389"/>
      <c r="AC120" s="389"/>
    </row>
    <row r="121" spans="1:68" ht="16.5" customHeight="1" x14ac:dyDescent="0.25">
      <c r="A121" s="437" t="s">
        <v>203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110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204</v>
      </c>
      <c r="B123" s="54" t="s">
        <v>205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113</v>
      </c>
      <c r="L123" s="32"/>
      <c r="M123" s="33" t="s">
        <v>114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69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204</v>
      </c>
      <c r="B124" s="54" t="s">
        <v>206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113</v>
      </c>
      <c r="L124" s="32"/>
      <c r="M124" s="33" t="s">
        <v>114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69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207</v>
      </c>
      <c r="B125" s="54" t="s">
        <v>208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75</v>
      </c>
      <c r="L125" s="32"/>
      <c r="M125" s="33" t="s">
        <v>116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69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209</v>
      </c>
      <c r="B126" s="54" t="s">
        <v>210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75</v>
      </c>
      <c r="L126" s="32"/>
      <c r="M126" s="33" t="s">
        <v>116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69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211</v>
      </c>
      <c r="B127" s="54" t="s">
        <v>212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75</v>
      </c>
      <c r="L127" s="32"/>
      <c r="M127" s="33" t="s">
        <v>116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69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70</v>
      </c>
      <c r="Q128" s="403"/>
      <c r="R128" s="403"/>
      <c r="S128" s="403"/>
      <c r="T128" s="403"/>
      <c r="U128" s="403"/>
      <c r="V128" s="404"/>
      <c r="W128" s="37" t="s">
        <v>71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70</v>
      </c>
      <c r="Q129" s="403"/>
      <c r="R129" s="403"/>
      <c r="S129" s="403"/>
      <c r="T129" s="403"/>
      <c r="U129" s="403"/>
      <c r="V129" s="404"/>
      <c r="W129" s="37" t="s">
        <v>69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customHeight="1" x14ac:dyDescent="0.25">
      <c r="A130" s="400" t="s">
        <v>146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213</v>
      </c>
      <c r="B131" s="54" t="s">
        <v>214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113</v>
      </c>
      <c r="L131" s="32"/>
      <c r="M131" s="33" t="s">
        <v>114</v>
      </c>
      <c r="N131" s="33"/>
      <c r="O131" s="32">
        <v>55</v>
      </c>
      <c r="P131" s="519" t="s">
        <v>215</v>
      </c>
      <c r="Q131" s="391"/>
      <c r="R131" s="391"/>
      <c r="S131" s="391"/>
      <c r="T131" s="392"/>
      <c r="U131" s="34"/>
      <c r="V131" s="34"/>
      <c r="W131" s="35" t="s">
        <v>69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213</v>
      </c>
      <c r="B132" s="54" t="s">
        <v>216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113</v>
      </c>
      <c r="L132" s="32"/>
      <c r="M132" s="33" t="s">
        <v>114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69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217</v>
      </c>
      <c r="B133" s="54" t="s">
        <v>218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67</v>
      </c>
      <c r="L133" s="32"/>
      <c r="M133" s="33" t="s">
        <v>114</v>
      </c>
      <c r="N133" s="33"/>
      <c r="O133" s="32">
        <v>55</v>
      </c>
      <c r="P133" s="723" t="s">
        <v>219</v>
      </c>
      <c r="Q133" s="391"/>
      <c r="R133" s="391"/>
      <c r="S133" s="391"/>
      <c r="T133" s="392"/>
      <c r="U133" s="34"/>
      <c r="V133" s="34"/>
      <c r="W133" s="35" t="s">
        <v>69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217</v>
      </c>
      <c r="B134" s="54" t="s">
        <v>220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67</v>
      </c>
      <c r="L134" s="32"/>
      <c r="M134" s="33" t="s">
        <v>116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69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221</v>
      </c>
      <c r="B135" s="54" t="s">
        <v>222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75</v>
      </c>
      <c r="L135" s="32"/>
      <c r="M135" s="33" t="s">
        <v>114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69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70</v>
      </c>
      <c r="Q136" s="403"/>
      <c r="R136" s="403"/>
      <c r="S136" s="403"/>
      <c r="T136" s="403"/>
      <c r="U136" s="403"/>
      <c r="V136" s="404"/>
      <c r="W136" s="37" t="s">
        <v>71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70</v>
      </c>
      <c r="Q137" s="403"/>
      <c r="R137" s="403"/>
      <c r="S137" s="403"/>
      <c r="T137" s="403"/>
      <c r="U137" s="403"/>
      <c r="V137" s="404"/>
      <c r="W137" s="37" t="s">
        <v>69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customHeight="1" x14ac:dyDescent="0.25">
      <c r="A138" s="400" t="s">
        <v>72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223</v>
      </c>
      <c r="B139" s="54" t="s">
        <v>224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113</v>
      </c>
      <c r="L139" s="32"/>
      <c r="M139" s="33" t="s">
        <v>116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69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223</v>
      </c>
      <c r="B140" s="54" t="s">
        <v>225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113</v>
      </c>
      <c r="L140" s="32"/>
      <c r="M140" s="33" t="s">
        <v>68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69</v>
      </c>
      <c r="X140" s="386">
        <v>8</v>
      </c>
      <c r="Y140" s="387">
        <f t="shared" si="21"/>
        <v>8.4</v>
      </c>
      <c r="Z140" s="36">
        <f>IFERROR(IF(Y140=0,"",ROUNDUP(Y140/H140,0)*0.02175),"")</f>
        <v>2.1749999999999999E-2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8.531428571428572</v>
      </c>
      <c r="BN140" s="64">
        <f t="shared" si="23"/>
        <v>8.9580000000000002</v>
      </c>
      <c r="BO140" s="64">
        <f t="shared" si="24"/>
        <v>1.7006802721088433E-2</v>
      </c>
      <c r="BP140" s="64">
        <f t="shared" si="25"/>
        <v>1.7857142857142856E-2</v>
      </c>
    </row>
    <row r="141" spans="1:68" ht="16.5" customHeight="1" x14ac:dyDescent="0.25">
      <c r="A141" s="54" t="s">
        <v>226</v>
      </c>
      <c r="B141" s="54" t="s">
        <v>227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113</v>
      </c>
      <c r="L141" s="32"/>
      <c r="M141" s="33" t="s">
        <v>116</v>
      </c>
      <c r="N141" s="33"/>
      <c r="O141" s="32">
        <v>45</v>
      </c>
      <c r="P141" s="621" t="s">
        <v>228</v>
      </c>
      <c r="Q141" s="391"/>
      <c r="R141" s="391"/>
      <c r="S141" s="391"/>
      <c r="T141" s="392"/>
      <c r="U141" s="34" t="s">
        <v>169</v>
      </c>
      <c r="V141" s="34"/>
      <c r="W141" s="35" t="s">
        <v>69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229</v>
      </c>
      <c r="B142" s="54" t="s">
        <v>230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75</v>
      </c>
      <c r="L142" s="32"/>
      <c r="M142" s="33" t="s">
        <v>116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69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231</v>
      </c>
      <c r="B143" s="54" t="s">
        <v>232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75</v>
      </c>
      <c r="L143" s="32"/>
      <c r="M143" s="33" t="s">
        <v>116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69</v>
      </c>
      <c r="X143" s="386">
        <v>0</v>
      </c>
      <c r="Y143" s="387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t="16.5" customHeight="1" x14ac:dyDescent="0.25">
      <c r="A144" s="54" t="s">
        <v>233</v>
      </c>
      <c r="B144" s="54" t="s">
        <v>234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69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235</v>
      </c>
      <c r="B145" s="54" t="s">
        <v>236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69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70</v>
      </c>
      <c r="Q146" s="403"/>
      <c r="R146" s="403"/>
      <c r="S146" s="403"/>
      <c r="T146" s="403"/>
      <c r="U146" s="403"/>
      <c r="V146" s="404"/>
      <c r="W146" s="37" t="s">
        <v>71</v>
      </c>
      <c r="X146" s="388">
        <f>IFERROR(X139/H139,"0")+IFERROR(X140/H140,"0")+IFERROR(X141/H141,"0")+IFERROR(X142/H142,"0")+IFERROR(X143/H143,"0")+IFERROR(X144/H144,"0")+IFERROR(X145/H145,"0")</f>
        <v>0.95238095238095233</v>
      </c>
      <c r="Y146" s="388">
        <f>IFERROR(Y139/H139,"0")+IFERROR(Y140/H140,"0")+IFERROR(Y141/H141,"0")+IFERROR(Y142/H142,"0")+IFERROR(Y143/H143,"0")+IFERROR(Y144/H144,"0")+IFERROR(Y145/H145,"0")</f>
        <v>1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2.1749999999999999E-2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70</v>
      </c>
      <c r="Q147" s="403"/>
      <c r="R147" s="403"/>
      <c r="S147" s="403"/>
      <c r="T147" s="403"/>
      <c r="U147" s="403"/>
      <c r="V147" s="404"/>
      <c r="W147" s="37" t="s">
        <v>69</v>
      </c>
      <c r="X147" s="388">
        <f>IFERROR(SUM(X139:X145),"0")</f>
        <v>8</v>
      </c>
      <c r="Y147" s="388">
        <f>IFERROR(SUM(Y139:Y145),"0")</f>
        <v>8.4</v>
      </c>
      <c r="Z147" s="37"/>
      <c r="AA147" s="389"/>
      <c r="AB147" s="389"/>
      <c r="AC147" s="389"/>
    </row>
    <row r="148" spans="1:68" ht="14.25" customHeight="1" x14ac:dyDescent="0.25">
      <c r="A148" s="400" t="s">
        <v>181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237</v>
      </c>
      <c r="B149" s="54" t="s">
        <v>238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75</v>
      </c>
      <c r="L149" s="32"/>
      <c r="M149" s="33" t="s">
        <v>68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69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239</v>
      </c>
      <c r="B150" s="54" t="s">
        <v>240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75</v>
      </c>
      <c r="L150" s="32"/>
      <c r="M150" s="33" t="s">
        <v>68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69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70</v>
      </c>
      <c r="Q151" s="403"/>
      <c r="R151" s="403"/>
      <c r="S151" s="403"/>
      <c r="T151" s="403"/>
      <c r="U151" s="403"/>
      <c r="V151" s="404"/>
      <c r="W151" s="37" t="s">
        <v>71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70</v>
      </c>
      <c r="Q152" s="403"/>
      <c r="R152" s="403"/>
      <c r="S152" s="403"/>
      <c r="T152" s="403"/>
      <c r="U152" s="403"/>
      <c r="V152" s="404"/>
      <c r="W152" s="37" t="s">
        <v>69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241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110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242</v>
      </c>
      <c r="B155" s="54" t="s">
        <v>243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75</v>
      </c>
      <c r="L155" s="32"/>
      <c r="M155" s="33" t="s">
        <v>99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69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242</v>
      </c>
      <c r="B156" s="54" t="s">
        <v>244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75</v>
      </c>
      <c r="L156" s="32"/>
      <c r="M156" s="33" t="s">
        <v>99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69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70</v>
      </c>
      <c r="Q157" s="403"/>
      <c r="R157" s="403"/>
      <c r="S157" s="403"/>
      <c r="T157" s="403"/>
      <c r="U157" s="403"/>
      <c r="V157" s="404"/>
      <c r="W157" s="37" t="s">
        <v>71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70</v>
      </c>
      <c r="Q158" s="403"/>
      <c r="R158" s="403"/>
      <c r="S158" s="403"/>
      <c r="T158" s="403"/>
      <c r="U158" s="403"/>
      <c r="V158" s="404"/>
      <c r="W158" s="37" t="s">
        <v>69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64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245</v>
      </c>
      <c r="B160" s="54" t="s">
        <v>246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75</v>
      </c>
      <c r="L160" s="32"/>
      <c r="M160" s="33" t="s">
        <v>99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69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245</v>
      </c>
      <c r="B161" s="54" t="s">
        <v>247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75</v>
      </c>
      <c r="L161" s="32"/>
      <c r="M161" s="33" t="s">
        <v>99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69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70</v>
      </c>
      <c r="Q162" s="403"/>
      <c r="R162" s="403"/>
      <c r="S162" s="403"/>
      <c r="T162" s="403"/>
      <c r="U162" s="403"/>
      <c r="V162" s="404"/>
      <c r="W162" s="37" t="s">
        <v>71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70</v>
      </c>
      <c r="Q163" s="403"/>
      <c r="R163" s="403"/>
      <c r="S163" s="403"/>
      <c r="T163" s="403"/>
      <c r="U163" s="403"/>
      <c r="V163" s="404"/>
      <c r="W163" s="37" t="s">
        <v>69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72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248</v>
      </c>
      <c r="B165" s="54" t="s">
        <v>249</v>
      </c>
      <c r="C165" s="31">
        <v>4301051477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75</v>
      </c>
      <c r="L165" s="32"/>
      <c r="M165" s="33" t="s">
        <v>99</v>
      </c>
      <c r="N165" s="33"/>
      <c r="O165" s="32">
        <v>60</v>
      </c>
      <c r="P165" s="43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69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248</v>
      </c>
      <c r="B166" s="54" t="s">
        <v>250</v>
      </c>
      <c r="C166" s="31">
        <v>4301051476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75</v>
      </c>
      <c r="L166" s="32"/>
      <c r="M166" s="33" t="s">
        <v>99</v>
      </c>
      <c r="N166" s="33"/>
      <c r="O166" s="32">
        <v>60</v>
      </c>
      <c r="P16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69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70</v>
      </c>
      <c r="Q167" s="403"/>
      <c r="R167" s="403"/>
      <c r="S167" s="403"/>
      <c r="T167" s="403"/>
      <c r="U167" s="403"/>
      <c r="V167" s="404"/>
      <c r="W167" s="37" t="s">
        <v>71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70</v>
      </c>
      <c r="Q168" s="403"/>
      <c r="R168" s="403"/>
      <c r="S168" s="403"/>
      <c r="T168" s="403"/>
      <c r="U168" s="403"/>
      <c r="V168" s="404"/>
      <c r="W168" s="37" t="s">
        <v>69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7" t="s">
        <v>108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110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251</v>
      </c>
      <c r="B171" s="54" t="s">
        <v>252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113</v>
      </c>
      <c r="L171" s="32"/>
      <c r="M171" s="33" t="s">
        <v>114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69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253</v>
      </c>
      <c r="B172" s="54" t="s">
        <v>254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75</v>
      </c>
      <c r="L172" s="32"/>
      <c r="M172" s="33" t="s">
        <v>114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69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255</v>
      </c>
      <c r="B173" s="54" t="s">
        <v>256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75</v>
      </c>
      <c r="L173" s="32"/>
      <c r="M173" s="33" t="s">
        <v>114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69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70</v>
      </c>
      <c r="Q174" s="403"/>
      <c r="R174" s="403"/>
      <c r="S174" s="403"/>
      <c r="T174" s="403"/>
      <c r="U174" s="403"/>
      <c r="V174" s="404"/>
      <c r="W174" s="37" t="s">
        <v>71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70</v>
      </c>
      <c r="Q175" s="403"/>
      <c r="R175" s="403"/>
      <c r="S175" s="403"/>
      <c r="T175" s="403"/>
      <c r="U175" s="403"/>
      <c r="V175" s="404"/>
      <c r="W175" s="37" t="s">
        <v>69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400" t="s">
        <v>64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257</v>
      </c>
      <c r="B177" s="54" t="s">
        <v>258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113</v>
      </c>
      <c r="L177" s="32"/>
      <c r="M177" s="33" t="s">
        <v>114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69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259</v>
      </c>
      <c r="B178" s="54" t="s">
        <v>260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75</v>
      </c>
      <c r="L178" s="32"/>
      <c r="M178" s="33" t="s">
        <v>68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69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261</v>
      </c>
      <c r="B179" s="54" t="s">
        <v>262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113</v>
      </c>
      <c r="L179" s="32"/>
      <c r="M179" s="33" t="s">
        <v>68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69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263</v>
      </c>
      <c r="B180" s="54" t="s">
        <v>264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69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265</v>
      </c>
      <c r="B181" s="54" t="s">
        <v>266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69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70</v>
      </c>
      <c r="Q182" s="403"/>
      <c r="R182" s="403"/>
      <c r="S182" s="403"/>
      <c r="T182" s="403"/>
      <c r="U182" s="403"/>
      <c r="V182" s="404"/>
      <c r="W182" s="37" t="s">
        <v>71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70</v>
      </c>
      <c r="Q183" s="403"/>
      <c r="R183" s="403"/>
      <c r="S183" s="403"/>
      <c r="T183" s="403"/>
      <c r="U183" s="403"/>
      <c r="V183" s="404"/>
      <c r="W183" s="37" t="s">
        <v>69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72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267</v>
      </c>
      <c r="B185" s="54" t="s">
        <v>268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113</v>
      </c>
      <c r="L185" s="32"/>
      <c r="M185" s="33" t="s">
        <v>68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69</v>
      </c>
      <c r="X185" s="386">
        <v>8</v>
      </c>
      <c r="Y185" s="387">
        <f>IFERROR(IF(X185="",0,CEILING((X185/$H185),1)*$H185),"")</f>
        <v>8.4</v>
      </c>
      <c r="Z185" s="36">
        <f>IFERROR(IF(Y185=0,"",ROUNDUP(Y185/H185,0)*0.02175),"")</f>
        <v>2.1749999999999999E-2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8.5371428571428574</v>
      </c>
      <c r="BN185" s="64">
        <f>IFERROR(Y185*I185/H185,"0")</f>
        <v>8.9640000000000004</v>
      </c>
      <c r="BO185" s="64">
        <f>IFERROR(1/J185*(X185/H185),"0")</f>
        <v>1.7006802721088433E-2</v>
      </c>
      <c r="BP185" s="64">
        <f>IFERROR(1/J185*(Y185/H185),"0")</f>
        <v>1.7857142857142856E-2</v>
      </c>
    </row>
    <row r="186" spans="1:68" ht="16.5" customHeight="1" x14ac:dyDescent="0.25">
      <c r="A186" s="54" t="s">
        <v>269</v>
      </c>
      <c r="B186" s="54" t="s">
        <v>270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75</v>
      </c>
      <c r="L186" s="32"/>
      <c r="M186" s="33" t="s">
        <v>68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69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271</v>
      </c>
      <c r="B187" s="54" t="s">
        <v>272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75</v>
      </c>
      <c r="L187" s="32"/>
      <c r="M187" s="33" t="s">
        <v>68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69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70</v>
      </c>
      <c r="Q188" s="403"/>
      <c r="R188" s="403"/>
      <c r="S188" s="403"/>
      <c r="T188" s="403"/>
      <c r="U188" s="403"/>
      <c r="V188" s="404"/>
      <c r="W188" s="37" t="s">
        <v>71</v>
      </c>
      <c r="X188" s="388">
        <f>IFERROR(X185/H185,"0")+IFERROR(X186/H186,"0")+IFERROR(X187/H187,"0")</f>
        <v>0.95238095238095233</v>
      </c>
      <c r="Y188" s="388">
        <f>IFERROR(Y185/H185,"0")+IFERROR(Y186/H186,"0")+IFERROR(Y187/H187,"0")</f>
        <v>1</v>
      </c>
      <c r="Z188" s="388">
        <f>IFERROR(IF(Z185="",0,Z185),"0")+IFERROR(IF(Z186="",0,Z186),"0")+IFERROR(IF(Z187="",0,Z187),"0")</f>
        <v>2.1749999999999999E-2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70</v>
      </c>
      <c r="Q189" s="403"/>
      <c r="R189" s="403"/>
      <c r="S189" s="403"/>
      <c r="T189" s="403"/>
      <c r="U189" s="403"/>
      <c r="V189" s="404"/>
      <c r="W189" s="37" t="s">
        <v>69</v>
      </c>
      <c r="X189" s="388">
        <f>IFERROR(SUM(X185:X187),"0")</f>
        <v>8</v>
      </c>
      <c r="Y189" s="388">
        <f>IFERROR(SUM(Y185:Y187),"0")</f>
        <v>8.4</v>
      </c>
      <c r="Z189" s="37"/>
      <c r="AA189" s="389"/>
      <c r="AB189" s="389"/>
      <c r="AC189" s="389"/>
    </row>
    <row r="190" spans="1:68" ht="27.75" customHeight="1" x14ac:dyDescent="0.2">
      <c r="A190" s="453" t="s">
        <v>273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274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64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275</v>
      </c>
      <c r="B193" s="54" t="s">
        <v>276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75</v>
      </c>
      <c r="L193" s="32"/>
      <c r="M193" s="33" t="s">
        <v>68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69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customHeight="1" x14ac:dyDescent="0.25">
      <c r="A194" s="54" t="s">
        <v>277</v>
      </c>
      <c r="B194" s="54" t="s">
        <v>278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69</v>
      </c>
      <c r="X194" s="386">
        <v>20</v>
      </c>
      <c r="Y194" s="387">
        <f t="shared" si="26"/>
        <v>21</v>
      </c>
      <c r="Z194" s="36">
        <f>IFERROR(IF(Y194=0,"",ROUNDUP(Y194/H194,0)*0.00753),"")</f>
        <v>3.7650000000000003E-2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21.238095238095237</v>
      </c>
      <c r="BN194" s="64">
        <f t="shared" si="28"/>
        <v>22.299999999999997</v>
      </c>
      <c r="BO194" s="64">
        <f t="shared" si="29"/>
        <v>3.0525030525030524E-2</v>
      </c>
      <c r="BP194" s="64">
        <f t="shared" si="30"/>
        <v>3.2051282051282048E-2</v>
      </c>
    </row>
    <row r="195" spans="1:68" ht="27" customHeight="1" x14ac:dyDescent="0.25">
      <c r="A195" s="54" t="s">
        <v>279</v>
      </c>
      <c r="B195" s="54" t="s">
        <v>280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75</v>
      </c>
      <c r="L195" s="32"/>
      <c r="M195" s="33" t="s">
        <v>68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69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281</v>
      </c>
      <c r="B196" s="54" t="s">
        <v>282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69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283</v>
      </c>
      <c r="B197" s="54" t="s">
        <v>284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69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285</v>
      </c>
      <c r="B198" s="54" t="s">
        <v>286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69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287</v>
      </c>
      <c r="B199" s="54" t="s">
        <v>288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75</v>
      </c>
      <c r="L199" s="32"/>
      <c r="M199" s="33" t="s">
        <v>68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69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289</v>
      </c>
      <c r="B200" s="54" t="s">
        <v>290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69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70</v>
      </c>
      <c r="Q201" s="403"/>
      <c r="R201" s="403"/>
      <c r="S201" s="403"/>
      <c r="T201" s="403"/>
      <c r="U201" s="403"/>
      <c r="V201" s="404"/>
      <c r="W201" s="37" t="s">
        <v>71</v>
      </c>
      <c r="X201" s="388">
        <f>IFERROR(X193/H193,"0")+IFERROR(X194/H194,"0")+IFERROR(X195/H195,"0")+IFERROR(X196/H196,"0")+IFERROR(X197/H197,"0")+IFERROR(X198/H198,"0")+IFERROR(X199/H199,"0")+IFERROR(X200/H200,"0")</f>
        <v>4.7619047619047619</v>
      </c>
      <c r="Y201" s="388">
        <f>IFERROR(Y193/H193,"0")+IFERROR(Y194/H194,"0")+IFERROR(Y195/H195,"0")+IFERROR(Y196/H196,"0")+IFERROR(Y197/H197,"0")+IFERROR(Y198/H198,"0")+IFERROR(Y199/H199,"0")+IFERROR(Y200/H200,"0")</f>
        <v>5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3.7650000000000003E-2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70</v>
      </c>
      <c r="Q202" s="403"/>
      <c r="R202" s="403"/>
      <c r="S202" s="403"/>
      <c r="T202" s="403"/>
      <c r="U202" s="403"/>
      <c r="V202" s="404"/>
      <c r="W202" s="37" t="s">
        <v>69</v>
      </c>
      <c r="X202" s="388">
        <f>IFERROR(SUM(X193:X200),"0")</f>
        <v>20</v>
      </c>
      <c r="Y202" s="388">
        <f>IFERROR(SUM(Y193:Y200),"0")</f>
        <v>21</v>
      </c>
      <c r="Z202" s="37"/>
      <c r="AA202" s="389"/>
      <c r="AB202" s="389"/>
      <c r="AC202" s="389"/>
    </row>
    <row r="203" spans="1:68" ht="16.5" customHeight="1" x14ac:dyDescent="0.25">
      <c r="A203" s="437" t="s">
        <v>291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110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292</v>
      </c>
      <c r="B205" s="54" t="s">
        <v>293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113</v>
      </c>
      <c r="L205" s="32"/>
      <c r="M205" s="33" t="s">
        <v>114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69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294</v>
      </c>
      <c r="B206" s="54" t="s">
        <v>295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75</v>
      </c>
      <c r="L206" s="32"/>
      <c r="M206" s="33" t="s">
        <v>68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69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70</v>
      </c>
      <c r="Q207" s="403"/>
      <c r="R207" s="403"/>
      <c r="S207" s="403"/>
      <c r="T207" s="403"/>
      <c r="U207" s="403"/>
      <c r="V207" s="404"/>
      <c r="W207" s="37" t="s">
        <v>71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70</v>
      </c>
      <c r="Q208" s="403"/>
      <c r="R208" s="403"/>
      <c r="S208" s="403"/>
      <c r="T208" s="403"/>
      <c r="U208" s="403"/>
      <c r="V208" s="404"/>
      <c r="W208" s="37" t="s">
        <v>69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146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296</v>
      </c>
      <c r="B210" s="54" t="s">
        <v>297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113</v>
      </c>
      <c r="L210" s="32"/>
      <c r="M210" s="33" t="s">
        <v>116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69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298</v>
      </c>
      <c r="B211" s="54" t="s">
        <v>299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75</v>
      </c>
      <c r="L211" s="32"/>
      <c r="M211" s="33" t="s">
        <v>114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69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70</v>
      </c>
      <c r="Q212" s="403"/>
      <c r="R212" s="403"/>
      <c r="S212" s="403"/>
      <c r="T212" s="403"/>
      <c r="U212" s="403"/>
      <c r="V212" s="404"/>
      <c r="W212" s="37" t="s">
        <v>71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70</v>
      </c>
      <c r="Q213" s="403"/>
      <c r="R213" s="403"/>
      <c r="S213" s="403"/>
      <c r="T213" s="403"/>
      <c r="U213" s="403"/>
      <c r="V213" s="404"/>
      <c r="W213" s="37" t="s">
        <v>69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64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300</v>
      </c>
      <c r="B215" s="54" t="s">
        <v>301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75</v>
      </c>
      <c r="L215" s="32"/>
      <c r="M215" s="33" t="s">
        <v>68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69</v>
      </c>
      <c r="X215" s="386">
        <v>24</v>
      </c>
      <c r="Y215" s="387">
        <f t="shared" ref="Y215:Y222" si="31">IFERROR(IF(X215="",0,CEILING((X215/$H215),1)*$H215),"")</f>
        <v>27</v>
      </c>
      <c r="Z215" s="36">
        <f>IFERROR(IF(Y215=0,"",ROUNDUP(Y215/H215,0)*0.00937),"")</f>
        <v>4.6850000000000003E-2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24.933333333333334</v>
      </c>
      <c r="BN215" s="64">
        <f t="shared" ref="BN215:BN222" si="33">IFERROR(Y215*I215/H215,"0")</f>
        <v>28.049999999999997</v>
      </c>
      <c r="BO215" s="64">
        <f t="shared" ref="BO215:BO222" si="34">IFERROR(1/J215*(X215/H215),"0")</f>
        <v>3.7037037037037028E-2</v>
      </c>
      <c r="BP215" s="64">
        <f t="shared" ref="BP215:BP222" si="35">IFERROR(1/J215*(Y215/H215),"0")</f>
        <v>4.1666666666666664E-2</v>
      </c>
    </row>
    <row r="216" spans="1:68" ht="27" customHeight="1" x14ac:dyDescent="0.25">
      <c r="A216" s="54" t="s">
        <v>302</v>
      </c>
      <c r="B216" s="54" t="s">
        <v>303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75</v>
      </c>
      <c r="L216" s="32"/>
      <c r="M216" s="33" t="s">
        <v>68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69</v>
      </c>
      <c r="X216" s="386">
        <v>12</v>
      </c>
      <c r="Y216" s="387">
        <f t="shared" si="31"/>
        <v>16.200000000000003</v>
      </c>
      <c r="Z216" s="36">
        <f>IFERROR(IF(Y216=0,"",ROUNDUP(Y216/H216,0)*0.00937),"")</f>
        <v>2.811E-2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12.466666666666667</v>
      </c>
      <c r="BN216" s="64">
        <f t="shared" si="33"/>
        <v>16.830000000000002</v>
      </c>
      <c r="BO216" s="64">
        <f t="shared" si="34"/>
        <v>1.8518518518518514E-2</v>
      </c>
      <c r="BP216" s="64">
        <f t="shared" si="35"/>
        <v>2.5000000000000005E-2</v>
      </c>
    </row>
    <row r="217" spans="1:68" ht="27" customHeight="1" x14ac:dyDescent="0.25">
      <c r="A217" s="54" t="s">
        <v>304</v>
      </c>
      <c r="B217" s="54" t="s">
        <v>305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75</v>
      </c>
      <c r="L217" s="32"/>
      <c r="M217" s="33" t="s">
        <v>68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69</v>
      </c>
      <c r="X217" s="386">
        <v>24</v>
      </c>
      <c r="Y217" s="387">
        <f t="shared" si="31"/>
        <v>27</v>
      </c>
      <c r="Z217" s="36">
        <f>IFERROR(IF(Y217=0,"",ROUNDUP(Y217/H217,0)*0.00937),"")</f>
        <v>4.6850000000000003E-2</v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24.933333333333334</v>
      </c>
      <c r="BN217" s="64">
        <f t="shared" si="33"/>
        <v>28.049999999999997</v>
      </c>
      <c r="BO217" s="64">
        <f t="shared" si="34"/>
        <v>3.7037037037037028E-2</v>
      </c>
      <c r="BP217" s="64">
        <f t="shared" si="35"/>
        <v>4.1666666666666664E-2</v>
      </c>
    </row>
    <row r="218" spans="1:68" ht="27" customHeight="1" x14ac:dyDescent="0.25">
      <c r="A218" s="54" t="s">
        <v>306</v>
      </c>
      <c r="B218" s="54" t="s">
        <v>307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75</v>
      </c>
      <c r="L218" s="32"/>
      <c r="M218" s="33" t="s">
        <v>68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69</v>
      </c>
      <c r="X218" s="386">
        <v>24</v>
      </c>
      <c r="Y218" s="387">
        <f t="shared" si="31"/>
        <v>27</v>
      </c>
      <c r="Z218" s="36">
        <f>IFERROR(IF(Y218=0,"",ROUNDUP(Y218/H218,0)*0.00937),"")</f>
        <v>4.6850000000000003E-2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24.933333333333334</v>
      </c>
      <c r="BN218" s="64">
        <f t="shared" si="33"/>
        <v>28.049999999999997</v>
      </c>
      <c r="BO218" s="64">
        <f t="shared" si="34"/>
        <v>3.7037037037037028E-2</v>
      </c>
      <c r="BP218" s="64">
        <f t="shared" si="35"/>
        <v>4.1666666666666664E-2</v>
      </c>
    </row>
    <row r="219" spans="1:68" ht="27" customHeight="1" x14ac:dyDescent="0.25">
      <c r="A219" s="54" t="s">
        <v>308</v>
      </c>
      <c r="B219" s="54" t="s">
        <v>309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69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310</v>
      </c>
      <c r="B220" s="54" t="s">
        <v>311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69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312</v>
      </c>
      <c r="B221" s="54" t="s">
        <v>313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69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314</v>
      </c>
      <c r="B222" s="54" t="s">
        <v>315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69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70</v>
      </c>
      <c r="Q223" s="403"/>
      <c r="R223" s="403"/>
      <c r="S223" s="403"/>
      <c r="T223" s="403"/>
      <c r="U223" s="403"/>
      <c r="V223" s="404"/>
      <c r="W223" s="37" t="s">
        <v>71</v>
      </c>
      <c r="X223" s="388">
        <f>IFERROR(X215/H215,"0")+IFERROR(X216/H216,"0")+IFERROR(X217/H217,"0")+IFERROR(X218/H218,"0")+IFERROR(X219/H219,"0")+IFERROR(X220/H220,"0")+IFERROR(X221/H221,"0")+IFERROR(X222/H222,"0")</f>
        <v>15.555555555555554</v>
      </c>
      <c r="Y223" s="388">
        <f>IFERROR(Y215/H215,"0")+IFERROR(Y216/H216,"0")+IFERROR(Y217/H217,"0")+IFERROR(Y218/H218,"0")+IFERROR(Y219/H219,"0")+IFERROR(Y220/H220,"0")+IFERROR(Y221/H221,"0")+IFERROR(Y222/H222,"0")</f>
        <v>18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0.16866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70</v>
      </c>
      <c r="Q224" s="403"/>
      <c r="R224" s="403"/>
      <c r="S224" s="403"/>
      <c r="T224" s="403"/>
      <c r="U224" s="403"/>
      <c r="V224" s="404"/>
      <c r="W224" s="37" t="s">
        <v>69</v>
      </c>
      <c r="X224" s="388">
        <f>IFERROR(SUM(X215:X222),"0")</f>
        <v>84</v>
      </c>
      <c r="Y224" s="388">
        <f>IFERROR(SUM(Y215:Y222),"0")</f>
        <v>97.2</v>
      </c>
      <c r="Z224" s="37"/>
      <c r="AA224" s="389"/>
      <c r="AB224" s="389"/>
      <c r="AC224" s="389"/>
    </row>
    <row r="225" spans="1:68" ht="14.25" customHeight="1" x14ac:dyDescent="0.25">
      <c r="A225" s="400" t="s">
        <v>72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316</v>
      </c>
      <c r="B226" s="54" t="s">
        <v>317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113</v>
      </c>
      <c r="L226" s="32"/>
      <c r="M226" s="33" t="s">
        <v>116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69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318</v>
      </c>
      <c r="B227" s="54" t="s">
        <v>319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113</v>
      </c>
      <c r="L227" s="32"/>
      <c r="M227" s="33" t="s">
        <v>68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69</v>
      </c>
      <c r="X227" s="386">
        <v>16</v>
      </c>
      <c r="Y227" s="387">
        <f t="shared" si="36"/>
        <v>23.4</v>
      </c>
      <c r="Z227" s="36">
        <f>IFERROR(IF(Y227=0,"",ROUNDUP(Y227/H227,0)*0.02175),"")</f>
        <v>6.5250000000000002E-2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17.156923076923078</v>
      </c>
      <c r="BN227" s="64">
        <f t="shared" si="38"/>
        <v>25.092000000000002</v>
      </c>
      <c r="BO227" s="64">
        <f t="shared" si="39"/>
        <v>3.6630036630036632E-2</v>
      </c>
      <c r="BP227" s="64">
        <f t="shared" si="40"/>
        <v>5.3571428571428568E-2</v>
      </c>
    </row>
    <row r="228" spans="1:68" ht="27" customHeight="1" x14ac:dyDescent="0.25">
      <c r="A228" s="54" t="s">
        <v>320</v>
      </c>
      <c r="B228" s="54" t="s">
        <v>321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113</v>
      </c>
      <c r="L228" s="32"/>
      <c r="M228" s="33" t="s">
        <v>116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69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322</v>
      </c>
      <c r="B229" s="54" t="s">
        <v>323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113</v>
      </c>
      <c r="L229" s="32"/>
      <c r="M229" s="33" t="s">
        <v>68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69</v>
      </c>
      <c r="X229" s="386">
        <v>16</v>
      </c>
      <c r="Y229" s="387">
        <f t="shared" si="36"/>
        <v>17.399999999999999</v>
      </c>
      <c r="Z229" s="36">
        <f>IFERROR(IF(Y229=0,"",ROUNDUP(Y229/H229,0)*0.02175),"")</f>
        <v>4.3499999999999997E-2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17.037241379310345</v>
      </c>
      <c r="BN229" s="64">
        <f t="shared" si="38"/>
        <v>18.527999999999999</v>
      </c>
      <c r="BO229" s="64">
        <f t="shared" si="39"/>
        <v>3.2840722495894911E-2</v>
      </c>
      <c r="BP229" s="64">
        <f t="shared" si="40"/>
        <v>3.5714285714285712E-2</v>
      </c>
    </row>
    <row r="230" spans="1:68" ht="27" customHeight="1" x14ac:dyDescent="0.25">
      <c r="A230" s="54" t="s">
        <v>324</v>
      </c>
      <c r="B230" s="54" t="s">
        <v>325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75</v>
      </c>
      <c r="L230" s="32"/>
      <c r="M230" s="33" t="s">
        <v>116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69</v>
      </c>
      <c r="X230" s="386">
        <v>0</v>
      </c>
      <c r="Y230" s="387">
        <f t="shared" si="36"/>
        <v>0</v>
      </c>
      <c r="Z230" s="36" t="str">
        <f t="shared" ref="Z230:Z236" si="41">IFERROR(IF(Y230=0,"",ROUNDUP(Y230/H230,0)*0.00753),"")</f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326</v>
      </c>
      <c r="B231" s="54" t="s">
        <v>327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75</v>
      </c>
      <c r="L231" s="32"/>
      <c r="M231" s="33" t="s">
        <v>140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69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328</v>
      </c>
      <c r="B232" s="54" t="s">
        <v>329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75</v>
      </c>
      <c r="L232" s="32"/>
      <c r="M232" s="33" t="s">
        <v>68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69</v>
      </c>
      <c r="X232" s="386">
        <v>0</v>
      </c>
      <c r="Y232" s="387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330</v>
      </c>
      <c r="B233" s="54" t="s">
        <v>331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69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332</v>
      </c>
      <c r="B234" s="54" t="s">
        <v>333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75</v>
      </c>
      <c r="L234" s="32"/>
      <c r="M234" s="33" t="s">
        <v>68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69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334</v>
      </c>
      <c r="B235" s="54" t="s">
        <v>335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75</v>
      </c>
      <c r="L235" s="32"/>
      <c r="M235" s="33" t="s">
        <v>68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69</v>
      </c>
      <c r="X235" s="386">
        <v>1.92</v>
      </c>
      <c r="Y235" s="387">
        <f t="shared" si="36"/>
        <v>2.4</v>
      </c>
      <c r="Z235" s="36">
        <f t="shared" si="41"/>
        <v>7.5300000000000002E-3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2.1375999999999999</v>
      </c>
      <c r="BN235" s="64">
        <f t="shared" si="38"/>
        <v>2.6720000000000002</v>
      </c>
      <c r="BO235" s="64">
        <f t="shared" si="39"/>
        <v>5.1282051282051282E-3</v>
      </c>
      <c r="BP235" s="64">
        <f t="shared" si="40"/>
        <v>6.41025641025641E-3</v>
      </c>
    </row>
    <row r="236" spans="1:68" ht="27" customHeight="1" x14ac:dyDescent="0.25">
      <c r="A236" s="54" t="s">
        <v>336</v>
      </c>
      <c r="B236" s="54" t="s">
        <v>337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75</v>
      </c>
      <c r="L236" s="32"/>
      <c r="M236" s="33" t="s">
        <v>116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69</v>
      </c>
      <c r="X236" s="386">
        <v>1.92</v>
      </c>
      <c r="Y236" s="387">
        <f t="shared" si="36"/>
        <v>2.4</v>
      </c>
      <c r="Z236" s="36">
        <f t="shared" si="41"/>
        <v>7.5300000000000002E-3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2.1423999999999999</v>
      </c>
      <c r="BN236" s="64">
        <f t="shared" si="38"/>
        <v>2.6779999999999999</v>
      </c>
      <c r="BO236" s="64">
        <f t="shared" si="39"/>
        <v>5.1282051282051282E-3</v>
      </c>
      <c r="BP236" s="64">
        <f t="shared" si="40"/>
        <v>6.41025641025641E-3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70</v>
      </c>
      <c r="Q237" s="403"/>
      <c r="R237" s="403"/>
      <c r="S237" s="403"/>
      <c r="T237" s="403"/>
      <c r="U237" s="403"/>
      <c r="V237" s="404"/>
      <c r="W237" s="37" t="s">
        <v>71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5.4903625110521661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7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0.12380999999999999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70</v>
      </c>
      <c r="Q238" s="403"/>
      <c r="R238" s="403"/>
      <c r="S238" s="403"/>
      <c r="T238" s="403"/>
      <c r="U238" s="403"/>
      <c r="V238" s="404"/>
      <c r="W238" s="37" t="s">
        <v>69</v>
      </c>
      <c r="X238" s="388">
        <f>IFERROR(SUM(X226:X236),"0")</f>
        <v>35.840000000000003</v>
      </c>
      <c r="Y238" s="388">
        <f>IFERROR(SUM(Y226:Y236),"0")</f>
        <v>45.599999999999994</v>
      </c>
      <c r="Z238" s="37"/>
      <c r="AA238" s="389"/>
      <c r="AB238" s="389"/>
      <c r="AC238" s="389"/>
    </row>
    <row r="239" spans="1:68" ht="14.25" customHeight="1" x14ac:dyDescent="0.25">
      <c r="A239" s="400" t="s">
        <v>181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338</v>
      </c>
      <c r="B240" s="54" t="s">
        <v>339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75</v>
      </c>
      <c r="L240" s="32"/>
      <c r="M240" s="33" t="s">
        <v>68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69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338</v>
      </c>
      <c r="B241" s="54" t="s">
        <v>340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75</v>
      </c>
      <c r="L241" s="32"/>
      <c r="M241" s="33" t="s">
        <v>68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69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341</v>
      </c>
      <c r="B242" s="54" t="s">
        <v>342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75</v>
      </c>
      <c r="L242" s="32"/>
      <c r="M242" s="33" t="s">
        <v>68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69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343</v>
      </c>
      <c r="B243" s="54" t="s">
        <v>344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75</v>
      </c>
      <c r="L243" s="32"/>
      <c r="M243" s="33" t="s">
        <v>68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69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345</v>
      </c>
      <c r="B244" s="54" t="s">
        <v>346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75</v>
      </c>
      <c r="L244" s="32"/>
      <c r="M244" s="33" t="s">
        <v>116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69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70</v>
      </c>
      <c r="Q245" s="403"/>
      <c r="R245" s="403"/>
      <c r="S245" s="403"/>
      <c r="T245" s="403"/>
      <c r="U245" s="403"/>
      <c r="V245" s="404"/>
      <c r="W245" s="37" t="s">
        <v>71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70</v>
      </c>
      <c r="Q246" s="403"/>
      <c r="R246" s="403"/>
      <c r="S246" s="403"/>
      <c r="T246" s="403"/>
      <c r="U246" s="403"/>
      <c r="V246" s="404"/>
      <c r="W246" s="37" t="s">
        <v>69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customHeight="1" x14ac:dyDescent="0.25">
      <c r="A247" s="437" t="s">
        <v>347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110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348</v>
      </c>
      <c r="B249" s="54" t="s">
        <v>349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113</v>
      </c>
      <c r="L249" s="32"/>
      <c r="M249" s="33" t="s">
        <v>133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69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348</v>
      </c>
      <c r="B250" s="54" t="s">
        <v>350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113</v>
      </c>
      <c r="L250" s="32"/>
      <c r="M250" s="33" t="s">
        <v>114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69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351</v>
      </c>
      <c r="B251" s="54" t="s">
        <v>352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113</v>
      </c>
      <c r="L251" s="32"/>
      <c r="M251" s="33" t="s">
        <v>114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69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353</v>
      </c>
      <c r="B252" s="54" t="s">
        <v>354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113</v>
      </c>
      <c r="L252" s="32"/>
      <c r="M252" s="33" t="s">
        <v>133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69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353</v>
      </c>
      <c r="B253" s="54" t="s">
        <v>355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113</v>
      </c>
      <c r="L253" s="32"/>
      <c r="M253" s="33" t="s">
        <v>116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69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356</v>
      </c>
      <c r="B254" s="54" t="s">
        <v>357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75</v>
      </c>
      <c r="L254" s="32"/>
      <c r="M254" s="33" t="s">
        <v>114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69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358</v>
      </c>
      <c r="B255" s="54" t="s">
        <v>359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75</v>
      </c>
      <c r="L255" s="32"/>
      <c r="M255" s="33" t="s">
        <v>114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69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360</v>
      </c>
      <c r="B256" s="54" t="s">
        <v>361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75</v>
      </c>
      <c r="L256" s="32"/>
      <c r="M256" s="33" t="s">
        <v>114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69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70</v>
      </c>
      <c r="Q257" s="403"/>
      <c r="R257" s="403"/>
      <c r="S257" s="403"/>
      <c r="T257" s="403"/>
      <c r="U257" s="403"/>
      <c r="V257" s="404"/>
      <c r="W257" s="37" t="s">
        <v>71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70</v>
      </c>
      <c r="Q258" s="403"/>
      <c r="R258" s="403"/>
      <c r="S258" s="403"/>
      <c r="T258" s="403"/>
      <c r="U258" s="403"/>
      <c r="V258" s="404"/>
      <c r="W258" s="37" t="s">
        <v>69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customHeight="1" x14ac:dyDescent="0.25">
      <c r="A259" s="437" t="s">
        <v>362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110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363</v>
      </c>
      <c r="B261" s="54" t="s">
        <v>364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113</v>
      </c>
      <c r="L261" s="32"/>
      <c r="M261" s="33" t="s">
        <v>133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69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363</v>
      </c>
      <c r="B262" s="54" t="s">
        <v>365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113</v>
      </c>
      <c r="L262" s="32"/>
      <c r="M262" s="33" t="s">
        <v>114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69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366</v>
      </c>
      <c r="B263" s="54" t="s">
        <v>367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113</v>
      </c>
      <c r="L263" s="32"/>
      <c r="M263" s="33" t="s">
        <v>114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69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368</v>
      </c>
      <c r="B264" s="54" t="s">
        <v>369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113</v>
      </c>
      <c r="L264" s="32"/>
      <c r="M264" s="33" t="s">
        <v>114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69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370</v>
      </c>
      <c r="B265" s="54" t="s">
        <v>371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75</v>
      </c>
      <c r="L265" s="32"/>
      <c r="M265" s="33" t="s">
        <v>114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69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372</v>
      </c>
      <c r="B266" s="54" t="s">
        <v>373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75</v>
      </c>
      <c r="L266" s="32"/>
      <c r="M266" s="33" t="s">
        <v>114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69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374</v>
      </c>
      <c r="B267" s="54" t="s">
        <v>375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75</v>
      </c>
      <c r="L267" s="32"/>
      <c r="M267" s="33" t="s">
        <v>114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69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376</v>
      </c>
      <c r="B268" s="54" t="s">
        <v>377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75</v>
      </c>
      <c r="L268" s="32"/>
      <c r="M268" s="33" t="s">
        <v>114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69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70</v>
      </c>
      <c r="Q269" s="403"/>
      <c r="R269" s="403"/>
      <c r="S269" s="403"/>
      <c r="T269" s="403"/>
      <c r="U269" s="403"/>
      <c r="V269" s="404"/>
      <c r="W269" s="37" t="s">
        <v>71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70</v>
      </c>
      <c r="Q270" s="403"/>
      <c r="R270" s="403"/>
      <c r="S270" s="403"/>
      <c r="T270" s="403"/>
      <c r="U270" s="403"/>
      <c r="V270" s="404"/>
      <c r="W270" s="37" t="s">
        <v>69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7" t="s">
        <v>378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110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379</v>
      </c>
      <c r="B273" s="54" t="s">
        <v>380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113</v>
      </c>
      <c r="L273" s="32"/>
      <c r="M273" s="33" t="s">
        <v>114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69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381</v>
      </c>
      <c r="B274" s="54" t="s">
        <v>382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113</v>
      </c>
      <c r="L274" s="32"/>
      <c r="M274" s="33" t="s">
        <v>133</v>
      </c>
      <c r="N274" s="33"/>
      <c r="O274" s="32">
        <v>55</v>
      </c>
      <c r="P274" s="664" t="s">
        <v>383</v>
      </c>
      <c r="Q274" s="391"/>
      <c r="R274" s="391"/>
      <c r="S274" s="391"/>
      <c r="T274" s="392"/>
      <c r="U274" s="34"/>
      <c r="V274" s="34"/>
      <c r="W274" s="35" t="s">
        <v>69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381</v>
      </c>
      <c r="B275" s="54" t="s">
        <v>384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69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385</v>
      </c>
      <c r="B276" s="54" t="s">
        <v>386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113</v>
      </c>
      <c r="L276" s="32"/>
      <c r="M276" s="33" t="s">
        <v>114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69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387</v>
      </c>
      <c r="B277" s="54" t="s">
        <v>388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75</v>
      </c>
      <c r="L277" s="32"/>
      <c r="M277" s="33" t="s">
        <v>114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69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389</v>
      </c>
      <c r="B278" s="54" t="s">
        <v>390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75</v>
      </c>
      <c r="L278" s="32"/>
      <c r="M278" s="33" t="s">
        <v>114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69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70</v>
      </c>
      <c r="Q279" s="403"/>
      <c r="R279" s="403"/>
      <c r="S279" s="403"/>
      <c r="T279" s="403"/>
      <c r="U279" s="403"/>
      <c r="V279" s="404"/>
      <c r="W279" s="37" t="s">
        <v>71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70</v>
      </c>
      <c r="Q280" s="403"/>
      <c r="R280" s="403"/>
      <c r="S280" s="403"/>
      <c r="T280" s="403"/>
      <c r="U280" s="403"/>
      <c r="V280" s="404"/>
      <c r="W280" s="37" t="s">
        <v>69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391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110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392</v>
      </c>
      <c r="B283" s="54" t="s">
        <v>393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113</v>
      </c>
      <c r="L283" s="32"/>
      <c r="M283" s="33" t="s">
        <v>114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69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70</v>
      </c>
      <c r="Q284" s="403"/>
      <c r="R284" s="403"/>
      <c r="S284" s="403"/>
      <c r="T284" s="403"/>
      <c r="U284" s="403"/>
      <c r="V284" s="404"/>
      <c r="W284" s="37" t="s">
        <v>71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70</v>
      </c>
      <c r="Q285" s="403"/>
      <c r="R285" s="403"/>
      <c r="S285" s="403"/>
      <c r="T285" s="403"/>
      <c r="U285" s="403"/>
      <c r="V285" s="404"/>
      <c r="W285" s="37" t="s">
        <v>69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394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110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395</v>
      </c>
      <c r="B288" s="54" t="s">
        <v>396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113</v>
      </c>
      <c r="L288" s="32"/>
      <c r="M288" s="33" t="s">
        <v>116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69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397</v>
      </c>
      <c r="B289" s="54" t="s">
        <v>398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113</v>
      </c>
      <c r="L289" s="32"/>
      <c r="M289" s="33" t="s">
        <v>68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69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399</v>
      </c>
      <c r="B290" s="54" t="s">
        <v>400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113</v>
      </c>
      <c r="L290" s="32"/>
      <c r="M290" s="33" t="s">
        <v>68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69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70</v>
      </c>
      <c r="Q291" s="403"/>
      <c r="R291" s="403"/>
      <c r="S291" s="403"/>
      <c r="T291" s="403"/>
      <c r="U291" s="403"/>
      <c r="V291" s="404"/>
      <c r="W291" s="37" t="s">
        <v>71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70</v>
      </c>
      <c r="Q292" s="403"/>
      <c r="R292" s="403"/>
      <c r="S292" s="403"/>
      <c r="T292" s="403"/>
      <c r="U292" s="403"/>
      <c r="V292" s="404"/>
      <c r="W292" s="37" t="s">
        <v>69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401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72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402</v>
      </c>
      <c r="B295" s="54" t="s">
        <v>403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113</v>
      </c>
      <c r="L295" s="32"/>
      <c r="M295" s="33" t="s">
        <v>116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69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404</v>
      </c>
      <c r="B296" s="54" t="s">
        <v>405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75</v>
      </c>
      <c r="L296" s="32"/>
      <c r="M296" s="33" t="s">
        <v>68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69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406</v>
      </c>
      <c r="B297" s="54" t="s">
        <v>407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75</v>
      </c>
      <c r="L297" s="32"/>
      <c r="M297" s="33" t="s">
        <v>68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69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408</v>
      </c>
      <c r="B298" s="54" t="s">
        <v>409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75</v>
      </c>
      <c r="L298" s="32"/>
      <c r="M298" s="33" t="s">
        <v>68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69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410</v>
      </c>
      <c r="B299" s="54" t="s">
        <v>411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75</v>
      </c>
      <c r="L299" s="32"/>
      <c r="M299" s="33" t="s">
        <v>68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69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70</v>
      </c>
      <c r="Q300" s="403"/>
      <c r="R300" s="403"/>
      <c r="S300" s="403"/>
      <c r="T300" s="403"/>
      <c r="U300" s="403"/>
      <c r="V300" s="404"/>
      <c r="W300" s="37" t="s">
        <v>71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70</v>
      </c>
      <c r="Q301" s="403"/>
      <c r="R301" s="403"/>
      <c r="S301" s="403"/>
      <c r="T301" s="403"/>
      <c r="U301" s="403"/>
      <c r="V301" s="404"/>
      <c r="W301" s="37" t="s">
        <v>69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customHeight="1" x14ac:dyDescent="0.25">
      <c r="A302" s="437" t="s">
        <v>412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72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413</v>
      </c>
      <c r="B304" s="54" t="s">
        <v>414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75</v>
      </c>
      <c r="L304" s="32"/>
      <c r="M304" s="33" t="s">
        <v>68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69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70</v>
      </c>
      <c r="Q305" s="403"/>
      <c r="R305" s="403"/>
      <c r="S305" s="403"/>
      <c r="T305" s="403"/>
      <c r="U305" s="403"/>
      <c r="V305" s="404"/>
      <c r="W305" s="37" t="s">
        <v>71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70</v>
      </c>
      <c r="Q306" s="403"/>
      <c r="R306" s="403"/>
      <c r="S306" s="403"/>
      <c r="T306" s="403"/>
      <c r="U306" s="403"/>
      <c r="V306" s="404"/>
      <c r="W306" s="37" t="s">
        <v>69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415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110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416</v>
      </c>
      <c r="B309" s="54" t="s">
        <v>417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113</v>
      </c>
      <c r="L309" s="32"/>
      <c r="M309" s="33" t="s">
        <v>114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69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70</v>
      </c>
      <c r="Q310" s="403"/>
      <c r="R310" s="403"/>
      <c r="S310" s="403"/>
      <c r="T310" s="403"/>
      <c r="U310" s="403"/>
      <c r="V310" s="404"/>
      <c r="W310" s="37" t="s">
        <v>71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70</v>
      </c>
      <c r="Q311" s="403"/>
      <c r="R311" s="403"/>
      <c r="S311" s="403"/>
      <c r="T311" s="403"/>
      <c r="U311" s="403"/>
      <c r="V311" s="404"/>
      <c r="W311" s="37" t="s">
        <v>69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64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418</v>
      </c>
      <c r="B313" s="54" t="s">
        <v>419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69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420</v>
      </c>
      <c r="B314" s="54" t="s">
        <v>421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67</v>
      </c>
      <c r="L314" s="32"/>
      <c r="M314" s="33" t="s">
        <v>68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69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70</v>
      </c>
      <c r="Q315" s="403"/>
      <c r="R315" s="403"/>
      <c r="S315" s="403"/>
      <c r="T315" s="403"/>
      <c r="U315" s="403"/>
      <c r="V315" s="404"/>
      <c r="W315" s="37" t="s">
        <v>71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70</v>
      </c>
      <c r="Q316" s="403"/>
      <c r="R316" s="403"/>
      <c r="S316" s="403"/>
      <c r="T316" s="403"/>
      <c r="U316" s="403"/>
      <c r="V316" s="404"/>
      <c r="W316" s="37" t="s">
        <v>69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7" t="s">
        <v>422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110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423</v>
      </c>
      <c r="B319" s="54" t="s">
        <v>424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113</v>
      </c>
      <c r="L319" s="32"/>
      <c r="M319" s="33" t="s">
        <v>116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69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425</v>
      </c>
      <c r="B320" s="54" t="s">
        <v>426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113</v>
      </c>
      <c r="L320" s="32"/>
      <c r="M320" s="33" t="s">
        <v>114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69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427</v>
      </c>
      <c r="B321" s="54" t="s">
        <v>428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113</v>
      </c>
      <c r="L321" s="32"/>
      <c r="M321" s="33" t="s">
        <v>133</v>
      </c>
      <c r="N321" s="33"/>
      <c r="O321" s="32">
        <v>55</v>
      </c>
      <c r="P321" s="696" t="s">
        <v>429</v>
      </c>
      <c r="Q321" s="391"/>
      <c r="R321" s="391"/>
      <c r="S321" s="391"/>
      <c r="T321" s="392"/>
      <c r="U321" s="34"/>
      <c r="V321" s="34"/>
      <c r="W321" s="35" t="s">
        <v>69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427</v>
      </c>
      <c r="B322" s="54" t="s">
        <v>430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113</v>
      </c>
      <c r="L322" s="32"/>
      <c r="M322" s="33" t="s">
        <v>116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69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431</v>
      </c>
      <c r="B323" s="54" t="s">
        <v>432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75</v>
      </c>
      <c r="L323" s="32"/>
      <c r="M323" s="33" t="s">
        <v>114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69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433</v>
      </c>
      <c r="B324" s="54" t="s">
        <v>434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75</v>
      </c>
      <c r="L324" s="32"/>
      <c r="M324" s="33" t="s">
        <v>114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69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435</v>
      </c>
      <c r="B325" s="54" t="s">
        <v>436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75</v>
      </c>
      <c r="L325" s="32"/>
      <c r="M325" s="33" t="s">
        <v>114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69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437</v>
      </c>
      <c r="B326" s="54" t="s">
        <v>438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75</v>
      </c>
      <c r="L326" s="32"/>
      <c r="M326" s="33" t="s">
        <v>114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69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70</v>
      </c>
      <c r="Q327" s="403"/>
      <c r="R327" s="403"/>
      <c r="S327" s="403"/>
      <c r="T327" s="403"/>
      <c r="U327" s="403"/>
      <c r="V327" s="404"/>
      <c r="W327" s="37" t="s">
        <v>71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70</v>
      </c>
      <c r="Q328" s="403"/>
      <c r="R328" s="403"/>
      <c r="S328" s="403"/>
      <c r="T328" s="403"/>
      <c r="U328" s="403"/>
      <c r="V328" s="404"/>
      <c r="W328" s="37" t="s">
        <v>69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64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439</v>
      </c>
      <c r="B330" s="54" t="s">
        <v>440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69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441</v>
      </c>
      <c r="B331" s="54" t="s">
        <v>442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75</v>
      </c>
      <c r="L331" s="32"/>
      <c r="M331" s="33" t="s">
        <v>68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69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443</v>
      </c>
      <c r="B332" s="54" t="s">
        <v>444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75</v>
      </c>
      <c r="L332" s="32"/>
      <c r="M332" s="33" t="s">
        <v>68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69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445</v>
      </c>
      <c r="B333" s="54" t="s">
        <v>446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69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70</v>
      </c>
      <c r="Q334" s="403"/>
      <c r="R334" s="403"/>
      <c r="S334" s="403"/>
      <c r="T334" s="403"/>
      <c r="U334" s="403"/>
      <c r="V334" s="404"/>
      <c r="W334" s="37" t="s">
        <v>71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70</v>
      </c>
      <c r="Q335" s="403"/>
      <c r="R335" s="403"/>
      <c r="S335" s="403"/>
      <c r="T335" s="403"/>
      <c r="U335" s="403"/>
      <c r="V335" s="404"/>
      <c r="W335" s="37" t="s">
        <v>69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customHeight="1" x14ac:dyDescent="0.25">
      <c r="A336" s="400" t="s">
        <v>72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447</v>
      </c>
      <c r="B337" s="54" t="s">
        <v>448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113</v>
      </c>
      <c r="L337" s="32"/>
      <c r="M337" s="33" t="s">
        <v>116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69</v>
      </c>
      <c r="X337" s="386">
        <v>8</v>
      </c>
      <c r="Y337" s="387">
        <f t="shared" ref="Y337:Y342" si="62">IFERROR(IF(X337="",0,CEILING((X337/$H337),1)*$H337),"")</f>
        <v>15.6</v>
      </c>
      <c r="Z337" s="36">
        <f>IFERROR(IF(Y337=0,"",ROUNDUP(Y337/H337,0)*0.02175),"")</f>
        <v>4.3499999999999997E-2</v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8.5723076923076924</v>
      </c>
      <c r="BN337" s="64">
        <f t="shared" ref="BN337:BN342" si="64">IFERROR(Y337*I337/H337,"0")</f>
        <v>16.716000000000001</v>
      </c>
      <c r="BO337" s="64">
        <f t="shared" ref="BO337:BO342" si="65">IFERROR(1/J337*(X337/H337),"0")</f>
        <v>1.8315018315018316E-2</v>
      </c>
      <c r="BP337" s="64">
        <f t="shared" ref="BP337:BP342" si="66">IFERROR(1/J337*(Y337/H337),"0")</f>
        <v>3.5714285714285712E-2</v>
      </c>
    </row>
    <row r="338" spans="1:68" ht="27" customHeight="1" x14ac:dyDescent="0.25">
      <c r="A338" s="54" t="s">
        <v>449</v>
      </c>
      <c r="B338" s="54" t="s">
        <v>450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113</v>
      </c>
      <c r="L338" s="32"/>
      <c r="M338" s="33" t="s">
        <v>68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69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451</v>
      </c>
      <c r="B339" s="54" t="s">
        <v>452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113</v>
      </c>
      <c r="L339" s="32"/>
      <c r="M339" s="33" t="s">
        <v>68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69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453</v>
      </c>
      <c r="B340" s="54" t="s">
        <v>454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75</v>
      </c>
      <c r="L340" s="32"/>
      <c r="M340" s="33" t="s">
        <v>68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69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455</v>
      </c>
      <c r="B341" s="54" t="s">
        <v>456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75</v>
      </c>
      <c r="L341" s="32"/>
      <c r="M341" s="33" t="s">
        <v>68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69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457</v>
      </c>
      <c r="B342" s="54" t="s">
        <v>458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75</v>
      </c>
      <c r="L342" s="32"/>
      <c r="M342" s="33" t="s">
        <v>68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69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70</v>
      </c>
      <c r="Q343" s="403"/>
      <c r="R343" s="403"/>
      <c r="S343" s="403"/>
      <c r="T343" s="403"/>
      <c r="U343" s="403"/>
      <c r="V343" s="404"/>
      <c r="W343" s="37" t="s">
        <v>71</v>
      </c>
      <c r="X343" s="388">
        <f>IFERROR(X337/H337,"0")+IFERROR(X338/H338,"0")+IFERROR(X339/H339,"0")+IFERROR(X340/H340,"0")+IFERROR(X341/H341,"0")+IFERROR(X342/H342,"0")</f>
        <v>1.0256410256410258</v>
      </c>
      <c r="Y343" s="388">
        <f>IFERROR(Y337/H337,"0")+IFERROR(Y338/H338,"0")+IFERROR(Y339/H339,"0")+IFERROR(Y340/H340,"0")+IFERROR(Y341/H341,"0")+IFERROR(Y342/H342,"0")</f>
        <v>2</v>
      </c>
      <c r="Z343" s="388">
        <f>IFERROR(IF(Z337="",0,Z337),"0")+IFERROR(IF(Z338="",0,Z338),"0")+IFERROR(IF(Z339="",0,Z339),"0")+IFERROR(IF(Z340="",0,Z340),"0")+IFERROR(IF(Z341="",0,Z341),"0")+IFERROR(IF(Z342="",0,Z342),"0")</f>
        <v>4.3499999999999997E-2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70</v>
      </c>
      <c r="Q344" s="403"/>
      <c r="R344" s="403"/>
      <c r="S344" s="403"/>
      <c r="T344" s="403"/>
      <c r="U344" s="403"/>
      <c r="V344" s="404"/>
      <c r="W344" s="37" t="s">
        <v>69</v>
      </c>
      <c r="X344" s="388">
        <f>IFERROR(SUM(X337:X342),"0")</f>
        <v>8</v>
      </c>
      <c r="Y344" s="388">
        <f>IFERROR(SUM(Y337:Y342),"0")</f>
        <v>15.6</v>
      </c>
      <c r="Z344" s="37"/>
      <c r="AA344" s="389"/>
      <c r="AB344" s="389"/>
      <c r="AC344" s="389"/>
    </row>
    <row r="345" spans="1:68" ht="14.25" customHeight="1" x14ac:dyDescent="0.25">
      <c r="A345" s="400" t="s">
        <v>181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459</v>
      </c>
      <c r="B346" s="54" t="s">
        <v>460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113</v>
      </c>
      <c r="L346" s="32"/>
      <c r="M346" s="33" t="s">
        <v>68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69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461</v>
      </c>
      <c r="B347" s="54" t="s">
        <v>462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113</v>
      </c>
      <c r="L347" s="32"/>
      <c r="M347" s="33" t="s">
        <v>68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69</v>
      </c>
      <c r="X347" s="386">
        <v>8</v>
      </c>
      <c r="Y347" s="387">
        <f>IFERROR(IF(X347="",0,CEILING((X347/$H347),1)*$H347),"")</f>
        <v>15.6</v>
      </c>
      <c r="Z347" s="36">
        <f>IFERROR(IF(Y347=0,"",ROUNDUP(Y347/H347,0)*0.02175),"")</f>
        <v>4.3499999999999997E-2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8.5784615384615392</v>
      </c>
      <c r="BN347" s="64">
        <f>IFERROR(Y347*I347/H347,"0")</f>
        <v>16.728000000000002</v>
      </c>
      <c r="BO347" s="64">
        <f>IFERROR(1/J347*(X347/H347),"0")</f>
        <v>1.8315018315018316E-2</v>
      </c>
      <c r="BP347" s="64">
        <f>IFERROR(1/J347*(Y347/H347),"0")</f>
        <v>3.5714285714285712E-2</v>
      </c>
    </row>
    <row r="348" spans="1:68" ht="16.5" customHeight="1" x14ac:dyDescent="0.25">
      <c r="A348" s="54" t="s">
        <v>463</v>
      </c>
      <c r="B348" s="54" t="s">
        <v>464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113</v>
      </c>
      <c r="L348" s="32"/>
      <c r="M348" s="33" t="s">
        <v>68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69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70</v>
      </c>
      <c r="Q349" s="403"/>
      <c r="R349" s="403"/>
      <c r="S349" s="403"/>
      <c r="T349" s="403"/>
      <c r="U349" s="403"/>
      <c r="V349" s="404"/>
      <c r="W349" s="37" t="s">
        <v>71</v>
      </c>
      <c r="X349" s="388">
        <f>IFERROR(X346/H346,"0")+IFERROR(X347/H347,"0")+IFERROR(X348/H348,"0")</f>
        <v>1.0256410256410258</v>
      </c>
      <c r="Y349" s="388">
        <f>IFERROR(Y346/H346,"0")+IFERROR(Y347/H347,"0")+IFERROR(Y348/H348,"0")</f>
        <v>2</v>
      </c>
      <c r="Z349" s="388">
        <f>IFERROR(IF(Z346="",0,Z346),"0")+IFERROR(IF(Z347="",0,Z347),"0")+IFERROR(IF(Z348="",0,Z348),"0")</f>
        <v>4.3499999999999997E-2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70</v>
      </c>
      <c r="Q350" s="403"/>
      <c r="R350" s="403"/>
      <c r="S350" s="403"/>
      <c r="T350" s="403"/>
      <c r="U350" s="403"/>
      <c r="V350" s="404"/>
      <c r="W350" s="37" t="s">
        <v>69</v>
      </c>
      <c r="X350" s="388">
        <f>IFERROR(SUM(X346:X348),"0")</f>
        <v>8</v>
      </c>
      <c r="Y350" s="388">
        <f>IFERROR(SUM(Y346:Y348),"0")</f>
        <v>15.6</v>
      </c>
      <c r="Z350" s="37"/>
      <c r="AA350" s="389"/>
      <c r="AB350" s="389"/>
      <c r="AC350" s="389"/>
    </row>
    <row r="351" spans="1:68" ht="14.25" customHeight="1" x14ac:dyDescent="0.25">
      <c r="A351" s="400" t="s">
        <v>96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465</v>
      </c>
      <c r="B352" s="54" t="s">
        <v>466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75</v>
      </c>
      <c r="L352" s="32"/>
      <c r="M352" s="33" t="s">
        <v>99</v>
      </c>
      <c r="N352" s="33"/>
      <c r="O352" s="32">
        <v>180</v>
      </c>
      <c r="P352" s="528" t="s">
        <v>467</v>
      </c>
      <c r="Q352" s="391"/>
      <c r="R352" s="391"/>
      <c r="S352" s="391"/>
      <c r="T352" s="392"/>
      <c r="U352" s="34"/>
      <c r="V352" s="34"/>
      <c r="W352" s="35" t="s">
        <v>69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468</v>
      </c>
      <c r="B353" s="54" t="s">
        <v>469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75</v>
      </c>
      <c r="L353" s="32"/>
      <c r="M353" s="33" t="s">
        <v>99</v>
      </c>
      <c r="N353" s="33"/>
      <c r="O353" s="32">
        <v>180</v>
      </c>
      <c r="P353" s="563" t="s">
        <v>470</v>
      </c>
      <c r="Q353" s="391"/>
      <c r="R353" s="391"/>
      <c r="S353" s="391"/>
      <c r="T353" s="392"/>
      <c r="U353" s="34"/>
      <c r="V353" s="34"/>
      <c r="W353" s="35" t="s">
        <v>69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471</v>
      </c>
      <c r="B354" s="54" t="s">
        <v>472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75</v>
      </c>
      <c r="L354" s="32"/>
      <c r="M354" s="33" t="s">
        <v>99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69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473</v>
      </c>
      <c r="B355" s="54" t="s">
        <v>474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75</v>
      </c>
      <c r="L355" s="32"/>
      <c r="M355" s="33" t="s">
        <v>99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69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70</v>
      </c>
      <c r="Q356" s="403"/>
      <c r="R356" s="403"/>
      <c r="S356" s="403"/>
      <c r="T356" s="403"/>
      <c r="U356" s="403"/>
      <c r="V356" s="404"/>
      <c r="W356" s="37" t="s">
        <v>71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70</v>
      </c>
      <c r="Q357" s="403"/>
      <c r="R357" s="403"/>
      <c r="S357" s="403"/>
      <c r="T357" s="403"/>
      <c r="U357" s="403"/>
      <c r="V357" s="404"/>
      <c r="W357" s="37" t="s">
        <v>69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customHeight="1" x14ac:dyDescent="0.25">
      <c r="A358" s="400" t="s">
        <v>475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476</v>
      </c>
      <c r="B359" s="54" t="s">
        <v>477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478</v>
      </c>
      <c r="L359" s="32"/>
      <c r="M359" s="33" t="s">
        <v>479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69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480</v>
      </c>
      <c r="B360" s="54" t="s">
        <v>481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478</v>
      </c>
      <c r="L360" s="32"/>
      <c r="M360" s="33" t="s">
        <v>479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69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482</v>
      </c>
      <c r="B361" s="54" t="s">
        <v>483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478</v>
      </c>
      <c r="L361" s="32"/>
      <c r="M361" s="33" t="s">
        <v>479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69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70</v>
      </c>
      <c r="Q362" s="403"/>
      <c r="R362" s="403"/>
      <c r="S362" s="403"/>
      <c r="T362" s="403"/>
      <c r="U362" s="403"/>
      <c r="V362" s="404"/>
      <c r="W362" s="37" t="s">
        <v>71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70</v>
      </c>
      <c r="Q363" s="403"/>
      <c r="R363" s="403"/>
      <c r="S363" s="403"/>
      <c r="T363" s="403"/>
      <c r="U363" s="403"/>
      <c r="V363" s="404"/>
      <c r="W363" s="37" t="s">
        <v>69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484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64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485</v>
      </c>
      <c r="B366" s="54" t="s">
        <v>486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75</v>
      </c>
      <c r="L366" s="32"/>
      <c r="M366" s="33" t="s">
        <v>68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69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70</v>
      </c>
      <c r="Q367" s="403"/>
      <c r="R367" s="403"/>
      <c r="S367" s="403"/>
      <c r="T367" s="403"/>
      <c r="U367" s="403"/>
      <c r="V367" s="404"/>
      <c r="W367" s="37" t="s">
        <v>71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70</v>
      </c>
      <c r="Q368" s="403"/>
      <c r="R368" s="403"/>
      <c r="S368" s="403"/>
      <c r="T368" s="403"/>
      <c r="U368" s="403"/>
      <c r="V368" s="404"/>
      <c r="W368" s="37" t="s">
        <v>69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customHeight="1" x14ac:dyDescent="0.25">
      <c r="A369" s="400" t="s">
        <v>72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487</v>
      </c>
      <c r="B370" s="54" t="s">
        <v>488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113</v>
      </c>
      <c r="L370" s="32"/>
      <c r="M370" s="33" t="s">
        <v>68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69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489</v>
      </c>
      <c r="B371" s="54" t="s">
        <v>490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75</v>
      </c>
      <c r="L371" s="32"/>
      <c r="M371" s="33" t="s">
        <v>116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69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491</v>
      </c>
      <c r="B372" s="54" t="s">
        <v>492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75</v>
      </c>
      <c r="L372" s="32"/>
      <c r="M372" s="33" t="s">
        <v>68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69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70</v>
      </c>
      <c r="Q373" s="403"/>
      <c r="R373" s="403"/>
      <c r="S373" s="403"/>
      <c r="T373" s="403"/>
      <c r="U373" s="403"/>
      <c r="V373" s="404"/>
      <c r="W373" s="37" t="s">
        <v>71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70</v>
      </c>
      <c r="Q374" s="403"/>
      <c r="R374" s="403"/>
      <c r="S374" s="403"/>
      <c r="T374" s="403"/>
      <c r="U374" s="403"/>
      <c r="V374" s="404"/>
      <c r="W374" s="37" t="s">
        <v>69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customHeight="1" x14ac:dyDescent="0.2">
      <c r="A375" s="453" t="s">
        <v>493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494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110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495</v>
      </c>
      <c r="B378" s="54" t="s">
        <v>496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113</v>
      </c>
      <c r="L378" s="32"/>
      <c r="M378" s="33" t="s">
        <v>133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69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495</v>
      </c>
      <c r="B379" s="54" t="s">
        <v>497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113</v>
      </c>
      <c r="L379" s="32"/>
      <c r="M379" s="33" t="s">
        <v>68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69</v>
      </c>
      <c r="X379" s="386">
        <v>375</v>
      </c>
      <c r="Y379" s="387">
        <f t="shared" si="67"/>
        <v>375</v>
      </c>
      <c r="Z379" s="36">
        <f>IFERROR(IF(Y379=0,"",ROUNDUP(Y379/H379,0)*0.02175),"")</f>
        <v>0.54374999999999996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387</v>
      </c>
      <c r="BN379" s="64">
        <f t="shared" si="69"/>
        <v>387</v>
      </c>
      <c r="BO379" s="64">
        <f t="shared" si="70"/>
        <v>0.52083333333333326</v>
      </c>
      <c r="BP379" s="64">
        <f t="shared" si="71"/>
        <v>0.52083333333333326</v>
      </c>
    </row>
    <row r="380" spans="1:68" ht="27" customHeight="1" x14ac:dyDescent="0.25">
      <c r="A380" s="54" t="s">
        <v>498</v>
      </c>
      <c r="B380" s="54" t="s">
        <v>499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113</v>
      </c>
      <c r="L380" s="32"/>
      <c r="M380" s="33" t="s">
        <v>133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69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498</v>
      </c>
      <c r="B381" s="54" t="s">
        <v>500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113</v>
      </c>
      <c r="L381" s="32"/>
      <c r="M381" s="33" t="s">
        <v>68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69</v>
      </c>
      <c r="X381" s="386">
        <v>300</v>
      </c>
      <c r="Y381" s="387">
        <f t="shared" si="67"/>
        <v>300</v>
      </c>
      <c r="Z381" s="36">
        <f>IFERROR(IF(Y381=0,"",ROUNDUP(Y381/H381,0)*0.02175),"")</f>
        <v>0.43499999999999994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309.60000000000002</v>
      </c>
      <c r="BN381" s="64">
        <f t="shared" si="69"/>
        <v>309.60000000000002</v>
      </c>
      <c r="BO381" s="64">
        <f t="shared" si="70"/>
        <v>0.41666666666666663</v>
      </c>
      <c r="BP381" s="64">
        <f t="shared" si="71"/>
        <v>0.41666666666666663</v>
      </c>
    </row>
    <row r="382" spans="1:68" ht="27" customHeight="1" x14ac:dyDescent="0.25">
      <c r="A382" s="54" t="s">
        <v>501</v>
      </c>
      <c r="B382" s="54" t="s">
        <v>502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113</v>
      </c>
      <c r="L382" s="32"/>
      <c r="M382" s="33" t="s">
        <v>133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69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501</v>
      </c>
      <c r="B383" s="54" t="s">
        <v>503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113</v>
      </c>
      <c r="L383" s="32"/>
      <c r="M383" s="33" t="s">
        <v>68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69</v>
      </c>
      <c r="X383" s="386">
        <v>470</v>
      </c>
      <c r="Y383" s="387">
        <f t="shared" si="67"/>
        <v>480</v>
      </c>
      <c r="Z383" s="36">
        <f>IFERROR(IF(Y383=0,"",ROUNDUP(Y383/H383,0)*0.02175),"")</f>
        <v>0.69599999999999995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485.04</v>
      </c>
      <c r="BN383" s="64">
        <f t="shared" si="69"/>
        <v>495.36</v>
      </c>
      <c r="BO383" s="64">
        <f t="shared" si="70"/>
        <v>0.65277777777777768</v>
      </c>
      <c r="BP383" s="64">
        <f t="shared" si="71"/>
        <v>0.66666666666666663</v>
      </c>
    </row>
    <row r="384" spans="1:68" ht="27" customHeight="1" x14ac:dyDescent="0.25">
      <c r="A384" s="54" t="s">
        <v>504</v>
      </c>
      <c r="B384" s="54" t="s">
        <v>505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75</v>
      </c>
      <c r="L384" s="32"/>
      <c r="M384" s="33" t="s">
        <v>114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69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506</v>
      </c>
      <c r="B385" s="54" t="s">
        <v>507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75</v>
      </c>
      <c r="L385" s="32"/>
      <c r="M385" s="33" t="s">
        <v>68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69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508</v>
      </c>
      <c r="B386" s="54" t="s">
        <v>509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75</v>
      </c>
      <c r="L386" s="32"/>
      <c r="M386" s="33" t="s">
        <v>68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69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70</v>
      </c>
      <c r="Q387" s="403"/>
      <c r="R387" s="403"/>
      <c r="S387" s="403"/>
      <c r="T387" s="403"/>
      <c r="U387" s="403"/>
      <c r="V387" s="404"/>
      <c r="W387" s="37" t="s">
        <v>71</v>
      </c>
      <c r="X387" s="388">
        <f>IFERROR(X378/H378,"0")+IFERROR(X379/H379,"0")+IFERROR(X380/H380,"0")+IFERROR(X381/H381,"0")+IFERROR(X382/H382,"0")+IFERROR(X383/H383,"0")+IFERROR(X384/H384,"0")+IFERROR(X385/H385,"0")+IFERROR(X386/H386,"0")</f>
        <v>76.333333333333329</v>
      </c>
      <c r="Y387" s="388">
        <f>IFERROR(Y378/H378,"0")+IFERROR(Y379/H379,"0")+IFERROR(Y380/H380,"0")+IFERROR(Y381/H381,"0")+IFERROR(Y382/H382,"0")+IFERROR(Y383/H383,"0")+IFERROR(Y384/H384,"0")+IFERROR(Y385/H385,"0")+IFERROR(Y386/H386,"0")</f>
        <v>77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1.67475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70</v>
      </c>
      <c r="Q388" s="403"/>
      <c r="R388" s="403"/>
      <c r="S388" s="403"/>
      <c r="T388" s="403"/>
      <c r="U388" s="403"/>
      <c r="V388" s="404"/>
      <c r="W388" s="37" t="s">
        <v>69</v>
      </c>
      <c r="X388" s="388">
        <f>IFERROR(SUM(X378:X386),"0")</f>
        <v>1145</v>
      </c>
      <c r="Y388" s="388">
        <f>IFERROR(SUM(Y378:Y386),"0")</f>
        <v>1155</v>
      </c>
      <c r="Z388" s="37"/>
      <c r="AA388" s="389"/>
      <c r="AB388" s="389"/>
      <c r="AC388" s="389"/>
    </row>
    <row r="389" spans="1:68" ht="14.25" customHeight="1" x14ac:dyDescent="0.25">
      <c r="A389" s="400" t="s">
        <v>146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510</v>
      </c>
      <c r="B390" s="54" t="s">
        <v>511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113</v>
      </c>
      <c r="L390" s="32"/>
      <c r="M390" s="33" t="s">
        <v>114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69</v>
      </c>
      <c r="X390" s="386">
        <v>1675</v>
      </c>
      <c r="Y390" s="387">
        <f>IFERROR(IF(X390="",0,CEILING((X390/$H390),1)*$H390),"")</f>
        <v>1680</v>
      </c>
      <c r="Z390" s="36">
        <f>IFERROR(IF(Y390=0,"",ROUNDUP(Y390/H390,0)*0.02175),"")</f>
        <v>2.4359999999999999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1728.6</v>
      </c>
      <c r="BN390" s="64">
        <f>IFERROR(Y390*I390/H390,"0")</f>
        <v>1733.76</v>
      </c>
      <c r="BO390" s="64">
        <f>IFERROR(1/J390*(X390/H390),"0")</f>
        <v>2.3263888888888888</v>
      </c>
      <c r="BP390" s="64">
        <f>IFERROR(1/J390*(Y390/H390),"0")</f>
        <v>2.333333333333333</v>
      </c>
    </row>
    <row r="391" spans="1:68" ht="27" customHeight="1" x14ac:dyDescent="0.25">
      <c r="A391" s="54" t="s">
        <v>512</v>
      </c>
      <c r="B391" s="54" t="s">
        <v>513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75</v>
      </c>
      <c r="L391" s="32"/>
      <c r="M391" s="33" t="s">
        <v>114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69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70</v>
      </c>
      <c r="Q392" s="403"/>
      <c r="R392" s="403"/>
      <c r="S392" s="403"/>
      <c r="T392" s="403"/>
      <c r="U392" s="403"/>
      <c r="V392" s="404"/>
      <c r="W392" s="37" t="s">
        <v>71</v>
      </c>
      <c r="X392" s="388">
        <f>IFERROR(X390/H390,"0")+IFERROR(X391/H391,"0")</f>
        <v>111.66666666666667</v>
      </c>
      <c r="Y392" s="388">
        <f>IFERROR(Y390/H390,"0")+IFERROR(Y391/H391,"0")</f>
        <v>112</v>
      </c>
      <c r="Z392" s="388">
        <f>IFERROR(IF(Z390="",0,Z390),"0")+IFERROR(IF(Z391="",0,Z391),"0")</f>
        <v>2.4359999999999999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70</v>
      </c>
      <c r="Q393" s="403"/>
      <c r="R393" s="403"/>
      <c r="S393" s="403"/>
      <c r="T393" s="403"/>
      <c r="U393" s="403"/>
      <c r="V393" s="404"/>
      <c r="W393" s="37" t="s">
        <v>69</v>
      </c>
      <c r="X393" s="388">
        <f>IFERROR(SUM(X390:X391),"0")</f>
        <v>1675</v>
      </c>
      <c r="Y393" s="388">
        <f>IFERROR(SUM(Y390:Y391),"0")</f>
        <v>1680</v>
      </c>
      <c r="Z393" s="37"/>
      <c r="AA393" s="389"/>
      <c r="AB393" s="389"/>
      <c r="AC393" s="389"/>
    </row>
    <row r="394" spans="1:68" ht="14.25" customHeight="1" x14ac:dyDescent="0.25">
      <c r="A394" s="400" t="s">
        <v>72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514</v>
      </c>
      <c r="B395" s="54" t="s">
        <v>515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113</v>
      </c>
      <c r="L395" s="32"/>
      <c r="M395" s="33" t="s">
        <v>116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69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514</v>
      </c>
      <c r="B396" s="54" t="s">
        <v>516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113</v>
      </c>
      <c r="L396" s="32"/>
      <c r="M396" s="33" t="s">
        <v>68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69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517</v>
      </c>
      <c r="B397" s="54" t="s">
        <v>518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113</v>
      </c>
      <c r="L397" s="32"/>
      <c r="M397" s="33" t="s">
        <v>68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69</v>
      </c>
      <c r="X397" s="386">
        <v>16</v>
      </c>
      <c r="Y397" s="387">
        <f>IFERROR(IF(X397="",0,CEILING((X397/$H397),1)*$H397),"")</f>
        <v>23.4</v>
      </c>
      <c r="Z397" s="36">
        <f>IFERROR(IF(Y397=0,"",ROUNDUP(Y397/H397,0)*0.02175),"")</f>
        <v>6.5250000000000002E-2</v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17.156923076923078</v>
      </c>
      <c r="BN397" s="64">
        <f>IFERROR(Y397*I397/H397,"0")</f>
        <v>25.092000000000002</v>
      </c>
      <c r="BO397" s="64">
        <f>IFERROR(1/J397*(X397/H397),"0")</f>
        <v>3.6630036630036632E-2</v>
      </c>
      <c r="BP397" s="64">
        <f>IFERROR(1/J397*(Y397/H397),"0")</f>
        <v>5.3571428571428568E-2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70</v>
      </c>
      <c r="Q398" s="403"/>
      <c r="R398" s="403"/>
      <c r="S398" s="403"/>
      <c r="T398" s="403"/>
      <c r="U398" s="403"/>
      <c r="V398" s="404"/>
      <c r="W398" s="37" t="s">
        <v>71</v>
      </c>
      <c r="X398" s="388">
        <f>IFERROR(X395/H395,"0")+IFERROR(X396/H396,"0")+IFERROR(X397/H397,"0")</f>
        <v>2.0512820512820515</v>
      </c>
      <c r="Y398" s="388">
        <f>IFERROR(Y395/H395,"0")+IFERROR(Y396/H396,"0")+IFERROR(Y397/H397,"0")</f>
        <v>3</v>
      </c>
      <c r="Z398" s="388">
        <f>IFERROR(IF(Z395="",0,Z395),"0")+IFERROR(IF(Z396="",0,Z396),"0")+IFERROR(IF(Z397="",0,Z397),"0")</f>
        <v>6.5250000000000002E-2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70</v>
      </c>
      <c r="Q399" s="403"/>
      <c r="R399" s="403"/>
      <c r="S399" s="403"/>
      <c r="T399" s="403"/>
      <c r="U399" s="403"/>
      <c r="V399" s="404"/>
      <c r="W399" s="37" t="s">
        <v>69</v>
      </c>
      <c r="X399" s="388">
        <f>IFERROR(SUM(X395:X397),"0")</f>
        <v>16</v>
      </c>
      <c r="Y399" s="388">
        <f>IFERROR(SUM(Y395:Y397),"0")</f>
        <v>23.4</v>
      </c>
      <c r="Z399" s="37"/>
      <c r="AA399" s="389"/>
      <c r="AB399" s="389"/>
      <c r="AC399" s="389"/>
    </row>
    <row r="400" spans="1:68" ht="14.25" customHeight="1" x14ac:dyDescent="0.25">
      <c r="A400" s="400" t="s">
        <v>181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519</v>
      </c>
      <c r="B401" s="54" t="s">
        <v>520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113</v>
      </c>
      <c r="L401" s="32"/>
      <c r="M401" s="33" t="s">
        <v>68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69</v>
      </c>
      <c r="X401" s="386">
        <v>8</v>
      </c>
      <c r="Y401" s="387">
        <f>IFERROR(IF(X401="",0,CEILING((X401/$H401),1)*$H401),"")</f>
        <v>15.6</v>
      </c>
      <c r="Z401" s="36">
        <f>IFERROR(IF(Y401=0,"",ROUNDUP(Y401/H401,0)*0.02175),"")</f>
        <v>4.3499999999999997E-2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8.5784615384615392</v>
      </c>
      <c r="BN401" s="64">
        <f>IFERROR(Y401*I401/H401,"0")</f>
        <v>16.728000000000002</v>
      </c>
      <c r="BO401" s="64">
        <f>IFERROR(1/J401*(X401/H401),"0")</f>
        <v>1.8315018315018316E-2</v>
      </c>
      <c r="BP401" s="64">
        <f>IFERROR(1/J401*(Y401/H401),"0")</f>
        <v>3.5714285714285712E-2</v>
      </c>
    </row>
    <row r="402" spans="1:68" ht="16.5" customHeight="1" x14ac:dyDescent="0.25">
      <c r="A402" s="54" t="s">
        <v>519</v>
      </c>
      <c r="B402" s="54" t="s">
        <v>521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113</v>
      </c>
      <c r="L402" s="32"/>
      <c r="M402" s="33" t="s">
        <v>68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69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70</v>
      </c>
      <c r="Q403" s="403"/>
      <c r="R403" s="403"/>
      <c r="S403" s="403"/>
      <c r="T403" s="403"/>
      <c r="U403" s="403"/>
      <c r="V403" s="404"/>
      <c r="W403" s="37" t="s">
        <v>71</v>
      </c>
      <c r="X403" s="388">
        <f>IFERROR(X401/H401,"0")+IFERROR(X402/H402,"0")</f>
        <v>1.0256410256410258</v>
      </c>
      <c r="Y403" s="388">
        <f>IFERROR(Y401/H401,"0")+IFERROR(Y402/H402,"0")</f>
        <v>2</v>
      </c>
      <c r="Z403" s="388">
        <f>IFERROR(IF(Z401="",0,Z401),"0")+IFERROR(IF(Z402="",0,Z402),"0")</f>
        <v>4.3499999999999997E-2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70</v>
      </c>
      <c r="Q404" s="403"/>
      <c r="R404" s="403"/>
      <c r="S404" s="403"/>
      <c r="T404" s="403"/>
      <c r="U404" s="403"/>
      <c r="V404" s="404"/>
      <c r="W404" s="37" t="s">
        <v>69</v>
      </c>
      <c r="X404" s="388">
        <f>IFERROR(SUM(X401:X402),"0")</f>
        <v>8</v>
      </c>
      <c r="Y404" s="388">
        <f>IFERROR(SUM(Y401:Y402),"0")</f>
        <v>15.6</v>
      </c>
      <c r="Z404" s="37"/>
      <c r="AA404" s="389"/>
      <c r="AB404" s="389"/>
      <c r="AC404" s="389"/>
    </row>
    <row r="405" spans="1:68" ht="16.5" customHeight="1" x14ac:dyDescent="0.25">
      <c r="A405" s="437" t="s">
        <v>522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110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523</v>
      </c>
      <c r="B407" s="54" t="s">
        <v>524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113</v>
      </c>
      <c r="L407" s="32"/>
      <c r="M407" s="33" t="s">
        <v>68</v>
      </c>
      <c r="N407" s="33"/>
      <c r="O407" s="32">
        <v>60</v>
      </c>
      <c r="P407" s="482" t="s">
        <v>525</v>
      </c>
      <c r="Q407" s="391"/>
      <c r="R407" s="391"/>
      <c r="S407" s="391"/>
      <c r="T407" s="392"/>
      <c r="U407" s="34"/>
      <c r="V407" s="34"/>
      <c r="W407" s="35" t="s">
        <v>69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526</v>
      </c>
      <c r="B408" s="54" t="s">
        <v>527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113</v>
      </c>
      <c r="L408" s="32"/>
      <c r="M408" s="33" t="s">
        <v>68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69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528</v>
      </c>
      <c r="B409" s="54" t="s">
        <v>529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113</v>
      </c>
      <c r="L409" s="32"/>
      <c r="M409" s="33" t="s">
        <v>68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69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530</v>
      </c>
      <c r="B410" s="54" t="s">
        <v>531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75</v>
      </c>
      <c r="L410" s="32"/>
      <c r="M410" s="33" t="s">
        <v>68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69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70</v>
      </c>
      <c r="Q411" s="403"/>
      <c r="R411" s="403"/>
      <c r="S411" s="403"/>
      <c r="T411" s="403"/>
      <c r="U411" s="403"/>
      <c r="V411" s="404"/>
      <c r="W411" s="37" t="s">
        <v>71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70</v>
      </c>
      <c r="Q412" s="403"/>
      <c r="R412" s="403"/>
      <c r="S412" s="403"/>
      <c r="T412" s="403"/>
      <c r="U412" s="403"/>
      <c r="V412" s="404"/>
      <c r="W412" s="37" t="s">
        <v>69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customHeight="1" x14ac:dyDescent="0.25">
      <c r="A413" s="400" t="s">
        <v>64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532</v>
      </c>
      <c r="B414" s="54" t="s">
        <v>533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75</v>
      </c>
      <c r="L414" s="32"/>
      <c r="M414" s="33" t="s">
        <v>68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69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534</v>
      </c>
      <c r="B415" s="54" t="s">
        <v>535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69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70</v>
      </c>
      <c r="Q416" s="403"/>
      <c r="R416" s="403"/>
      <c r="S416" s="403"/>
      <c r="T416" s="403"/>
      <c r="U416" s="403"/>
      <c r="V416" s="404"/>
      <c r="W416" s="37" t="s">
        <v>71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70</v>
      </c>
      <c r="Q417" s="403"/>
      <c r="R417" s="403"/>
      <c r="S417" s="403"/>
      <c r="T417" s="403"/>
      <c r="U417" s="403"/>
      <c r="V417" s="404"/>
      <c r="W417" s="37" t="s">
        <v>69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72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536</v>
      </c>
      <c r="B419" s="54" t="s">
        <v>537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113</v>
      </c>
      <c r="L419" s="32"/>
      <c r="M419" s="33" t="s">
        <v>68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69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538</v>
      </c>
      <c r="B420" s="54" t="s">
        <v>539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113</v>
      </c>
      <c r="L420" s="32"/>
      <c r="M420" s="33" t="s">
        <v>68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69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540</v>
      </c>
      <c r="B421" s="54" t="s">
        <v>541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75</v>
      </c>
      <c r="L421" s="32"/>
      <c r="M421" s="33" t="s">
        <v>68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69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540</v>
      </c>
      <c r="B422" s="54" t="s">
        <v>542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75</v>
      </c>
      <c r="L422" s="32"/>
      <c r="M422" s="33" t="s">
        <v>68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69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543</v>
      </c>
      <c r="B423" s="54" t="s">
        <v>544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75</v>
      </c>
      <c r="L423" s="32"/>
      <c r="M423" s="33" t="s">
        <v>68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69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70</v>
      </c>
      <c r="Q424" s="403"/>
      <c r="R424" s="403"/>
      <c r="S424" s="403"/>
      <c r="T424" s="403"/>
      <c r="U424" s="403"/>
      <c r="V424" s="404"/>
      <c r="W424" s="37" t="s">
        <v>71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70</v>
      </c>
      <c r="Q425" s="403"/>
      <c r="R425" s="403"/>
      <c r="S425" s="403"/>
      <c r="T425" s="403"/>
      <c r="U425" s="403"/>
      <c r="V425" s="404"/>
      <c r="W425" s="37" t="s">
        <v>69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customHeight="1" x14ac:dyDescent="0.25">
      <c r="A426" s="400" t="s">
        <v>181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545</v>
      </c>
      <c r="B427" s="54" t="s">
        <v>546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113</v>
      </c>
      <c r="L427" s="32"/>
      <c r="M427" s="33" t="s">
        <v>68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69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70</v>
      </c>
      <c r="Q428" s="403"/>
      <c r="R428" s="403"/>
      <c r="S428" s="403"/>
      <c r="T428" s="403"/>
      <c r="U428" s="403"/>
      <c r="V428" s="404"/>
      <c r="W428" s="37" t="s">
        <v>71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70</v>
      </c>
      <c r="Q429" s="403"/>
      <c r="R429" s="403"/>
      <c r="S429" s="403"/>
      <c r="T429" s="403"/>
      <c r="U429" s="403"/>
      <c r="V429" s="404"/>
      <c r="W429" s="37" t="s">
        <v>69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547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548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110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549</v>
      </c>
      <c r="B433" s="54" t="s">
        <v>550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75</v>
      </c>
      <c r="L433" s="32"/>
      <c r="M433" s="33" t="s">
        <v>114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69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70</v>
      </c>
      <c r="Q434" s="403"/>
      <c r="R434" s="403"/>
      <c r="S434" s="403"/>
      <c r="T434" s="403"/>
      <c r="U434" s="403"/>
      <c r="V434" s="404"/>
      <c r="W434" s="37" t="s">
        <v>71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70</v>
      </c>
      <c r="Q435" s="403"/>
      <c r="R435" s="403"/>
      <c r="S435" s="403"/>
      <c r="T435" s="403"/>
      <c r="U435" s="403"/>
      <c r="V435" s="404"/>
      <c r="W435" s="37" t="s">
        <v>69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64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551</v>
      </c>
      <c r="B437" s="54" t="s">
        <v>552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75</v>
      </c>
      <c r="L437" s="32"/>
      <c r="M437" s="33" t="s">
        <v>68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69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551</v>
      </c>
      <c r="B438" s="54" t="s">
        <v>553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75</v>
      </c>
      <c r="L438" s="32"/>
      <c r="M438" s="33" t="s">
        <v>68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69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554</v>
      </c>
      <c r="B439" s="54" t="s">
        <v>555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75</v>
      </c>
      <c r="L439" s="32"/>
      <c r="M439" s="33" t="s">
        <v>68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69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556</v>
      </c>
      <c r="B440" s="54" t="s">
        <v>557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75</v>
      </c>
      <c r="L440" s="32"/>
      <c r="M440" s="33" t="s">
        <v>68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69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556</v>
      </c>
      <c r="B441" s="54" t="s">
        <v>558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75</v>
      </c>
      <c r="L441" s="32"/>
      <c r="M441" s="33" t="s">
        <v>68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69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559</v>
      </c>
      <c r="B442" s="54" t="s">
        <v>560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69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559</v>
      </c>
      <c r="B443" s="54" t="s">
        <v>561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69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562</v>
      </c>
      <c r="B444" s="54" t="s">
        <v>563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69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562</v>
      </c>
      <c r="B445" s="54" t="s">
        <v>564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69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565</v>
      </c>
      <c r="B446" s="54" t="s">
        <v>566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69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565</v>
      </c>
      <c r="B447" s="54" t="s">
        <v>567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69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568</v>
      </c>
      <c r="B448" s="54" t="s">
        <v>569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69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568</v>
      </c>
      <c r="B449" s="54" t="s">
        <v>570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2" t="s">
        <v>571</v>
      </c>
      <c r="Q449" s="391"/>
      <c r="R449" s="391"/>
      <c r="S449" s="391"/>
      <c r="T449" s="392"/>
      <c r="U449" s="34"/>
      <c r="V449" s="34"/>
      <c r="W449" s="35" t="s">
        <v>69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572</v>
      </c>
      <c r="B450" s="54" t="s">
        <v>573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69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572</v>
      </c>
      <c r="B451" s="54" t="s">
        <v>574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69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575</v>
      </c>
      <c r="B452" s="54" t="s">
        <v>576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69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575</v>
      </c>
      <c r="B453" s="54" t="s">
        <v>577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69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customHeight="1" x14ac:dyDescent="0.25">
      <c r="A454" s="54" t="s">
        <v>578</v>
      </c>
      <c r="B454" s="54" t="s">
        <v>579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69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580</v>
      </c>
      <c r="B455" s="54" t="s">
        <v>581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69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580</v>
      </c>
      <c r="B456" s="54" t="s">
        <v>582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69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583</v>
      </c>
      <c r="B457" s="54" t="s">
        <v>584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75</v>
      </c>
      <c r="L457" s="32"/>
      <c r="M457" s="33" t="s">
        <v>68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69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70</v>
      </c>
      <c r="Q458" s="403"/>
      <c r="R458" s="403"/>
      <c r="S458" s="403"/>
      <c r="T458" s="403"/>
      <c r="U458" s="403"/>
      <c r="V458" s="404"/>
      <c r="W458" s="37" t="s">
        <v>71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0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70</v>
      </c>
      <c r="Q459" s="403"/>
      <c r="R459" s="403"/>
      <c r="S459" s="403"/>
      <c r="T459" s="403"/>
      <c r="U459" s="403"/>
      <c r="V459" s="404"/>
      <c r="W459" s="37" t="s">
        <v>69</v>
      </c>
      <c r="X459" s="388">
        <f>IFERROR(SUM(X437:X457),"0")</f>
        <v>0</v>
      </c>
      <c r="Y459" s="388">
        <f>IFERROR(SUM(Y437:Y457),"0")</f>
        <v>0</v>
      </c>
      <c r="Z459" s="37"/>
      <c r="AA459" s="389"/>
      <c r="AB459" s="389"/>
      <c r="AC459" s="389"/>
    </row>
    <row r="460" spans="1:68" ht="14.25" customHeight="1" x14ac:dyDescent="0.25">
      <c r="A460" s="400" t="s">
        <v>72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585</v>
      </c>
      <c r="B461" s="54" t="s">
        <v>586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75</v>
      </c>
      <c r="L461" s="32"/>
      <c r="M461" s="33" t="s">
        <v>116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69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587</v>
      </c>
      <c r="B462" s="54" t="s">
        <v>588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75</v>
      </c>
      <c r="L462" s="32"/>
      <c r="M462" s="33" t="s">
        <v>116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69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70</v>
      </c>
      <c r="Q463" s="403"/>
      <c r="R463" s="403"/>
      <c r="S463" s="403"/>
      <c r="T463" s="403"/>
      <c r="U463" s="403"/>
      <c r="V463" s="404"/>
      <c r="W463" s="37" t="s">
        <v>71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70</v>
      </c>
      <c r="Q464" s="403"/>
      <c r="R464" s="403"/>
      <c r="S464" s="403"/>
      <c r="T464" s="403"/>
      <c r="U464" s="403"/>
      <c r="V464" s="404"/>
      <c r="W464" s="37" t="s">
        <v>69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96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589</v>
      </c>
      <c r="B466" s="54" t="s">
        <v>590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591</v>
      </c>
      <c r="L466" s="32"/>
      <c r="M466" s="33" t="s">
        <v>592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69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70</v>
      </c>
      <c r="Q467" s="403"/>
      <c r="R467" s="403"/>
      <c r="S467" s="403"/>
      <c r="T467" s="403"/>
      <c r="U467" s="403"/>
      <c r="V467" s="404"/>
      <c r="W467" s="37" t="s">
        <v>71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70</v>
      </c>
      <c r="Q468" s="403"/>
      <c r="R468" s="403"/>
      <c r="S468" s="403"/>
      <c r="T468" s="403"/>
      <c r="U468" s="403"/>
      <c r="V468" s="404"/>
      <c r="W468" s="37" t="s">
        <v>69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593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146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594</v>
      </c>
      <c r="B471" s="54" t="s">
        <v>595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75</v>
      </c>
      <c r="L471" s="32"/>
      <c r="M471" s="33" t="s">
        <v>68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69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70</v>
      </c>
      <c r="Q472" s="403"/>
      <c r="R472" s="403"/>
      <c r="S472" s="403"/>
      <c r="T472" s="403"/>
      <c r="U472" s="403"/>
      <c r="V472" s="404"/>
      <c r="W472" s="37" t="s">
        <v>71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70</v>
      </c>
      <c r="Q473" s="403"/>
      <c r="R473" s="403"/>
      <c r="S473" s="403"/>
      <c r="T473" s="403"/>
      <c r="U473" s="403"/>
      <c r="V473" s="404"/>
      <c r="W473" s="37" t="s">
        <v>69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64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596</v>
      </c>
      <c r="B475" s="54" t="s">
        <v>597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75</v>
      </c>
      <c r="L475" s="32"/>
      <c r="M475" s="33" t="s">
        <v>68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69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596</v>
      </c>
      <c r="B476" s="54" t="s">
        <v>598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75</v>
      </c>
      <c r="L476" s="32"/>
      <c r="M476" s="33" t="s">
        <v>114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69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599</v>
      </c>
      <c r="B477" s="54" t="s">
        <v>600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67</v>
      </c>
      <c r="L477" s="32"/>
      <c r="M477" s="33" t="s">
        <v>68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69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601</v>
      </c>
      <c r="B478" s="54" t="s">
        <v>602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67</v>
      </c>
      <c r="L478" s="32"/>
      <c r="M478" s="33" t="s">
        <v>68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69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603</v>
      </c>
      <c r="B479" s="54" t="s">
        <v>604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69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603</v>
      </c>
      <c r="B480" s="54" t="s">
        <v>605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69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70</v>
      </c>
      <c r="Q481" s="403"/>
      <c r="R481" s="403"/>
      <c r="S481" s="403"/>
      <c r="T481" s="403"/>
      <c r="U481" s="403"/>
      <c r="V481" s="404"/>
      <c r="W481" s="37" t="s">
        <v>71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70</v>
      </c>
      <c r="Q482" s="403"/>
      <c r="R482" s="403"/>
      <c r="S482" s="403"/>
      <c r="T482" s="403"/>
      <c r="U482" s="403"/>
      <c r="V482" s="404"/>
      <c r="W482" s="37" t="s">
        <v>69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customHeight="1" x14ac:dyDescent="0.25">
      <c r="A483" s="400" t="s">
        <v>105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606</v>
      </c>
      <c r="B484" s="54" t="s">
        <v>607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591</v>
      </c>
      <c r="L484" s="32"/>
      <c r="M484" s="33" t="s">
        <v>592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69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70</v>
      </c>
      <c r="Q485" s="403"/>
      <c r="R485" s="403"/>
      <c r="S485" s="403"/>
      <c r="T485" s="403"/>
      <c r="U485" s="403"/>
      <c r="V485" s="404"/>
      <c r="W485" s="37" t="s">
        <v>71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70</v>
      </c>
      <c r="Q486" s="403"/>
      <c r="R486" s="403"/>
      <c r="S486" s="403"/>
      <c r="T486" s="403"/>
      <c r="U486" s="403"/>
      <c r="V486" s="404"/>
      <c r="W486" s="37" t="s">
        <v>69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608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64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609</v>
      </c>
      <c r="B489" s="54" t="s">
        <v>610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69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611</v>
      </c>
      <c r="B490" s="54" t="s">
        <v>612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69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613</v>
      </c>
      <c r="B491" s="54" t="s">
        <v>614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69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70</v>
      </c>
      <c r="Q492" s="403"/>
      <c r="R492" s="403"/>
      <c r="S492" s="403"/>
      <c r="T492" s="403"/>
      <c r="U492" s="403"/>
      <c r="V492" s="404"/>
      <c r="W492" s="37" t="s">
        <v>71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70</v>
      </c>
      <c r="Q493" s="403"/>
      <c r="R493" s="403"/>
      <c r="S493" s="403"/>
      <c r="T493" s="403"/>
      <c r="U493" s="403"/>
      <c r="V493" s="404"/>
      <c r="W493" s="37" t="s">
        <v>69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615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64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616</v>
      </c>
      <c r="B496" s="54" t="s">
        <v>617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75</v>
      </c>
      <c r="L496" s="32"/>
      <c r="M496" s="33" t="s">
        <v>68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69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70</v>
      </c>
      <c r="Q497" s="403"/>
      <c r="R497" s="403"/>
      <c r="S497" s="403"/>
      <c r="T497" s="403"/>
      <c r="U497" s="403"/>
      <c r="V497" s="404"/>
      <c r="W497" s="37" t="s">
        <v>71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70</v>
      </c>
      <c r="Q498" s="403"/>
      <c r="R498" s="403"/>
      <c r="S498" s="403"/>
      <c r="T498" s="403"/>
      <c r="U498" s="403"/>
      <c r="V498" s="404"/>
      <c r="W498" s="37" t="s">
        <v>69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618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618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110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619</v>
      </c>
      <c r="B502" s="54" t="s">
        <v>620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113</v>
      </c>
      <c r="L502" s="32"/>
      <c r="M502" s="33" t="s">
        <v>114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69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customHeight="1" x14ac:dyDescent="0.25">
      <c r="A503" s="54" t="s">
        <v>621</v>
      </c>
      <c r="B503" s="54" t="s">
        <v>622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113</v>
      </c>
      <c r="L503" s="32"/>
      <c r="M503" s="33" t="s">
        <v>114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69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623</v>
      </c>
      <c r="B504" s="54" t="s">
        <v>624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113</v>
      </c>
      <c r="L504" s="32"/>
      <c r="M504" s="33" t="s">
        <v>114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69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625</v>
      </c>
      <c r="B505" s="54" t="s">
        <v>626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113</v>
      </c>
      <c r="L505" s="32"/>
      <c r="M505" s="33" t="s">
        <v>114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69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customHeight="1" x14ac:dyDescent="0.25">
      <c r="A506" s="54" t="s">
        <v>627</v>
      </c>
      <c r="B506" s="54" t="s">
        <v>628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113</v>
      </c>
      <c r="L506" s="32"/>
      <c r="M506" s="33" t="s">
        <v>116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69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629</v>
      </c>
      <c r="B507" s="54" t="s">
        <v>630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113</v>
      </c>
      <c r="L507" s="32"/>
      <c r="M507" s="33" t="s">
        <v>116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69</v>
      </c>
      <c r="X507" s="386">
        <v>375</v>
      </c>
      <c r="Y507" s="387">
        <f t="shared" si="83"/>
        <v>380.16</v>
      </c>
      <c r="Z507" s="36">
        <f t="shared" si="84"/>
        <v>0.86112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400.56818181818181</v>
      </c>
      <c r="BN507" s="64">
        <f t="shared" si="86"/>
        <v>406.08000000000004</v>
      </c>
      <c r="BO507" s="64">
        <f t="shared" si="87"/>
        <v>0.68291083916083917</v>
      </c>
      <c r="BP507" s="64">
        <f t="shared" si="88"/>
        <v>0.69230769230769229</v>
      </c>
    </row>
    <row r="508" spans="1:68" ht="27" customHeight="1" x14ac:dyDescent="0.25">
      <c r="A508" s="54" t="s">
        <v>631</v>
      </c>
      <c r="B508" s="54" t="s">
        <v>632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75</v>
      </c>
      <c r="L508" s="32"/>
      <c r="M508" s="33" t="s">
        <v>114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69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633</v>
      </c>
      <c r="B509" s="54" t="s">
        <v>634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75</v>
      </c>
      <c r="L509" s="32"/>
      <c r="M509" s="33" t="s">
        <v>114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69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70</v>
      </c>
      <c r="Q510" s="403"/>
      <c r="R510" s="403"/>
      <c r="S510" s="403"/>
      <c r="T510" s="403"/>
      <c r="U510" s="403"/>
      <c r="V510" s="404"/>
      <c r="W510" s="37" t="s">
        <v>71</v>
      </c>
      <c r="X510" s="388">
        <f>IFERROR(X502/H502,"0")+IFERROR(X503/H503,"0")+IFERROR(X504/H504,"0")+IFERROR(X505/H505,"0")+IFERROR(X506/H506,"0")+IFERROR(X507/H507,"0")+IFERROR(X508/H508,"0")+IFERROR(X509/H509,"0")</f>
        <v>71.022727272727266</v>
      </c>
      <c r="Y510" s="388">
        <f>IFERROR(Y502/H502,"0")+IFERROR(Y503/H503,"0")+IFERROR(Y504/H504,"0")+IFERROR(Y505/H505,"0")+IFERROR(Y506/H506,"0")+IFERROR(Y507/H507,"0")+IFERROR(Y508/H508,"0")+IFERROR(Y509/H509,"0")</f>
        <v>72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0.86112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70</v>
      </c>
      <c r="Q511" s="403"/>
      <c r="R511" s="403"/>
      <c r="S511" s="403"/>
      <c r="T511" s="403"/>
      <c r="U511" s="403"/>
      <c r="V511" s="404"/>
      <c r="W511" s="37" t="s">
        <v>69</v>
      </c>
      <c r="X511" s="388">
        <f>IFERROR(SUM(X502:X509),"0")</f>
        <v>375</v>
      </c>
      <c r="Y511" s="388">
        <f>IFERROR(SUM(Y502:Y509),"0")</f>
        <v>380.16</v>
      </c>
      <c r="Z511" s="37"/>
      <c r="AA511" s="389"/>
      <c r="AB511" s="389"/>
      <c r="AC511" s="389"/>
    </row>
    <row r="512" spans="1:68" ht="14.25" customHeight="1" x14ac:dyDescent="0.25">
      <c r="A512" s="400" t="s">
        <v>146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635</v>
      </c>
      <c r="B513" s="54" t="s">
        <v>636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69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customHeight="1" x14ac:dyDescent="0.25">
      <c r="A514" s="54" t="s">
        <v>637</v>
      </c>
      <c r="B514" s="54" t="s">
        <v>638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75</v>
      </c>
      <c r="L514" s="32"/>
      <c r="M514" s="33" t="s">
        <v>114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69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70</v>
      </c>
      <c r="Q515" s="403"/>
      <c r="R515" s="403"/>
      <c r="S515" s="403"/>
      <c r="T515" s="403"/>
      <c r="U515" s="403"/>
      <c r="V515" s="404"/>
      <c r="W515" s="37" t="s">
        <v>71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70</v>
      </c>
      <c r="Q516" s="403"/>
      <c r="R516" s="403"/>
      <c r="S516" s="403"/>
      <c r="T516" s="403"/>
      <c r="U516" s="403"/>
      <c r="V516" s="404"/>
      <c r="W516" s="37" t="s">
        <v>69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customHeight="1" x14ac:dyDescent="0.25">
      <c r="A517" s="400" t="s">
        <v>64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639</v>
      </c>
      <c r="B518" s="54" t="s">
        <v>640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113</v>
      </c>
      <c r="L518" s="32"/>
      <c r="M518" s="33" t="s">
        <v>114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69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customHeight="1" x14ac:dyDescent="0.25">
      <c r="A519" s="54" t="s">
        <v>641</v>
      </c>
      <c r="B519" s="54" t="s">
        <v>642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113</v>
      </c>
      <c r="L519" s="32"/>
      <c r="M519" s="33" t="s">
        <v>68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69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643</v>
      </c>
      <c r="B520" s="54" t="s">
        <v>644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113</v>
      </c>
      <c r="L520" s="32"/>
      <c r="M520" s="33" t="s">
        <v>68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69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645</v>
      </c>
      <c r="B521" s="54" t="s">
        <v>646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75</v>
      </c>
      <c r="L521" s="32"/>
      <c r="M521" s="33" t="s">
        <v>114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69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647</v>
      </c>
      <c r="B522" s="54" t="s">
        <v>648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75</v>
      </c>
      <c r="L522" s="32"/>
      <c r="M522" s="33" t="s">
        <v>68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69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649</v>
      </c>
      <c r="B523" s="54" t="s">
        <v>650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75</v>
      </c>
      <c r="L523" s="32"/>
      <c r="M523" s="33" t="s">
        <v>68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69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70</v>
      </c>
      <c r="Q524" s="403"/>
      <c r="R524" s="403"/>
      <c r="S524" s="403"/>
      <c r="T524" s="403"/>
      <c r="U524" s="403"/>
      <c r="V524" s="404"/>
      <c r="W524" s="37" t="s">
        <v>71</v>
      </c>
      <c r="X524" s="388">
        <f>IFERROR(X518/H518,"0")+IFERROR(X519/H519,"0")+IFERROR(X520/H520,"0")+IFERROR(X521/H521,"0")+IFERROR(X522/H522,"0")+IFERROR(X523/H523,"0")</f>
        <v>0</v>
      </c>
      <c r="Y524" s="388">
        <f>IFERROR(Y518/H518,"0")+IFERROR(Y519/H519,"0")+IFERROR(Y520/H520,"0")+IFERROR(Y521/H521,"0")+IFERROR(Y522/H522,"0")+IFERROR(Y523/H523,"0")</f>
        <v>0</v>
      </c>
      <c r="Z524" s="388">
        <f>IFERROR(IF(Z518="",0,Z518),"0")+IFERROR(IF(Z519="",0,Z519),"0")+IFERROR(IF(Z520="",0,Z520),"0")+IFERROR(IF(Z521="",0,Z521),"0")+IFERROR(IF(Z522="",0,Z522),"0")+IFERROR(IF(Z523="",0,Z523),"0")</f>
        <v>0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70</v>
      </c>
      <c r="Q525" s="403"/>
      <c r="R525" s="403"/>
      <c r="S525" s="403"/>
      <c r="T525" s="403"/>
      <c r="U525" s="403"/>
      <c r="V525" s="404"/>
      <c r="W525" s="37" t="s">
        <v>69</v>
      </c>
      <c r="X525" s="388">
        <f>IFERROR(SUM(X518:X523),"0")</f>
        <v>0</v>
      </c>
      <c r="Y525" s="388">
        <f>IFERROR(SUM(Y518:Y523),"0")</f>
        <v>0</v>
      </c>
      <c r="Z525" s="37"/>
      <c r="AA525" s="389"/>
      <c r="AB525" s="389"/>
      <c r="AC525" s="389"/>
    </row>
    <row r="526" spans="1:68" ht="14.25" customHeight="1" x14ac:dyDescent="0.25">
      <c r="A526" s="400" t="s">
        <v>72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651</v>
      </c>
      <c r="B527" s="54" t="s">
        <v>652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113</v>
      </c>
      <c r="L527" s="32"/>
      <c r="M527" s="33" t="s">
        <v>68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69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653</v>
      </c>
      <c r="B528" s="54" t="s">
        <v>654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113</v>
      </c>
      <c r="L528" s="32"/>
      <c r="M528" s="33" t="s">
        <v>68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69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655</v>
      </c>
      <c r="B529" s="54" t="s">
        <v>656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75</v>
      </c>
      <c r="L529" s="32"/>
      <c r="M529" s="33" t="s">
        <v>68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69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70</v>
      </c>
      <c r="Q530" s="403"/>
      <c r="R530" s="403"/>
      <c r="S530" s="403"/>
      <c r="T530" s="403"/>
      <c r="U530" s="403"/>
      <c r="V530" s="404"/>
      <c r="W530" s="37" t="s">
        <v>71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70</v>
      </c>
      <c r="Q531" s="403"/>
      <c r="R531" s="403"/>
      <c r="S531" s="403"/>
      <c r="T531" s="403"/>
      <c r="U531" s="403"/>
      <c r="V531" s="404"/>
      <c r="W531" s="37" t="s">
        <v>69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181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657</v>
      </c>
      <c r="B533" s="54" t="s">
        <v>658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113</v>
      </c>
      <c r="L533" s="32"/>
      <c r="M533" s="33" t="s">
        <v>68</v>
      </c>
      <c r="N533" s="33"/>
      <c r="O533" s="32">
        <v>35</v>
      </c>
      <c r="P533" s="633" t="s">
        <v>659</v>
      </c>
      <c r="Q533" s="391"/>
      <c r="R533" s="391"/>
      <c r="S533" s="391"/>
      <c r="T533" s="392"/>
      <c r="U533" s="34"/>
      <c r="V533" s="34"/>
      <c r="W533" s="35" t="s">
        <v>69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170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660</v>
      </c>
      <c r="B534" s="54" t="s">
        <v>661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113</v>
      </c>
      <c r="L534" s="32"/>
      <c r="M534" s="33" t="s">
        <v>68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69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70</v>
      </c>
      <c r="Q535" s="403"/>
      <c r="R535" s="403"/>
      <c r="S535" s="403"/>
      <c r="T535" s="403"/>
      <c r="U535" s="403"/>
      <c r="V535" s="404"/>
      <c r="W535" s="37" t="s">
        <v>71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70</v>
      </c>
      <c r="Q536" s="403"/>
      <c r="R536" s="403"/>
      <c r="S536" s="403"/>
      <c r="T536" s="403"/>
      <c r="U536" s="403"/>
      <c r="V536" s="404"/>
      <c r="W536" s="37" t="s">
        <v>69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662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662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110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663</v>
      </c>
      <c r="B540" s="54" t="s">
        <v>664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113</v>
      </c>
      <c r="L540" s="32"/>
      <c r="M540" s="33" t="s">
        <v>116</v>
      </c>
      <c r="N540" s="33"/>
      <c r="O540" s="32">
        <v>55</v>
      </c>
      <c r="P540" s="627" t="s">
        <v>665</v>
      </c>
      <c r="Q540" s="391"/>
      <c r="R540" s="391"/>
      <c r="S540" s="391"/>
      <c r="T540" s="392"/>
      <c r="U540" s="34"/>
      <c r="V540" s="34"/>
      <c r="W540" s="35" t="s">
        <v>69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666</v>
      </c>
      <c r="B541" s="54" t="s">
        <v>667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113</v>
      </c>
      <c r="L541" s="32"/>
      <c r="M541" s="33" t="s">
        <v>114</v>
      </c>
      <c r="N541" s="33"/>
      <c r="O541" s="32">
        <v>50</v>
      </c>
      <c r="P541" s="665" t="s">
        <v>668</v>
      </c>
      <c r="Q541" s="391"/>
      <c r="R541" s="391"/>
      <c r="S541" s="391"/>
      <c r="T541" s="392"/>
      <c r="U541" s="34"/>
      <c r="V541" s="34"/>
      <c r="W541" s="35" t="s">
        <v>69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669</v>
      </c>
      <c r="B542" s="54" t="s">
        <v>670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113</v>
      </c>
      <c r="L542" s="32"/>
      <c r="M542" s="33" t="s">
        <v>114</v>
      </c>
      <c r="N542" s="33"/>
      <c r="O542" s="32">
        <v>50</v>
      </c>
      <c r="P542" s="490" t="s">
        <v>671</v>
      </c>
      <c r="Q542" s="391"/>
      <c r="R542" s="391"/>
      <c r="S542" s="391"/>
      <c r="T542" s="392"/>
      <c r="U542" s="34"/>
      <c r="V542" s="34"/>
      <c r="W542" s="35" t="s">
        <v>69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672</v>
      </c>
      <c r="B543" s="54" t="s">
        <v>673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113</v>
      </c>
      <c r="L543" s="32"/>
      <c r="M543" s="33" t="s">
        <v>114</v>
      </c>
      <c r="N543" s="33"/>
      <c r="O543" s="32">
        <v>55</v>
      </c>
      <c r="P543" s="602" t="s">
        <v>674</v>
      </c>
      <c r="Q543" s="391"/>
      <c r="R543" s="391"/>
      <c r="S543" s="391"/>
      <c r="T543" s="392"/>
      <c r="U543" s="34"/>
      <c r="V543" s="34"/>
      <c r="W543" s="35" t="s">
        <v>69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675</v>
      </c>
      <c r="B544" s="54" t="s">
        <v>676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75</v>
      </c>
      <c r="L544" s="32"/>
      <c r="M544" s="33" t="s">
        <v>116</v>
      </c>
      <c r="N544" s="33"/>
      <c r="O544" s="32">
        <v>55</v>
      </c>
      <c r="P544" s="572" t="s">
        <v>677</v>
      </c>
      <c r="Q544" s="391"/>
      <c r="R544" s="391"/>
      <c r="S544" s="391"/>
      <c r="T544" s="392"/>
      <c r="U544" s="34"/>
      <c r="V544" s="34"/>
      <c r="W544" s="35" t="s">
        <v>69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678</v>
      </c>
      <c r="B545" s="54" t="s">
        <v>679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75</v>
      </c>
      <c r="L545" s="32"/>
      <c r="M545" s="33" t="s">
        <v>114</v>
      </c>
      <c r="N545" s="33"/>
      <c r="O545" s="32">
        <v>50</v>
      </c>
      <c r="P545" s="609" t="s">
        <v>680</v>
      </c>
      <c r="Q545" s="391"/>
      <c r="R545" s="391"/>
      <c r="S545" s="391"/>
      <c r="T545" s="392"/>
      <c r="U545" s="34"/>
      <c r="V545" s="34"/>
      <c r="W545" s="35" t="s">
        <v>69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681</v>
      </c>
      <c r="B546" s="54" t="s">
        <v>682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75</v>
      </c>
      <c r="L546" s="32"/>
      <c r="M546" s="33" t="s">
        <v>114</v>
      </c>
      <c r="N546" s="33"/>
      <c r="O546" s="32">
        <v>55</v>
      </c>
      <c r="P546" s="522" t="s">
        <v>683</v>
      </c>
      <c r="Q546" s="391"/>
      <c r="R546" s="391"/>
      <c r="S546" s="391"/>
      <c r="T546" s="392"/>
      <c r="U546" s="34"/>
      <c r="V546" s="34"/>
      <c r="W546" s="35" t="s">
        <v>69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70</v>
      </c>
      <c r="Q547" s="403"/>
      <c r="R547" s="403"/>
      <c r="S547" s="403"/>
      <c r="T547" s="403"/>
      <c r="U547" s="403"/>
      <c r="V547" s="404"/>
      <c r="W547" s="37" t="s">
        <v>71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70</v>
      </c>
      <c r="Q548" s="403"/>
      <c r="R548" s="403"/>
      <c r="S548" s="403"/>
      <c r="T548" s="403"/>
      <c r="U548" s="403"/>
      <c r="V548" s="404"/>
      <c r="W548" s="37" t="s">
        <v>69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146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684</v>
      </c>
      <c r="B550" s="54" t="s">
        <v>685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113</v>
      </c>
      <c r="L550" s="32"/>
      <c r="M550" s="33" t="s">
        <v>116</v>
      </c>
      <c r="N550" s="33"/>
      <c r="O550" s="32">
        <v>50</v>
      </c>
      <c r="P550" s="470" t="s">
        <v>686</v>
      </c>
      <c r="Q550" s="391"/>
      <c r="R550" s="391"/>
      <c r="S550" s="391"/>
      <c r="T550" s="392"/>
      <c r="U550" s="34"/>
      <c r="V550" s="34"/>
      <c r="W550" s="35" t="s">
        <v>69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687</v>
      </c>
      <c r="B551" s="54" t="s">
        <v>688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50</v>
      </c>
      <c r="P551" s="690" t="s">
        <v>689</v>
      </c>
      <c r="Q551" s="391"/>
      <c r="R551" s="391"/>
      <c r="S551" s="391"/>
      <c r="T551" s="392"/>
      <c r="U551" s="34"/>
      <c r="V551" s="34"/>
      <c r="W551" s="35" t="s">
        <v>69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690</v>
      </c>
      <c r="B552" s="54" t="s">
        <v>691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113</v>
      </c>
      <c r="L552" s="32"/>
      <c r="M552" s="33" t="s">
        <v>114</v>
      </c>
      <c r="N552" s="33"/>
      <c r="O552" s="32">
        <v>50</v>
      </c>
      <c r="P552" s="449" t="s">
        <v>692</v>
      </c>
      <c r="Q552" s="391"/>
      <c r="R552" s="391"/>
      <c r="S552" s="391"/>
      <c r="T552" s="392"/>
      <c r="U552" s="34"/>
      <c r="V552" s="34"/>
      <c r="W552" s="35" t="s">
        <v>69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693</v>
      </c>
      <c r="B553" s="54" t="s">
        <v>694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75</v>
      </c>
      <c r="L553" s="32"/>
      <c r="M553" s="33" t="s">
        <v>114</v>
      </c>
      <c r="N553" s="33"/>
      <c r="O553" s="32">
        <v>50</v>
      </c>
      <c r="P553" s="485" t="s">
        <v>695</v>
      </c>
      <c r="Q553" s="391"/>
      <c r="R553" s="391"/>
      <c r="S553" s="391"/>
      <c r="T553" s="392"/>
      <c r="U553" s="34"/>
      <c r="V553" s="34"/>
      <c r="W553" s="35" t="s">
        <v>69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70</v>
      </c>
      <c r="Q554" s="403"/>
      <c r="R554" s="403"/>
      <c r="S554" s="403"/>
      <c r="T554" s="403"/>
      <c r="U554" s="403"/>
      <c r="V554" s="404"/>
      <c r="W554" s="37" t="s">
        <v>71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70</v>
      </c>
      <c r="Q555" s="403"/>
      <c r="R555" s="403"/>
      <c r="S555" s="403"/>
      <c r="T555" s="403"/>
      <c r="U555" s="403"/>
      <c r="V555" s="404"/>
      <c r="W555" s="37" t="s">
        <v>69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64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696</v>
      </c>
      <c r="B557" s="54" t="s">
        <v>697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75</v>
      </c>
      <c r="L557" s="32"/>
      <c r="M557" s="33" t="s">
        <v>68</v>
      </c>
      <c r="N557" s="33"/>
      <c r="O557" s="32">
        <v>40</v>
      </c>
      <c r="P557" s="698" t="s">
        <v>698</v>
      </c>
      <c r="Q557" s="391"/>
      <c r="R557" s="391"/>
      <c r="S557" s="391"/>
      <c r="T557" s="392"/>
      <c r="U557" s="34"/>
      <c r="V557" s="34"/>
      <c r="W557" s="35" t="s">
        <v>69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699</v>
      </c>
      <c r="B558" s="54" t="s">
        <v>700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75</v>
      </c>
      <c r="L558" s="32"/>
      <c r="M558" s="33" t="s">
        <v>68</v>
      </c>
      <c r="N558" s="33"/>
      <c r="O558" s="32">
        <v>40</v>
      </c>
      <c r="P558" s="607" t="s">
        <v>701</v>
      </c>
      <c r="Q558" s="391"/>
      <c r="R558" s="391"/>
      <c r="S558" s="391"/>
      <c r="T558" s="392"/>
      <c r="U558" s="34"/>
      <c r="V558" s="34"/>
      <c r="W558" s="35" t="s">
        <v>69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702</v>
      </c>
      <c r="B559" s="54" t="s">
        <v>703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75</v>
      </c>
      <c r="L559" s="32"/>
      <c r="M559" s="33" t="s">
        <v>68</v>
      </c>
      <c r="N559" s="33"/>
      <c r="O559" s="32">
        <v>45</v>
      </c>
      <c r="P559" s="642" t="s">
        <v>704</v>
      </c>
      <c r="Q559" s="391"/>
      <c r="R559" s="391"/>
      <c r="S559" s="391"/>
      <c r="T559" s="392"/>
      <c r="U559" s="34"/>
      <c r="V559" s="34"/>
      <c r="W559" s="35" t="s">
        <v>69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705</v>
      </c>
      <c r="B560" s="54" t="s">
        <v>706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75</v>
      </c>
      <c r="L560" s="32"/>
      <c r="M560" s="33" t="s">
        <v>68</v>
      </c>
      <c r="N560" s="33"/>
      <c r="O560" s="32">
        <v>45</v>
      </c>
      <c r="P560" s="703" t="s">
        <v>707</v>
      </c>
      <c r="Q560" s="391"/>
      <c r="R560" s="391"/>
      <c r="S560" s="391"/>
      <c r="T560" s="392"/>
      <c r="U560" s="34"/>
      <c r="V560" s="34"/>
      <c r="W560" s="35" t="s">
        <v>69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708</v>
      </c>
      <c r="B561" s="54" t="s">
        <v>709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75</v>
      </c>
      <c r="L561" s="32"/>
      <c r="M561" s="33" t="s">
        <v>68</v>
      </c>
      <c r="N561" s="33"/>
      <c r="O561" s="32">
        <v>45</v>
      </c>
      <c r="P561" s="648" t="s">
        <v>710</v>
      </c>
      <c r="Q561" s="391"/>
      <c r="R561" s="391"/>
      <c r="S561" s="391"/>
      <c r="T561" s="392"/>
      <c r="U561" s="34"/>
      <c r="V561" s="34"/>
      <c r="W561" s="35" t="s">
        <v>69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711</v>
      </c>
      <c r="B562" s="54" t="s">
        <v>712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67</v>
      </c>
      <c r="L562" s="32"/>
      <c r="M562" s="33" t="s">
        <v>68</v>
      </c>
      <c r="N562" s="33"/>
      <c r="O562" s="32">
        <v>40</v>
      </c>
      <c r="P562" s="409" t="s">
        <v>713</v>
      </c>
      <c r="Q562" s="391"/>
      <c r="R562" s="391"/>
      <c r="S562" s="391"/>
      <c r="T562" s="392"/>
      <c r="U562" s="34"/>
      <c r="V562" s="34"/>
      <c r="W562" s="35" t="s">
        <v>69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714</v>
      </c>
      <c r="B563" s="54" t="s">
        <v>715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67</v>
      </c>
      <c r="L563" s="32"/>
      <c r="M563" s="33" t="s">
        <v>68</v>
      </c>
      <c r="N563" s="33"/>
      <c r="O563" s="32">
        <v>40</v>
      </c>
      <c r="P563" s="465" t="s">
        <v>716</v>
      </c>
      <c r="Q563" s="391"/>
      <c r="R563" s="391"/>
      <c r="S563" s="391"/>
      <c r="T563" s="392"/>
      <c r="U563" s="34"/>
      <c r="V563" s="34"/>
      <c r="W563" s="35" t="s">
        <v>69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70</v>
      </c>
      <c r="Q564" s="403"/>
      <c r="R564" s="403"/>
      <c r="S564" s="403"/>
      <c r="T564" s="403"/>
      <c r="U564" s="403"/>
      <c r="V564" s="404"/>
      <c r="W564" s="37" t="s">
        <v>71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70</v>
      </c>
      <c r="Q565" s="403"/>
      <c r="R565" s="403"/>
      <c r="S565" s="403"/>
      <c r="T565" s="403"/>
      <c r="U565" s="403"/>
      <c r="V565" s="404"/>
      <c r="W565" s="37" t="s">
        <v>69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72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717</v>
      </c>
      <c r="B567" s="54" t="s">
        <v>718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113</v>
      </c>
      <c r="L567" s="32"/>
      <c r="M567" s="33" t="s">
        <v>116</v>
      </c>
      <c r="N567" s="33"/>
      <c r="O567" s="32">
        <v>40</v>
      </c>
      <c r="P567" s="674" t="s">
        <v>719</v>
      </c>
      <c r="Q567" s="391"/>
      <c r="R567" s="391"/>
      <c r="S567" s="391"/>
      <c r="T567" s="392"/>
      <c r="U567" s="34"/>
      <c r="V567" s="34"/>
      <c r="W567" s="35" t="s">
        <v>69</v>
      </c>
      <c r="X567" s="386">
        <v>24</v>
      </c>
      <c r="Y567" s="387">
        <f>IFERROR(IF(X567="",0,CEILING((X567/$H567),1)*$H567),"")</f>
        <v>31.2</v>
      </c>
      <c r="Z567" s="36">
        <f>IFERROR(IF(Y567=0,"",ROUNDUP(Y567/H567,0)*0.02175),"")</f>
        <v>8.6999999999999994E-2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25.735384615384618</v>
      </c>
      <c r="BN567" s="64">
        <f>IFERROR(Y567*I567/H567,"0")</f>
        <v>33.456000000000003</v>
      </c>
      <c r="BO567" s="64">
        <f>IFERROR(1/J567*(X567/H567),"0")</f>
        <v>5.4945054945054944E-2</v>
      </c>
      <c r="BP567" s="64">
        <f>IFERROR(1/J567*(Y567/H567),"0")</f>
        <v>7.1428571428571425E-2</v>
      </c>
    </row>
    <row r="568" spans="1:68" ht="27" customHeight="1" x14ac:dyDescent="0.25">
      <c r="A568" s="54" t="s">
        <v>720</v>
      </c>
      <c r="B568" s="54" t="s">
        <v>721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113</v>
      </c>
      <c r="L568" s="32"/>
      <c r="M568" s="33" t="s">
        <v>68</v>
      </c>
      <c r="N568" s="33"/>
      <c r="O568" s="32">
        <v>30</v>
      </c>
      <c r="P568" s="757" t="s">
        <v>722</v>
      </c>
      <c r="Q568" s="391"/>
      <c r="R568" s="391"/>
      <c r="S568" s="391"/>
      <c r="T568" s="392"/>
      <c r="U568" s="34"/>
      <c r="V568" s="34"/>
      <c r="W568" s="35" t="s">
        <v>69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723</v>
      </c>
      <c r="B569" s="54" t="s">
        <v>724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67</v>
      </c>
      <c r="L569" s="32"/>
      <c r="M569" s="33" t="s">
        <v>68</v>
      </c>
      <c r="N569" s="33"/>
      <c r="O569" s="32">
        <v>40</v>
      </c>
      <c r="P569" s="679" t="s">
        <v>725</v>
      </c>
      <c r="Q569" s="391"/>
      <c r="R569" s="391"/>
      <c r="S569" s="391"/>
      <c r="T569" s="392"/>
      <c r="U569" s="34"/>
      <c r="V569" s="34"/>
      <c r="W569" s="35" t="s">
        <v>69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726</v>
      </c>
      <c r="B570" s="54" t="s">
        <v>727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67</v>
      </c>
      <c r="L570" s="32"/>
      <c r="M570" s="33" t="s">
        <v>68</v>
      </c>
      <c r="N570" s="33"/>
      <c r="O570" s="32">
        <v>30</v>
      </c>
      <c r="P570" s="460" t="s">
        <v>728</v>
      </c>
      <c r="Q570" s="391"/>
      <c r="R570" s="391"/>
      <c r="S570" s="391"/>
      <c r="T570" s="392"/>
      <c r="U570" s="34"/>
      <c r="V570" s="34"/>
      <c r="W570" s="35" t="s">
        <v>69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70</v>
      </c>
      <c r="Q571" s="403"/>
      <c r="R571" s="403"/>
      <c r="S571" s="403"/>
      <c r="T571" s="403"/>
      <c r="U571" s="403"/>
      <c r="V571" s="404"/>
      <c r="W571" s="37" t="s">
        <v>71</v>
      </c>
      <c r="X571" s="388">
        <f>IFERROR(X567/H567,"0")+IFERROR(X568/H568,"0")+IFERROR(X569/H569,"0")+IFERROR(X570/H570,"0")</f>
        <v>3.0769230769230771</v>
      </c>
      <c r="Y571" s="388">
        <f>IFERROR(Y567/H567,"0")+IFERROR(Y568/H568,"0")+IFERROR(Y569/H569,"0")+IFERROR(Y570/H570,"0")</f>
        <v>4</v>
      </c>
      <c r="Z571" s="388">
        <f>IFERROR(IF(Z567="",0,Z567),"0")+IFERROR(IF(Z568="",0,Z568),"0")+IFERROR(IF(Z569="",0,Z569),"0")+IFERROR(IF(Z570="",0,Z570),"0")</f>
        <v>8.6999999999999994E-2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70</v>
      </c>
      <c r="Q572" s="403"/>
      <c r="R572" s="403"/>
      <c r="S572" s="403"/>
      <c r="T572" s="403"/>
      <c r="U572" s="403"/>
      <c r="V572" s="404"/>
      <c r="W572" s="37" t="s">
        <v>69</v>
      </c>
      <c r="X572" s="388">
        <f>IFERROR(SUM(X567:X570),"0")</f>
        <v>24</v>
      </c>
      <c r="Y572" s="388">
        <f>IFERROR(SUM(Y567:Y570),"0")</f>
        <v>31.2</v>
      </c>
      <c r="Z572" s="37"/>
      <c r="AA572" s="389"/>
      <c r="AB572" s="389"/>
      <c r="AC572" s="389"/>
    </row>
    <row r="573" spans="1:68" ht="14.25" customHeight="1" x14ac:dyDescent="0.25">
      <c r="A573" s="400" t="s">
        <v>181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729</v>
      </c>
      <c r="B574" s="54" t="s">
        <v>730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113</v>
      </c>
      <c r="L574" s="32"/>
      <c r="M574" s="33" t="s">
        <v>68</v>
      </c>
      <c r="N574" s="33"/>
      <c r="O574" s="32">
        <v>40</v>
      </c>
      <c r="P574" s="541" t="s">
        <v>731</v>
      </c>
      <c r="Q574" s="391"/>
      <c r="R574" s="391"/>
      <c r="S574" s="391"/>
      <c r="T574" s="392"/>
      <c r="U574" s="34"/>
      <c r="V574" s="34"/>
      <c r="W574" s="35" t="s">
        <v>69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729</v>
      </c>
      <c r="B575" s="54" t="s">
        <v>732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113</v>
      </c>
      <c r="L575" s="32"/>
      <c r="M575" s="33" t="s">
        <v>68</v>
      </c>
      <c r="N575" s="33"/>
      <c r="O575" s="32">
        <v>40</v>
      </c>
      <c r="P575" s="706" t="s">
        <v>733</v>
      </c>
      <c r="Q575" s="391"/>
      <c r="R575" s="391"/>
      <c r="S575" s="391"/>
      <c r="T575" s="392"/>
      <c r="U575" s="34"/>
      <c r="V575" s="34"/>
      <c r="W575" s="35" t="s">
        <v>69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734</v>
      </c>
      <c r="B576" s="54" t="s">
        <v>735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113</v>
      </c>
      <c r="L576" s="32"/>
      <c r="M576" s="33" t="s">
        <v>68</v>
      </c>
      <c r="N576" s="33"/>
      <c r="O576" s="32">
        <v>40</v>
      </c>
      <c r="P576" s="715" t="s">
        <v>736</v>
      </c>
      <c r="Q576" s="391"/>
      <c r="R576" s="391"/>
      <c r="S576" s="391"/>
      <c r="T576" s="392"/>
      <c r="U576" s="34"/>
      <c r="V576" s="34"/>
      <c r="W576" s="35" t="s">
        <v>69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734</v>
      </c>
      <c r="B577" s="54" t="s">
        <v>737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113</v>
      </c>
      <c r="L577" s="32"/>
      <c r="M577" s="33" t="s">
        <v>68</v>
      </c>
      <c r="N577" s="33"/>
      <c r="O577" s="32">
        <v>40</v>
      </c>
      <c r="P577" s="712" t="s">
        <v>738</v>
      </c>
      <c r="Q577" s="391"/>
      <c r="R577" s="391"/>
      <c r="S577" s="391"/>
      <c r="T577" s="392"/>
      <c r="U577" s="34"/>
      <c r="V577" s="34"/>
      <c r="W577" s="35" t="s">
        <v>69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70</v>
      </c>
      <c r="Q578" s="403"/>
      <c r="R578" s="403"/>
      <c r="S578" s="403"/>
      <c r="T578" s="403"/>
      <c r="U578" s="403"/>
      <c r="V578" s="404"/>
      <c r="W578" s="37" t="s">
        <v>71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70</v>
      </c>
      <c r="Q579" s="403"/>
      <c r="R579" s="403"/>
      <c r="S579" s="403"/>
      <c r="T579" s="403"/>
      <c r="U579" s="403"/>
      <c r="V579" s="404"/>
      <c r="W579" s="37" t="s">
        <v>69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739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110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740</v>
      </c>
      <c r="B582" s="54" t="s">
        <v>741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113</v>
      </c>
      <c r="L582" s="32"/>
      <c r="M582" s="33" t="s">
        <v>114</v>
      </c>
      <c r="N582" s="33"/>
      <c r="O582" s="32">
        <v>55</v>
      </c>
      <c r="P582" s="695" t="s">
        <v>742</v>
      </c>
      <c r="Q582" s="391"/>
      <c r="R582" s="391"/>
      <c r="S582" s="391"/>
      <c r="T582" s="392"/>
      <c r="U582" s="34"/>
      <c r="V582" s="34"/>
      <c r="W582" s="35" t="s">
        <v>69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743</v>
      </c>
      <c r="B583" s="54" t="s">
        <v>744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113</v>
      </c>
      <c r="L583" s="32"/>
      <c r="M583" s="33" t="s">
        <v>114</v>
      </c>
      <c r="N583" s="33"/>
      <c r="O583" s="32">
        <v>55</v>
      </c>
      <c r="P583" s="728" t="s">
        <v>745</v>
      </c>
      <c r="Q583" s="391"/>
      <c r="R583" s="391"/>
      <c r="S583" s="391"/>
      <c r="T583" s="392"/>
      <c r="U583" s="34"/>
      <c r="V583" s="34"/>
      <c r="W583" s="35" t="s">
        <v>69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70</v>
      </c>
      <c r="Q584" s="403"/>
      <c r="R584" s="403"/>
      <c r="S584" s="403"/>
      <c r="T584" s="403"/>
      <c r="U584" s="403"/>
      <c r="V584" s="404"/>
      <c r="W584" s="37" t="s">
        <v>71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70</v>
      </c>
      <c r="Q585" s="403"/>
      <c r="R585" s="403"/>
      <c r="S585" s="403"/>
      <c r="T585" s="403"/>
      <c r="U585" s="403"/>
      <c r="V585" s="404"/>
      <c r="W585" s="37" t="s">
        <v>69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146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746</v>
      </c>
      <c r="B587" s="54" t="s">
        <v>747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50</v>
      </c>
      <c r="P587" s="559" t="s">
        <v>748</v>
      </c>
      <c r="Q587" s="391"/>
      <c r="R587" s="391"/>
      <c r="S587" s="391"/>
      <c r="T587" s="392"/>
      <c r="U587" s="34"/>
      <c r="V587" s="34"/>
      <c r="W587" s="35" t="s">
        <v>69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70</v>
      </c>
      <c r="Q588" s="403"/>
      <c r="R588" s="403"/>
      <c r="S588" s="403"/>
      <c r="T588" s="403"/>
      <c r="U588" s="403"/>
      <c r="V588" s="404"/>
      <c r="W588" s="37" t="s">
        <v>71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70</v>
      </c>
      <c r="Q589" s="403"/>
      <c r="R589" s="403"/>
      <c r="S589" s="403"/>
      <c r="T589" s="403"/>
      <c r="U589" s="403"/>
      <c r="V589" s="404"/>
      <c r="W589" s="37" t="s">
        <v>69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64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749</v>
      </c>
      <c r="B591" s="54" t="s">
        <v>750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75</v>
      </c>
      <c r="L591" s="32"/>
      <c r="M591" s="33" t="s">
        <v>68</v>
      </c>
      <c r="N591" s="33"/>
      <c r="O591" s="32">
        <v>40</v>
      </c>
      <c r="P591" s="613" t="s">
        <v>751</v>
      </c>
      <c r="Q591" s="391"/>
      <c r="R591" s="391"/>
      <c r="S591" s="391"/>
      <c r="T591" s="392"/>
      <c r="U591" s="34"/>
      <c r="V591" s="34"/>
      <c r="W591" s="35" t="s">
        <v>69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70</v>
      </c>
      <c r="Q592" s="403"/>
      <c r="R592" s="403"/>
      <c r="S592" s="403"/>
      <c r="T592" s="403"/>
      <c r="U592" s="403"/>
      <c r="V592" s="404"/>
      <c r="W592" s="37" t="s">
        <v>71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70</v>
      </c>
      <c r="Q593" s="403"/>
      <c r="R593" s="403"/>
      <c r="S593" s="403"/>
      <c r="T593" s="403"/>
      <c r="U593" s="403"/>
      <c r="V593" s="404"/>
      <c r="W593" s="37" t="s">
        <v>69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72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752</v>
      </c>
      <c r="B595" s="54" t="s">
        <v>753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113</v>
      </c>
      <c r="L595" s="32"/>
      <c r="M595" s="33" t="s">
        <v>68</v>
      </c>
      <c r="N595" s="33"/>
      <c r="O595" s="32">
        <v>45</v>
      </c>
      <c r="P595" s="583" t="s">
        <v>754</v>
      </c>
      <c r="Q595" s="391"/>
      <c r="R595" s="391"/>
      <c r="S595" s="391"/>
      <c r="T595" s="392"/>
      <c r="U595" s="34"/>
      <c r="V595" s="34"/>
      <c r="W595" s="35" t="s">
        <v>69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70</v>
      </c>
      <c r="Q596" s="403"/>
      <c r="R596" s="403"/>
      <c r="S596" s="403"/>
      <c r="T596" s="403"/>
      <c r="U596" s="403"/>
      <c r="V596" s="404"/>
      <c r="W596" s="37" t="s">
        <v>71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70</v>
      </c>
      <c r="Q597" s="403"/>
      <c r="R597" s="403"/>
      <c r="S597" s="403"/>
      <c r="T597" s="403"/>
      <c r="U597" s="403"/>
      <c r="V597" s="404"/>
      <c r="W597" s="37" t="s">
        <v>69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755</v>
      </c>
      <c r="Q598" s="536"/>
      <c r="R598" s="536"/>
      <c r="S598" s="536"/>
      <c r="T598" s="536"/>
      <c r="U598" s="536"/>
      <c r="V598" s="537"/>
      <c r="W598" s="37" t="s">
        <v>69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3422.84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3505.5599999999995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756</v>
      </c>
      <c r="Q599" s="536"/>
      <c r="R599" s="536"/>
      <c r="S599" s="536"/>
      <c r="T599" s="536"/>
      <c r="U599" s="536"/>
      <c r="V599" s="537"/>
      <c r="W599" s="37" t="s">
        <v>69</v>
      </c>
      <c r="X599" s="388">
        <f>IFERROR(SUM(BM22:BM595),"0")</f>
        <v>3552.0143609264301</v>
      </c>
      <c r="Y599" s="388">
        <f>IFERROR(SUM(BN22:BN595),"0")</f>
        <v>3639.6560000000004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757</v>
      </c>
      <c r="Q600" s="536"/>
      <c r="R600" s="536"/>
      <c r="S600" s="536"/>
      <c r="T600" s="536"/>
      <c r="U600" s="536"/>
      <c r="V600" s="537"/>
      <c r="W600" s="37" t="s">
        <v>758</v>
      </c>
      <c r="X600" s="38">
        <f>ROUNDUP(SUM(BO22:BO595),0)</f>
        <v>6</v>
      </c>
      <c r="Y600" s="38">
        <f>ROUNDUP(SUM(BP22:BP595),0)</f>
        <v>6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759</v>
      </c>
      <c r="Q601" s="536"/>
      <c r="R601" s="536"/>
      <c r="S601" s="536"/>
      <c r="T601" s="536"/>
      <c r="U601" s="536"/>
      <c r="V601" s="537"/>
      <c r="W601" s="37" t="s">
        <v>69</v>
      </c>
      <c r="X601" s="388">
        <f>GrossWeightTotal+PalletQtyTotal*25</f>
        <v>3702.0143609264301</v>
      </c>
      <c r="Y601" s="388">
        <f>GrossWeightTotalR+PalletQtyTotalR*25</f>
        <v>3789.6560000000004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760</v>
      </c>
      <c r="Q602" s="536"/>
      <c r="R602" s="536"/>
      <c r="S602" s="536"/>
      <c r="T602" s="536"/>
      <c r="U602" s="536"/>
      <c r="V602" s="537"/>
      <c r="W602" s="37" t="s">
        <v>758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295.8928211635108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307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761</v>
      </c>
      <c r="Q603" s="536"/>
      <c r="R603" s="536"/>
      <c r="S603" s="536"/>
      <c r="T603" s="536"/>
      <c r="U603" s="536"/>
      <c r="V603" s="537"/>
      <c r="W603" s="39" t="s">
        <v>762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5.649989999999999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763</v>
      </c>
      <c r="B605" s="383" t="s">
        <v>63</v>
      </c>
      <c r="C605" s="411" t="s">
        <v>108</v>
      </c>
      <c r="D605" s="689"/>
      <c r="E605" s="689"/>
      <c r="F605" s="689"/>
      <c r="G605" s="689"/>
      <c r="H605" s="415"/>
      <c r="I605" s="411" t="s">
        <v>273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493</v>
      </c>
      <c r="X605" s="415"/>
      <c r="Y605" s="411" t="s">
        <v>547</v>
      </c>
      <c r="Z605" s="689"/>
      <c r="AA605" s="689"/>
      <c r="AB605" s="415"/>
      <c r="AC605" s="383" t="s">
        <v>618</v>
      </c>
      <c r="AD605" s="411" t="s">
        <v>662</v>
      </c>
      <c r="AE605" s="415"/>
      <c r="AF605" s="384"/>
    </row>
    <row r="606" spans="1:68" ht="14.25" customHeight="1" thickTop="1" x14ac:dyDescent="0.2">
      <c r="A606" s="491" t="s">
        <v>764</v>
      </c>
      <c r="B606" s="411" t="s">
        <v>63</v>
      </c>
      <c r="C606" s="411" t="s">
        <v>109</v>
      </c>
      <c r="D606" s="411" t="s">
        <v>129</v>
      </c>
      <c r="E606" s="411" t="s">
        <v>187</v>
      </c>
      <c r="F606" s="411" t="s">
        <v>203</v>
      </c>
      <c r="G606" s="411" t="s">
        <v>241</v>
      </c>
      <c r="H606" s="411" t="s">
        <v>108</v>
      </c>
      <c r="I606" s="411" t="s">
        <v>274</v>
      </c>
      <c r="J606" s="411" t="s">
        <v>291</v>
      </c>
      <c r="K606" s="411" t="s">
        <v>347</v>
      </c>
      <c r="L606" s="384"/>
      <c r="M606" s="411" t="s">
        <v>362</v>
      </c>
      <c r="N606" s="384"/>
      <c r="O606" s="411" t="s">
        <v>378</v>
      </c>
      <c r="P606" s="411" t="s">
        <v>391</v>
      </c>
      <c r="Q606" s="411" t="s">
        <v>394</v>
      </c>
      <c r="R606" s="411" t="s">
        <v>401</v>
      </c>
      <c r="S606" s="411" t="s">
        <v>412</v>
      </c>
      <c r="T606" s="411" t="s">
        <v>415</v>
      </c>
      <c r="U606" s="411" t="s">
        <v>422</v>
      </c>
      <c r="V606" s="411" t="s">
        <v>484</v>
      </c>
      <c r="W606" s="411" t="s">
        <v>494</v>
      </c>
      <c r="X606" s="411" t="s">
        <v>522</v>
      </c>
      <c r="Y606" s="411" t="s">
        <v>548</v>
      </c>
      <c r="Z606" s="411" t="s">
        <v>593</v>
      </c>
      <c r="AA606" s="411" t="s">
        <v>608</v>
      </c>
      <c r="AB606" s="411" t="s">
        <v>615</v>
      </c>
      <c r="AC606" s="411" t="s">
        <v>618</v>
      </c>
      <c r="AD606" s="411" t="s">
        <v>662</v>
      </c>
      <c r="AE606" s="411" t="s">
        <v>739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765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0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0</v>
      </c>
      <c r="E608" s="46">
        <f>IFERROR(Y108*1,"0")+IFERROR(Y109*1,"0")+IFERROR(Y110*1,"0")+IFERROR(Y114*1,"0")+IFERROR(Y115*1,"0")+IFERROR(Y116*1,"0")+IFERROR(Y117*1,"0")+IFERROR(Y118*1,"0")</f>
        <v>8.4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8.4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8.4</v>
      </c>
      <c r="I608" s="46">
        <f>IFERROR(Y193*1,"0")+IFERROR(Y194*1,"0")+IFERROR(Y195*1,"0")+IFERROR(Y196*1,"0")+IFERROR(Y197*1,"0")+IFERROR(Y198*1,"0")+IFERROR(Y199*1,"0")+IFERROR(Y200*1,"0")</f>
        <v>21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142.80000000000001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31.2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2874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0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380.16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31.2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VCp4M+VLvOJK7qVN50IoiEbFtlpGJtjWkaHIE0LerERZJLybVh/jmqs9Dp7h+p/v82DdqeNktdyceS1ljpLYKA==" saltValue="ypYt9W1mKJi3G2mpxP7a8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2"/>
    </row>
    <row r="3" spans="2:8" x14ac:dyDescent="0.2">
      <c r="B3" s="47" t="s">
        <v>767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768</v>
      </c>
      <c r="D6" s="47" t="s">
        <v>769</v>
      </c>
      <c r="E6" s="47"/>
    </row>
    <row r="8" spans="2:8" x14ac:dyDescent="0.2">
      <c r="B8" s="47" t="s">
        <v>19</v>
      </c>
      <c r="C8" s="47" t="s">
        <v>768</v>
      </c>
      <c r="D8" s="47"/>
      <c r="E8" s="47"/>
    </row>
    <row r="10" spans="2:8" x14ac:dyDescent="0.2">
      <c r="B10" s="47" t="s">
        <v>770</v>
      </c>
      <c r="C10" s="47"/>
      <c r="D10" s="47"/>
      <c r="E10" s="47"/>
    </row>
    <row r="11" spans="2:8" x14ac:dyDescent="0.2">
      <c r="B11" s="47" t="s">
        <v>771</v>
      </c>
      <c r="C11" s="47"/>
      <c r="D11" s="47"/>
      <c r="E11" s="47"/>
    </row>
    <row r="12" spans="2:8" x14ac:dyDescent="0.2">
      <c r="B12" s="47" t="s">
        <v>772</v>
      </c>
      <c r="C12" s="47"/>
      <c r="D12" s="47"/>
      <c r="E12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</sheetData>
  <sheetProtection algorithmName="SHA-512" hashValue="Q2ulbF5Yf4SG1zr/Eji53R9N55T5mfGAFrTpOzfJNuX9U9hXd6eM9OaNAaPMEeWdLzVnB+eeSyhPYUQjQZkmiw==" saltValue="C0y/MzlDU4vF4jgaE4ys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2024-10-01T10:05:01Z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