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F2D63F5-FF31-4A60-B69B-45E17D4F919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Y592" i="1"/>
  <c r="X592" i="1"/>
  <c r="BP591" i="1"/>
  <c r="BO591" i="1"/>
  <c r="BN591" i="1"/>
  <c r="BM591" i="1"/>
  <c r="Z591" i="1"/>
  <c r="Z592" i="1" s="1"/>
  <c r="Y591" i="1"/>
  <c r="Y593" i="1" s="1"/>
  <c r="X589" i="1"/>
  <c r="X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Z584" i="1" s="1"/>
  <c r="Y582" i="1"/>
  <c r="AE608" i="1" s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BP567" i="1"/>
  <c r="BO567" i="1"/>
  <c r="BN567" i="1"/>
  <c r="BM567" i="1"/>
  <c r="Z567" i="1"/>
  <c r="Z571" i="1" s="1"/>
  <c r="Y567" i="1"/>
  <c r="Y572" i="1" s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Z554" i="1" s="1"/>
  <c r="Y550" i="1"/>
  <c r="Y555" i="1" s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Y535" i="1"/>
  <c r="X535" i="1"/>
  <c r="BP534" i="1"/>
  <c r="BO534" i="1"/>
  <c r="BN534" i="1"/>
  <c r="BM534" i="1"/>
  <c r="Z534" i="1"/>
  <c r="Y534" i="1"/>
  <c r="P534" i="1"/>
  <c r="BO533" i="1"/>
  <c r="BM533" i="1"/>
  <c r="Y533" i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Y515" i="1" s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N478" i="1"/>
  <c r="BM478" i="1"/>
  <c r="Z478" i="1"/>
  <c r="Y478" i="1"/>
  <c r="BP478" i="1" s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Y399" i="1" s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Y373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Y374" i="1" s="1"/>
  <c r="P370" i="1"/>
  <c r="X368" i="1"/>
  <c r="Y367" i="1"/>
  <c r="X367" i="1"/>
  <c r="BP366" i="1"/>
  <c r="BO366" i="1"/>
  <c r="BN366" i="1"/>
  <c r="BM366" i="1"/>
  <c r="Z366" i="1"/>
  <c r="Z367" i="1" s="1"/>
  <c r="Y366" i="1"/>
  <c r="V608" i="1" s="1"/>
  <c r="P366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Y362" i="1" s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BP352" i="1"/>
  <c r="BO352" i="1"/>
  <c r="BN352" i="1"/>
  <c r="BM352" i="1"/>
  <c r="Z352" i="1"/>
  <c r="Y352" i="1"/>
  <c r="Y357" i="1" s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Y350" i="1" s="1"/>
  <c r="P346" i="1"/>
  <c r="X344" i="1"/>
  <c r="X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BP326" i="1" s="1"/>
  <c r="P326" i="1"/>
  <c r="BP325" i="1"/>
  <c r="BO325" i="1"/>
  <c r="BN325" i="1"/>
  <c r="BM325" i="1"/>
  <c r="Z325" i="1"/>
  <c r="Y325" i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BO319" i="1"/>
  <c r="BM319" i="1"/>
  <c r="Y319" i="1"/>
  <c r="U608" i="1" s="1"/>
  <c r="P319" i="1"/>
  <c r="X316" i="1"/>
  <c r="X315" i="1"/>
  <c r="BO314" i="1"/>
  <c r="BM314" i="1"/>
  <c r="Y314" i="1"/>
  <c r="Y316" i="1" s="1"/>
  <c r="P314" i="1"/>
  <c r="BP313" i="1"/>
  <c r="BO313" i="1"/>
  <c r="BN313" i="1"/>
  <c r="BM313" i="1"/>
  <c r="Z313" i="1"/>
  <c r="Y313" i="1"/>
  <c r="Y315" i="1" s="1"/>
  <c r="P313" i="1"/>
  <c r="X311" i="1"/>
  <c r="Y310" i="1"/>
  <c r="X310" i="1"/>
  <c r="BP309" i="1"/>
  <c r="BO309" i="1"/>
  <c r="BN309" i="1"/>
  <c r="BM309" i="1"/>
  <c r="Z309" i="1"/>
  <c r="Z310" i="1" s="1"/>
  <c r="Y309" i="1"/>
  <c r="P309" i="1"/>
  <c r="X306" i="1"/>
  <c r="Y305" i="1"/>
  <c r="X305" i="1"/>
  <c r="BP304" i="1"/>
  <c r="BO304" i="1"/>
  <c r="BN304" i="1"/>
  <c r="BM304" i="1"/>
  <c r="Z304" i="1"/>
  <c r="Z305" i="1" s="1"/>
  <c r="Y304" i="1"/>
  <c r="S608" i="1" s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R608" i="1" s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Y291" i="1" s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P608" i="1" s="1"/>
  <c r="P283" i="1"/>
  <c r="X280" i="1"/>
  <c r="X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Y246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Y237" i="1" s="1"/>
  <c r="P227" i="1"/>
  <c r="BP226" i="1"/>
  <c r="BO226" i="1"/>
  <c r="BN226" i="1"/>
  <c r="BM226" i="1"/>
  <c r="Z226" i="1"/>
  <c r="Y226" i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P210" i="1"/>
  <c r="X208" i="1"/>
  <c r="Y207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Y202" i="1" s="1"/>
  <c r="P194" i="1"/>
  <c r="BP193" i="1"/>
  <c r="BO193" i="1"/>
  <c r="BN193" i="1"/>
  <c r="BM193" i="1"/>
  <c r="Z193" i="1"/>
  <c r="Y193" i="1"/>
  <c r="P193" i="1"/>
  <c r="X189" i="1"/>
  <c r="Y188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BP185" i="1"/>
  <c r="BO185" i="1"/>
  <c r="BN185" i="1"/>
  <c r="BM185" i="1"/>
  <c r="Z185" i="1"/>
  <c r="Y185" i="1"/>
  <c r="Y189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N178" i="1"/>
  <c r="BM178" i="1"/>
  <c r="Z178" i="1"/>
  <c r="Y178" i="1"/>
  <c r="BP178" i="1" s="1"/>
  <c r="P178" i="1"/>
  <c r="BO177" i="1"/>
  <c r="BM177" i="1"/>
  <c r="Y177" i="1"/>
  <c r="Y183" i="1" s="1"/>
  <c r="P177" i="1"/>
  <c r="X175" i="1"/>
  <c r="X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H608" i="1" s="1"/>
  <c r="P171" i="1"/>
  <c r="X168" i="1"/>
  <c r="X167" i="1"/>
  <c r="BO166" i="1"/>
  <c r="BM166" i="1"/>
  <c r="Y166" i="1"/>
  <c r="Y168" i="1" s="1"/>
  <c r="P166" i="1"/>
  <c r="BP165" i="1"/>
  <c r="BO165" i="1"/>
  <c r="BN165" i="1"/>
  <c r="BM165" i="1"/>
  <c r="Z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Y158" i="1" s="1"/>
  <c r="P156" i="1"/>
  <c r="BP155" i="1"/>
  <c r="BO155" i="1"/>
  <c r="BN155" i="1"/>
  <c r="BM155" i="1"/>
  <c r="Z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1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BO140" i="1"/>
  <c r="BM140" i="1"/>
  <c r="Y140" i="1"/>
  <c r="Y147" i="1" s="1"/>
  <c r="P140" i="1"/>
  <c r="BP139" i="1"/>
  <c r="BO139" i="1"/>
  <c r="BN139" i="1"/>
  <c r="BM139" i="1"/>
  <c r="Z139" i="1"/>
  <c r="Y139" i="1"/>
  <c r="Y146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P132" i="1"/>
  <c r="BO131" i="1"/>
  <c r="BM131" i="1"/>
  <c r="Y131" i="1"/>
  <c r="Y136" i="1" s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Y128" i="1" s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Y119" i="1" s="1"/>
  <c r="P115" i="1"/>
  <c r="BP114" i="1"/>
  <c r="BO114" i="1"/>
  <c r="BN114" i="1"/>
  <c r="BM114" i="1"/>
  <c r="Z114" i="1"/>
  <c r="Y114" i="1"/>
  <c r="Y120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Y111" i="1" s="1"/>
  <c r="P109" i="1"/>
  <c r="BP108" i="1"/>
  <c r="BO108" i="1"/>
  <c r="BN108" i="1"/>
  <c r="BM108" i="1"/>
  <c r="Z108" i="1"/>
  <c r="Y108" i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Y104" i="1" s="1"/>
  <c r="P102" i="1"/>
  <c r="BP101" i="1"/>
  <c r="BO101" i="1"/>
  <c r="BN101" i="1"/>
  <c r="BM101" i="1"/>
  <c r="Z101" i="1"/>
  <c r="Y101" i="1"/>
  <c r="Y105" i="1" s="1"/>
  <c r="P101" i="1"/>
  <c r="X99" i="1"/>
  <c r="X98" i="1"/>
  <c r="BP97" i="1"/>
  <c r="BO97" i="1"/>
  <c r="BN97" i="1"/>
  <c r="BM97" i="1"/>
  <c r="Z97" i="1"/>
  <c r="Y97" i="1"/>
  <c r="P97" i="1"/>
  <c r="BO96" i="1"/>
  <c r="BM96" i="1"/>
  <c r="Y96" i="1"/>
  <c r="Y98" i="1" s="1"/>
  <c r="P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Y99" i="1" s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Y91" i="1" s="1"/>
  <c r="P85" i="1"/>
  <c r="BP84" i="1"/>
  <c r="BO84" i="1"/>
  <c r="BN84" i="1"/>
  <c r="BM84" i="1"/>
  <c r="Z84" i="1"/>
  <c r="Y84" i="1"/>
  <c r="Y90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BO78" i="1"/>
  <c r="BM78" i="1"/>
  <c r="Y78" i="1"/>
  <c r="Y81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6" i="1" s="1"/>
  <c r="P69" i="1"/>
  <c r="BP68" i="1"/>
  <c r="BO68" i="1"/>
  <c r="BN68" i="1"/>
  <c r="BM68" i="1"/>
  <c r="Z68" i="1"/>
  <c r="Y68" i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Y60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X24" i="1"/>
  <c r="X598" i="1" s="1"/>
  <c r="Y23" i="1"/>
  <c r="X23" i="1"/>
  <c r="X602" i="1" s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08" i="1"/>
  <c r="X599" i="1"/>
  <c r="X600" i="1"/>
  <c r="Y24" i="1"/>
  <c r="Z26" i="1"/>
  <c r="BN26" i="1"/>
  <c r="BP26" i="1"/>
  <c r="Z28" i="1"/>
  <c r="BN28" i="1"/>
  <c r="Z30" i="1"/>
  <c r="BN30" i="1"/>
  <c r="Z34" i="1"/>
  <c r="BN34" i="1"/>
  <c r="Y37" i="1"/>
  <c r="C608" i="1"/>
  <c r="Z54" i="1"/>
  <c r="Z59" i="1" s="1"/>
  <c r="BN54" i="1"/>
  <c r="BP54" i="1"/>
  <c r="Z56" i="1"/>
  <c r="BN56" i="1"/>
  <c r="Z58" i="1"/>
  <c r="BN58" i="1"/>
  <c r="Y59" i="1"/>
  <c r="Z62" i="1"/>
  <c r="Z64" i="1" s="1"/>
  <c r="BN62" i="1"/>
  <c r="BP62" i="1"/>
  <c r="Y65" i="1"/>
  <c r="D608" i="1"/>
  <c r="Z69" i="1"/>
  <c r="Z75" i="1" s="1"/>
  <c r="BN69" i="1"/>
  <c r="BP69" i="1"/>
  <c r="Z71" i="1"/>
  <c r="BN71" i="1"/>
  <c r="Z72" i="1"/>
  <c r="BN72" i="1"/>
  <c r="Z74" i="1"/>
  <c r="BN74" i="1"/>
  <c r="Y75" i="1"/>
  <c r="Z78" i="1"/>
  <c r="BN78" i="1"/>
  <c r="BP78" i="1"/>
  <c r="Z79" i="1"/>
  <c r="BN79" i="1"/>
  <c r="Y82" i="1"/>
  <c r="Z85" i="1"/>
  <c r="Z90" i="1" s="1"/>
  <c r="BN85" i="1"/>
  <c r="BP85" i="1"/>
  <c r="Z87" i="1"/>
  <c r="BN87" i="1"/>
  <c r="Z89" i="1"/>
  <c r="BN89" i="1"/>
  <c r="Z96" i="1"/>
  <c r="Z98" i="1" s="1"/>
  <c r="BN96" i="1"/>
  <c r="BP96" i="1"/>
  <c r="Z102" i="1"/>
  <c r="Z104" i="1" s="1"/>
  <c r="BN102" i="1"/>
  <c r="BP102" i="1"/>
  <c r="E608" i="1"/>
  <c r="Z109" i="1"/>
  <c r="Z111" i="1" s="1"/>
  <c r="BN109" i="1"/>
  <c r="BP109" i="1"/>
  <c r="Y112" i="1"/>
  <c r="Z115" i="1"/>
  <c r="Z119" i="1" s="1"/>
  <c r="BN115" i="1"/>
  <c r="BP115" i="1"/>
  <c r="Z117" i="1"/>
  <c r="BN117" i="1"/>
  <c r="F608" i="1"/>
  <c r="Z124" i="1"/>
  <c r="Z128" i="1" s="1"/>
  <c r="BN124" i="1"/>
  <c r="BP124" i="1"/>
  <c r="Z126" i="1"/>
  <c r="BN126" i="1"/>
  <c r="Y129" i="1"/>
  <c r="Z131" i="1"/>
  <c r="BN131" i="1"/>
  <c r="BP131" i="1"/>
  <c r="Z134" i="1"/>
  <c r="BN134" i="1"/>
  <c r="Y137" i="1"/>
  <c r="Z140" i="1"/>
  <c r="Z146" i="1" s="1"/>
  <c r="BN140" i="1"/>
  <c r="BP140" i="1"/>
  <c r="Z141" i="1"/>
  <c r="BN141" i="1"/>
  <c r="Z143" i="1"/>
  <c r="BN143" i="1"/>
  <c r="Z145" i="1"/>
  <c r="BN145" i="1"/>
  <c r="Z149" i="1"/>
  <c r="Z151" i="1" s="1"/>
  <c r="BN149" i="1"/>
  <c r="BP149" i="1"/>
  <c r="Y152" i="1"/>
  <c r="G608" i="1"/>
  <c r="Z156" i="1"/>
  <c r="Z157" i="1" s="1"/>
  <c r="BN156" i="1"/>
  <c r="BP156" i="1"/>
  <c r="Y157" i="1"/>
  <c r="Z160" i="1"/>
  <c r="Z162" i="1" s="1"/>
  <c r="BN160" i="1"/>
  <c r="BP160" i="1"/>
  <c r="Y163" i="1"/>
  <c r="Z166" i="1"/>
  <c r="Z167" i="1" s="1"/>
  <c r="BN166" i="1"/>
  <c r="BP166" i="1"/>
  <c r="Z171" i="1"/>
  <c r="Z174" i="1" s="1"/>
  <c r="BN171" i="1"/>
  <c r="BP171" i="1"/>
  <c r="Z173" i="1"/>
  <c r="BN173" i="1"/>
  <c r="Y174" i="1"/>
  <c r="Z177" i="1"/>
  <c r="BN177" i="1"/>
  <c r="BP177" i="1"/>
  <c r="Y182" i="1"/>
  <c r="Z188" i="1"/>
  <c r="BP186" i="1"/>
  <c r="BN186" i="1"/>
  <c r="Z186" i="1"/>
  <c r="BP196" i="1"/>
  <c r="BN196" i="1"/>
  <c r="Z196" i="1"/>
  <c r="BP200" i="1"/>
  <c r="BN200" i="1"/>
  <c r="Z200" i="1"/>
  <c r="J608" i="1"/>
  <c r="Y208" i="1"/>
  <c r="BP205" i="1"/>
  <c r="BN205" i="1"/>
  <c r="Z205" i="1"/>
  <c r="Z207" i="1" s="1"/>
  <c r="Y212" i="1"/>
  <c r="BP217" i="1"/>
  <c r="BN217" i="1"/>
  <c r="Z217" i="1"/>
  <c r="BP221" i="1"/>
  <c r="BN221" i="1"/>
  <c r="Z221" i="1"/>
  <c r="Y238" i="1"/>
  <c r="BP229" i="1"/>
  <c r="BN229" i="1"/>
  <c r="Z229" i="1"/>
  <c r="BP233" i="1"/>
  <c r="BN233" i="1"/>
  <c r="Z233" i="1"/>
  <c r="BP241" i="1"/>
  <c r="BN241" i="1"/>
  <c r="Z241" i="1"/>
  <c r="Z245" i="1" s="1"/>
  <c r="Y245" i="1"/>
  <c r="BP250" i="1"/>
  <c r="BN250" i="1"/>
  <c r="Z250" i="1"/>
  <c r="BP254" i="1"/>
  <c r="BN254" i="1"/>
  <c r="Z254" i="1"/>
  <c r="BP263" i="1"/>
  <c r="BN263" i="1"/>
  <c r="Z263" i="1"/>
  <c r="BP267" i="1"/>
  <c r="BN267" i="1"/>
  <c r="Z267" i="1"/>
  <c r="BP277" i="1"/>
  <c r="BN277" i="1"/>
  <c r="Z277" i="1"/>
  <c r="Y300" i="1"/>
  <c r="BP296" i="1"/>
  <c r="BN296" i="1"/>
  <c r="Z296" i="1"/>
  <c r="Z300" i="1" s="1"/>
  <c r="F9" i="1"/>
  <c r="J9" i="1"/>
  <c r="Y175" i="1"/>
  <c r="BP180" i="1"/>
  <c r="BN180" i="1"/>
  <c r="Y599" i="1" s="1"/>
  <c r="Z180" i="1"/>
  <c r="BP194" i="1"/>
  <c r="Y600" i="1" s="1"/>
  <c r="BN194" i="1"/>
  <c r="Z194" i="1"/>
  <c r="Z201" i="1" s="1"/>
  <c r="BP198" i="1"/>
  <c r="BN198" i="1"/>
  <c r="Z198" i="1"/>
  <c r="BP211" i="1"/>
  <c r="BN211" i="1"/>
  <c r="Z211" i="1"/>
  <c r="Z212" i="1" s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BP231" i="1"/>
  <c r="BN231" i="1"/>
  <c r="Z231" i="1"/>
  <c r="Z237" i="1" s="1"/>
  <c r="BP235" i="1"/>
  <c r="BN235" i="1"/>
  <c r="Z235" i="1"/>
  <c r="BP243" i="1"/>
  <c r="BN243" i="1"/>
  <c r="Z243" i="1"/>
  <c r="BP252" i="1"/>
  <c r="BN252" i="1"/>
  <c r="Z252" i="1"/>
  <c r="BP256" i="1"/>
  <c r="BN256" i="1"/>
  <c r="Z256" i="1"/>
  <c r="Y258" i="1"/>
  <c r="M608" i="1"/>
  <c r="Y270" i="1"/>
  <c r="BP261" i="1"/>
  <c r="BN261" i="1"/>
  <c r="Z261" i="1"/>
  <c r="Z269" i="1" s="1"/>
  <c r="BP265" i="1"/>
  <c r="BN265" i="1"/>
  <c r="Z265" i="1"/>
  <c r="Y269" i="1"/>
  <c r="BP275" i="1"/>
  <c r="BN275" i="1"/>
  <c r="Z275" i="1"/>
  <c r="Z279" i="1" s="1"/>
  <c r="Y279" i="1"/>
  <c r="Z291" i="1"/>
  <c r="BP289" i="1"/>
  <c r="BN289" i="1"/>
  <c r="Z289" i="1"/>
  <c r="Z315" i="1"/>
  <c r="I608" i="1"/>
  <c r="Y201" i="1"/>
  <c r="Y602" i="1" s="1"/>
  <c r="K608" i="1"/>
  <c r="Y257" i="1"/>
  <c r="O608" i="1"/>
  <c r="Y280" i="1"/>
  <c r="Y285" i="1"/>
  <c r="Q608" i="1"/>
  <c r="Y292" i="1"/>
  <c r="Z298" i="1"/>
  <c r="BN298" i="1"/>
  <c r="Y301" i="1"/>
  <c r="Y306" i="1"/>
  <c r="T608" i="1"/>
  <c r="Y311" i="1"/>
  <c r="Z314" i="1"/>
  <c r="BN314" i="1"/>
  <c r="BP314" i="1"/>
  <c r="Z319" i="1"/>
  <c r="Z327" i="1" s="1"/>
  <c r="BN319" i="1"/>
  <c r="BP319" i="1"/>
  <c r="Z322" i="1"/>
  <c r="BN322" i="1"/>
  <c r="Z324" i="1"/>
  <c r="BN324" i="1"/>
  <c r="Z326" i="1"/>
  <c r="BN326" i="1"/>
  <c r="Y327" i="1"/>
  <c r="BP332" i="1"/>
  <c r="BN332" i="1"/>
  <c r="Z332" i="1"/>
  <c r="Y343" i="1"/>
  <c r="BP340" i="1"/>
  <c r="BN340" i="1"/>
  <c r="Z340" i="1"/>
  <c r="BP348" i="1"/>
  <c r="BN348" i="1"/>
  <c r="Z348" i="1"/>
  <c r="Z356" i="1"/>
  <c r="BP354" i="1"/>
  <c r="BN354" i="1"/>
  <c r="Z354" i="1"/>
  <c r="Y363" i="1"/>
  <c r="BP371" i="1"/>
  <c r="BN371" i="1"/>
  <c r="Z371" i="1"/>
  <c r="Z373" i="1" s="1"/>
  <c r="BP381" i="1"/>
  <c r="BN381" i="1"/>
  <c r="Z381" i="1"/>
  <c r="BP385" i="1"/>
  <c r="BN385" i="1"/>
  <c r="Z385" i="1"/>
  <c r="Y392" i="1"/>
  <c r="BP397" i="1"/>
  <c r="BN397" i="1"/>
  <c r="Z397" i="1"/>
  <c r="Y404" i="1"/>
  <c r="BP401" i="1"/>
  <c r="BN401" i="1"/>
  <c r="Z401" i="1"/>
  <c r="Z403" i="1" s="1"/>
  <c r="BP409" i="1"/>
  <c r="BN409" i="1"/>
  <c r="Z409" i="1"/>
  <c r="Y416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Y463" i="1"/>
  <c r="BP477" i="1"/>
  <c r="BN477" i="1"/>
  <c r="Z477" i="1"/>
  <c r="BP520" i="1"/>
  <c r="BN520" i="1"/>
  <c r="Z520" i="1"/>
  <c r="Y524" i="1"/>
  <c r="BP528" i="1"/>
  <c r="BN528" i="1"/>
  <c r="Z528" i="1"/>
  <c r="Z530" i="1" s="1"/>
  <c r="Y530" i="1"/>
  <c r="Y328" i="1"/>
  <c r="Y335" i="1"/>
  <c r="BP330" i="1"/>
  <c r="BN330" i="1"/>
  <c r="Z330" i="1"/>
  <c r="Z334" i="1" s="1"/>
  <c r="Y334" i="1"/>
  <c r="BP338" i="1"/>
  <c r="BN338" i="1"/>
  <c r="Z338" i="1"/>
  <c r="Z343" i="1" s="1"/>
  <c r="BP342" i="1"/>
  <c r="BN342" i="1"/>
  <c r="Z342" i="1"/>
  <c r="Y344" i="1"/>
  <c r="Y349" i="1"/>
  <c r="BP346" i="1"/>
  <c r="BN346" i="1"/>
  <c r="Z346" i="1"/>
  <c r="Z349" i="1" s="1"/>
  <c r="BP360" i="1"/>
  <c r="BN360" i="1"/>
  <c r="Z360" i="1"/>
  <c r="Z362" i="1" s="1"/>
  <c r="BP379" i="1"/>
  <c r="BN379" i="1"/>
  <c r="Z379" i="1"/>
  <c r="Z387" i="1" s="1"/>
  <c r="BP383" i="1"/>
  <c r="BN383" i="1"/>
  <c r="Z383" i="1"/>
  <c r="Y387" i="1"/>
  <c r="BP391" i="1"/>
  <c r="BN391" i="1"/>
  <c r="Z391" i="1"/>
  <c r="Z392" i="1" s="1"/>
  <c r="Y393" i="1"/>
  <c r="Y398" i="1"/>
  <c r="BP395" i="1"/>
  <c r="BN395" i="1"/>
  <c r="Z395" i="1"/>
  <c r="Z398" i="1" s="1"/>
  <c r="X608" i="1"/>
  <c r="Y412" i="1"/>
  <c r="BP407" i="1"/>
  <c r="BN407" i="1"/>
  <c r="Z407" i="1"/>
  <c r="Z411" i="1" s="1"/>
  <c r="Y411" i="1"/>
  <c r="BP415" i="1"/>
  <c r="BN415" i="1"/>
  <c r="Z415" i="1"/>
  <c r="Z416" i="1" s="1"/>
  <c r="Y417" i="1"/>
  <c r="Y424" i="1"/>
  <c r="BP419" i="1"/>
  <c r="BN419" i="1"/>
  <c r="Z419" i="1"/>
  <c r="Z424" i="1" s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Y472" i="1"/>
  <c r="BP471" i="1"/>
  <c r="BN471" i="1"/>
  <c r="Z471" i="1"/>
  <c r="Z472" i="1" s="1"/>
  <c r="Y473" i="1"/>
  <c r="Y481" i="1"/>
  <c r="BP475" i="1"/>
  <c r="BN475" i="1"/>
  <c r="Z475" i="1"/>
  <c r="Z481" i="1" s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Y493" i="1"/>
  <c r="BP504" i="1"/>
  <c r="BN504" i="1"/>
  <c r="Z504" i="1"/>
  <c r="BP508" i="1"/>
  <c r="BN508" i="1"/>
  <c r="Z508" i="1"/>
  <c r="Y547" i="1"/>
  <c r="BP540" i="1"/>
  <c r="BN540" i="1"/>
  <c r="Z540" i="1"/>
  <c r="AD608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Z608" i="1"/>
  <c r="Y368" i="1"/>
  <c r="W608" i="1"/>
  <c r="Y388" i="1"/>
  <c r="BP491" i="1"/>
  <c r="BN491" i="1"/>
  <c r="Z491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BP506" i="1"/>
  <c r="BN506" i="1"/>
  <c r="Z506" i="1"/>
  <c r="Y510" i="1"/>
  <c r="BP514" i="1"/>
  <c r="BN514" i="1"/>
  <c r="Z514" i="1"/>
  <c r="Z515" i="1" s="1"/>
  <c r="Y516" i="1"/>
  <c r="Y525" i="1"/>
  <c r="BP518" i="1"/>
  <c r="BN518" i="1"/>
  <c r="Z518" i="1"/>
  <c r="BP522" i="1"/>
  <c r="BN522" i="1"/>
  <c r="Z522" i="1"/>
  <c r="Y531" i="1"/>
  <c r="Y536" i="1"/>
  <c r="BP533" i="1"/>
  <c r="BN533" i="1"/>
  <c r="Z533" i="1"/>
  <c r="Z535" i="1" s="1"/>
  <c r="BP541" i="1"/>
  <c r="BN541" i="1"/>
  <c r="Z541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Y601" i="1" l="1"/>
  <c r="Z547" i="1"/>
  <c r="Z492" i="1"/>
  <c r="Z257" i="1"/>
  <c r="Z182" i="1"/>
  <c r="Y598" i="1"/>
  <c r="X601" i="1"/>
  <c r="Z524" i="1"/>
  <c r="Z510" i="1"/>
  <c r="Z578" i="1"/>
  <c r="Z564" i="1"/>
  <c r="Z458" i="1"/>
  <c r="Z223" i="1"/>
  <c r="Z136" i="1"/>
  <c r="Z81" i="1"/>
  <c r="Z36" i="1"/>
  <c r="Z603" i="1" s="1"/>
</calcChain>
</file>

<file path=xl/sharedStrings.xml><?xml version="1.0" encoding="utf-8"?>
<sst xmlns="http://schemas.openxmlformats.org/spreadsheetml/2006/main" count="2474" uniqueCount="781">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</sst>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37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topLeftCell="A588" zoomScaleNormal="100" zoomScaleSheetLayoutView="100" workbookViewId="0">
      <selection activeCell="AB604" sqref="AB604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8" t="s">
        <v>0</v>
      </c>
      <c r="E1" s="425"/>
      <c r="F1" s="425"/>
      <c r="G1" s="12" t="s">
        <v>1</v>
      </c>
      <c r="H1" s="478" t="s">
        <v>2</v>
      </c>
      <c r="I1" s="425"/>
      <c r="J1" s="425"/>
      <c r="K1" s="425"/>
      <c r="L1" s="425"/>
      <c r="M1" s="425"/>
      <c r="N1" s="425"/>
      <c r="O1" s="425"/>
      <c r="P1" s="425"/>
      <c r="Q1" s="425"/>
      <c r="R1" s="424" t="s">
        <v>3</v>
      </c>
      <c r="S1" s="425"/>
      <c r="T1" s="42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5" t="s">
        <v>8</v>
      </c>
      <c r="B5" s="536"/>
      <c r="C5" s="537"/>
      <c r="D5" s="483"/>
      <c r="E5" s="484"/>
      <c r="F5" s="737" t="s">
        <v>9</v>
      </c>
      <c r="G5" s="537"/>
      <c r="H5" s="483"/>
      <c r="I5" s="673"/>
      <c r="J5" s="673"/>
      <c r="K5" s="673"/>
      <c r="L5" s="673"/>
      <c r="M5" s="484"/>
      <c r="N5" s="58"/>
      <c r="P5" s="24" t="s">
        <v>10</v>
      </c>
      <c r="Q5" s="753">
        <v>45562</v>
      </c>
      <c r="R5" s="534"/>
      <c r="T5" s="584" t="s">
        <v>11</v>
      </c>
      <c r="U5" s="585"/>
      <c r="V5" s="586" t="s">
        <v>12</v>
      </c>
      <c r="W5" s="534"/>
      <c r="AB5" s="51"/>
      <c r="AC5" s="51"/>
      <c r="AD5" s="51"/>
      <c r="AE5" s="51"/>
    </row>
    <row r="6" spans="1:32" s="379" customFormat="1" ht="24" customHeight="1" x14ac:dyDescent="0.2">
      <c r="A6" s="535" t="s">
        <v>13</v>
      </c>
      <c r="B6" s="536"/>
      <c r="C6" s="537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34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Пятница</v>
      </c>
      <c r="R6" s="397"/>
      <c r="T6" s="593" t="s">
        <v>16</v>
      </c>
      <c r="U6" s="585"/>
      <c r="V6" s="658" t="s">
        <v>17</v>
      </c>
      <c r="W6" s="445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56" t="str">
        <f>IFERROR(VLOOKUP(DeliveryAddress,Table,3,0),1)</f>
        <v>1</v>
      </c>
      <c r="E7" s="457"/>
      <c r="F7" s="457"/>
      <c r="G7" s="457"/>
      <c r="H7" s="457"/>
      <c r="I7" s="457"/>
      <c r="J7" s="457"/>
      <c r="K7" s="457"/>
      <c r="L7" s="457"/>
      <c r="M7" s="458"/>
      <c r="N7" s="60"/>
      <c r="P7" s="24"/>
      <c r="Q7" s="42"/>
      <c r="R7" s="42"/>
      <c r="T7" s="401"/>
      <c r="U7" s="585"/>
      <c r="V7" s="659"/>
      <c r="W7" s="660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3"/>
      <c r="C8" s="404"/>
      <c r="D8" s="467" t="s">
        <v>19</v>
      </c>
      <c r="E8" s="468"/>
      <c r="F8" s="468"/>
      <c r="G8" s="468"/>
      <c r="H8" s="468"/>
      <c r="I8" s="468"/>
      <c r="J8" s="468"/>
      <c r="K8" s="468"/>
      <c r="L8" s="468"/>
      <c r="M8" s="469"/>
      <c r="N8" s="61"/>
      <c r="P8" s="24" t="s">
        <v>20</v>
      </c>
      <c r="Q8" s="546">
        <v>0.41666666666666669</v>
      </c>
      <c r="R8" s="458"/>
      <c r="T8" s="401"/>
      <c r="U8" s="585"/>
      <c r="V8" s="659"/>
      <c r="W8" s="660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53"/>
      <c r="E9" s="406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7"/>
      <c r="P9" s="26" t="s">
        <v>21</v>
      </c>
      <c r="Q9" s="529"/>
      <c r="R9" s="530"/>
      <c r="T9" s="401"/>
      <c r="U9" s="585"/>
      <c r="V9" s="661"/>
      <c r="W9" s="662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53"/>
      <c r="E10" s="406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53" t="str">
        <f>IFERROR(VLOOKUP($D$10,Proxy,2,FALSE),"")</f>
        <v/>
      </c>
      <c r="I10" s="401"/>
      <c r="J10" s="401"/>
      <c r="K10" s="401"/>
      <c r="L10" s="401"/>
      <c r="M10" s="401"/>
      <c r="N10" s="378"/>
      <c r="P10" s="26" t="s">
        <v>22</v>
      </c>
      <c r="Q10" s="594"/>
      <c r="R10" s="595"/>
      <c r="U10" s="24" t="s">
        <v>23</v>
      </c>
      <c r="V10" s="444" t="s">
        <v>24</v>
      </c>
      <c r="W10" s="445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33"/>
      <c r="R11" s="534"/>
      <c r="U11" s="24" t="s">
        <v>27</v>
      </c>
      <c r="V11" s="701" t="s">
        <v>28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9" t="s">
        <v>29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30</v>
      </c>
      <c r="Q12" s="546"/>
      <c r="R12" s="458"/>
      <c r="S12" s="23"/>
      <c r="U12" s="24"/>
      <c r="V12" s="425"/>
      <c r="W12" s="401"/>
      <c r="AB12" s="51"/>
      <c r="AC12" s="51"/>
      <c r="AD12" s="51"/>
      <c r="AE12" s="51"/>
    </row>
    <row r="13" spans="1:32" s="379" customFormat="1" ht="23.25" customHeight="1" x14ac:dyDescent="0.2">
      <c r="A13" s="579" t="s">
        <v>31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32</v>
      </c>
      <c r="Q13" s="701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9" t="s">
        <v>33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6" t="s">
        <v>34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35</v>
      </c>
      <c r="Q15" s="425"/>
      <c r="R15" s="425"/>
      <c r="S15" s="425"/>
      <c r="T15" s="42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36</v>
      </c>
      <c r="B17" s="439" t="s">
        <v>37</v>
      </c>
      <c r="C17" s="551" t="s">
        <v>38</v>
      </c>
      <c r="D17" s="439" t="s">
        <v>39</v>
      </c>
      <c r="E17" s="511"/>
      <c r="F17" s="439" t="s">
        <v>40</v>
      </c>
      <c r="G17" s="439" t="s">
        <v>41</v>
      </c>
      <c r="H17" s="439" t="s">
        <v>42</v>
      </c>
      <c r="I17" s="439" t="s">
        <v>43</v>
      </c>
      <c r="J17" s="439" t="s">
        <v>44</v>
      </c>
      <c r="K17" s="439" t="s">
        <v>45</v>
      </c>
      <c r="L17" s="439" t="s">
        <v>46</v>
      </c>
      <c r="M17" s="439" t="s">
        <v>47</v>
      </c>
      <c r="N17" s="439" t="s">
        <v>48</v>
      </c>
      <c r="O17" s="439" t="s">
        <v>49</v>
      </c>
      <c r="P17" s="439" t="s">
        <v>50</v>
      </c>
      <c r="Q17" s="510"/>
      <c r="R17" s="510"/>
      <c r="S17" s="510"/>
      <c r="T17" s="511"/>
      <c r="U17" s="774" t="s">
        <v>51</v>
      </c>
      <c r="V17" s="537"/>
      <c r="W17" s="439" t="s">
        <v>52</v>
      </c>
      <c r="X17" s="439" t="s">
        <v>53</v>
      </c>
      <c r="Y17" s="775" t="s">
        <v>54</v>
      </c>
      <c r="Z17" s="439" t="s">
        <v>55</v>
      </c>
      <c r="AA17" s="651" t="s">
        <v>56</v>
      </c>
      <c r="AB17" s="651" t="s">
        <v>57</v>
      </c>
      <c r="AC17" s="651" t="s">
        <v>58</v>
      </c>
      <c r="AD17" s="651" t="s">
        <v>59</v>
      </c>
      <c r="AE17" s="732"/>
      <c r="AF17" s="733"/>
      <c r="AG17" s="523"/>
      <c r="BD17" s="636" t="s">
        <v>60</v>
      </c>
    </row>
    <row r="18" spans="1:68" ht="14.25" customHeight="1" x14ac:dyDescent="0.2">
      <c r="A18" s="440"/>
      <c r="B18" s="440"/>
      <c r="C18" s="440"/>
      <c r="D18" s="512"/>
      <c r="E18" s="514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12"/>
      <c r="Q18" s="513"/>
      <c r="R18" s="513"/>
      <c r="S18" s="513"/>
      <c r="T18" s="514"/>
      <c r="U18" s="380" t="s">
        <v>61</v>
      </c>
      <c r="V18" s="380" t="s">
        <v>62</v>
      </c>
      <c r="W18" s="440"/>
      <c r="X18" s="440"/>
      <c r="Y18" s="776"/>
      <c r="Z18" s="440"/>
      <c r="AA18" s="652"/>
      <c r="AB18" s="652"/>
      <c r="AC18" s="652"/>
      <c r="AD18" s="734"/>
      <c r="AE18" s="735"/>
      <c r="AF18" s="736"/>
      <c r="AG18" s="524"/>
      <c r="BD18" s="401"/>
    </row>
    <row r="19" spans="1:68" ht="27.75" customHeight="1" x14ac:dyDescent="0.2">
      <c r="A19" s="453" t="s">
        <v>63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8"/>
      <c r="AB19" s="48"/>
      <c r="AC19" s="48"/>
    </row>
    <row r="20" spans="1:68" ht="16.5" customHeight="1" x14ac:dyDescent="0.25">
      <c r="A20" s="437" t="s">
        <v>63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81"/>
      <c r="AB20" s="381"/>
      <c r="AC20" s="381"/>
    </row>
    <row r="21" spans="1:68" ht="14.25" customHeight="1" x14ac:dyDescent="0.25">
      <c r="A21" s="400" t="s">
        <v>64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82"/>
      <c r="AB21" s="382"/>
      <c r="AC21" s="382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396">
        <v>4680115885004</v>
      </c>
      <c r="E22" s="397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69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7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18"/>
      <c r="P23" s="402" t="s">
        <v>70</v>
      </c>
      <c r="Q23" s="403"/>
      <c r="R23" s="403"/>
      <c r="S23" s="403"/>
      <c r="T23" s="403"/>
      <c r="U23" s="403"/>
      <c r="V23" s="404"/>
      <c r="W23" s="37" t="s">
        <v>71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18"/>
      <c r="P24" s="402" t="s">
        <v>70</v>
      </c>
      <c r="Q24" s="403"/>
      <c r="R24" s="403"/>
      <c r="S24" s="403"/>
      <c r="T24" s="403"/>
      <c r="U24" s="403"/>
      <c r="V24" s="404"/>
      <c r="W24" s="37" t="s">
        <v>69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customHeight="1" x14ac:dyDescent="0.25">
      <c r="A25" s="400" t="s">
        <v>72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82"/>
      <c r="AB25" s="382"/>
      <c r="AC25" s="382"/>
    </row>
    <row r="26" spans="1:68" ht="27" customHeight="1" x14ac:dyDescent="0.25">
      <c r="A26" s="54" t="s">
        <v>73</v>
      </c>
      <c r="B26" s="54" t="s">
        <v>74</v>
      </c>
      <c r="C26" s="31">
        <v>4301051865</v>
      </c>
      <c r="D26" s="396">
        <v>4680115885912</v>
      </c>
      <c r="E26" s="397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611" t="s">
        <v>76</v>
      </c>
      <c r="Q26" s="391"/>
      <c r="R26" s="391"/>
      <c r="S26" s="391"/>
      <c r="T26" s="392"/>
      <c r="U26" s="34"/>
      <c r="V26" s="34"/>
      <c r="W26" s="35" t="s">
        <v>69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4301051551</v>
      </c>
      <c r="D27" s="396">
        <v>4607091383881</v>
      </c>
      <c r="E27" s="397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6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69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79</v>
      </c>
      <c r="B28" s="54" t="s">
        <v>80</v>
      </c>
      <c r="C28" s="31">
        <v>4301051552</v>
      </c>
      <c r="D28" s="396">
        <v>4607091388237</v>
      </c>
      <c r="E28" s="397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40</v>
      </c>
      <c r="P28" s="4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69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81</v>
      </c>
      <c r="B29" s="54" t="s">
        <v>82</v>
      </c>
      <c r="C29" s="31">
        <v>4301051180</v>
      </c>
      <c r="D29" s="396">
        <v>4607091383935</v>
      </c>
      <c r="E29" s="397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30</v>
      </c>
      <c r="P29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69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81</v>
      </c>
      <c r="B30" s="54" t="s">
        <v>83</v>
      </c>
      <c r="C30" s="31">
        <v>4301051692</v>
      </c>
      <c r="D30" s="396">
        <v>4607091383935</v>
      </c>
      <c r="E30" s="397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35</v>
      </c>
      <c r="P30" s="4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69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84</v>
      </c>
      <c r="B31" s="54" t="s">
        <v>85</v>
      </c>
      <c r="C31" s="31">
        <v>4301051783</v>
      </c>
      <c r="D31" s="396">
        <v>4680115881990</v>
      </c>
      <c r="E31" s="397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69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4301051786</v>
      </c>
      <c r="D32" s="396">
        <v>4680115881853</v>
      </c>
      <c r="E32" s="397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500" t="s">
        <v>88</v>
      </c>
      <c r="Q32" s="391"/>
      <c r="R32" s="391"/>
      <c r="S32" s="391"/>
      <c r="T32" s="392"/>
      <c r="U32" s="34"/>
      <c r="V32" s="34"/>
      <c r="W32" s="35" t="s">
        <v>69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89</v>
      </c>
      <c r="B33" s="54" t="s">
        <v>90</v>
      </c>
      <c r="C33" s="31">
        <v>4301051861</v>
      </c>
      <c r="D33" s="396">
        <v>4680115885905</v>
      </c>
      <c r="E33" s="397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82" t="s">
        <v>91</v>
      </c>
      <c r="Q33" s="391"/>
      <c r="R33" s="391"/>
      <c r="S33" s="391"/>
      <c r="T33" s="392"/>
      <c r="U33" s="34"/>
      <c r="V33" s="34"/>
      <c r="W33" s="35" t="s">
        <v>69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92</v>
      </c>
      <c r="B34" s="54" t="s">
        <v>93</v>
      </c>
      <c r="C34" s="31">
        <v>4301051593</v>
      </c>
      <c r="D34" s="396">
        <v>4607091383911</v>
      </c>
      <c r="E34" s="397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75</v>
      </c>
      <c r="L34" s="32"/>
      <c r="M34" s="33" t="s">
        <v>68</v>
      </c>
      <c r="N34" s="33"/>
      <c r="O34" s="32">
        <v>40</v>
      </c>
      <c r="P34" s="70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69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94</v>
      </c>
      <c r="B35" s="54" t="s">
        <v>95</v>
      </c>
      <c r="C35" s="31">
        <v>4301051592</v>
      </c>
      <c r="D35" s="396">
        <v>4607091388244</v>
      </c>
      <c r="E35" s="397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75</v>
      </c>
      <c r="L35" s="32"/>
      <c r="M35" s="33" t="s">
        <v>68</v>
      </c>
      <c r="N35" s="33"/>
      <c r="O35" s="32">
        <v>40</v>
      </c>
      <c r="P35" s="6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69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7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18"/>
      <c r="P36" s="402" t="s">
        <v>70</v>
      </c>
      <c r="Q36" s="403"/>
      <c r="R36" s="403"/>
      <c r="S36" s="403"/>
      <c r="T36" s="403"/>
      <c r="U36" s="403"/>
      <c r="V36" s="404"/>
      <c r="W36" s="37" t="s">
        <v>71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18"/>
      <c r="P37" s="402" t="s">
        <v>70</v>
      </c>
      <c r="Q37" s="403"/>
      <c r="R37" s="403"/>
      <c r="S37" s="403"/>
      <c r="T37" s="403"/>
      <c r="U37" s="403"/>
      <c r="V37" s="404"/>
      <c r="W37" s="37" t="s">
        <v>69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customHeight="1" x14ac:dyDescent="0.25">
      <c r="A38" s="400" t="s">
        <v>96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82"/>
      <c r="AB38" s="382"/>
      <c r="AC38" s="382"/>
    </row>
    <row r="39" spans="1:68" ht="27" customHeight="1" x14ac:dyDescent="0.25">
      <c r="A39" s="54" t="s">
        <v>97</v>
      </c>
      <c r="B39" s="54" t="s">
        <v>98</v>
      </c>
      <c r="C39" s="31">
        <v>4301032013</v>
      </c>
      <c r="D39" s="396">
        <v>4607091388503</v>
      </c>
      <c r="E39" s="397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75</v>
      </c>
      <c r="L39" s="32"/>
      <c r="M39" s="33" t="s">
        <v>99</v>
      </c>
      <c r="N39" s="33"/>
      <c r="O39" s="32">
        <v>120</v>
      </c>
      <c r="P39" s="4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69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7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18"/>
      <c r="P40" s="402" t="s">
        <v>70</v>
      </c>
      <c r="Q40" s="403"/>
      <c r="R40" s="403"/>
      <c r="S40" s="403"/>
      <c r="T40" s="403"/>
      <c r="U40" s="403"/>
      <c r="V40" s="404"/>
      <c r="W40" s="37" t="s">
        <v>71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18"/>
      <c r="P41" s="402" t="s">
        <v>70</v>
      </c>
      <c r="Q41" s="403"/>
      <c r="R41" s="403"/>
      <c r="S41" s="403"/>
      <c r="T41" s="403"/>
      <c r="U41" s="403"/>
      <c r="V41" s="404"/>
      <c r="W41" s="37" t="s">
        <v>69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customHeight="1" x14ac:dyDescent="0.25">
      <c r="A42" s="400" t="s">
        <v>101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82"/>
      <c r="AB42" s="382"/>
      <c r="AC42" s="382"/>
    </row>
    <row r="43" spans="1:68" ht="80.25" customHeight="1" x14ac:dyDescent="0.25">
      <c r="A43" s="54" t="s">
        <v>102</v>
      </c>
      <c r="B43" s="54" t="s">
        <v>103</v>
      </c>
      <c r="C43" s="31">
        <v>4301160001</v>
      </c>
      <c r="D43" s="396">
        <v>4607091388282</v>
      </c>
      <c r="E43" s="397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75</v>
      </c>
      <c r="L43" s="32"/>
      <c r="M43" s="33" t="s">
        <v>99</v>
      </c>
      <c r="N43" s="33"/>
      <c r="O43" s="32">
        <v>30</v>
      </c>
      <c r="P43" s="5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69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7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18"/>
      <c r="P44" s="402" t="s">
        <v>70</v>
      </c>
      <c r="Q44" s="403"/>
      <c r="R44" s="403"/>
      <c r="S44" s="403"/>
      <c r="T44" s="403"/>
      <c r="U44" s="403"/>
      <c r="V44" s="404"/>
      <c r="W44" s="37" t="s">
        <v>71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18"/>
      <c r="P45" s="402" t="s">
        <v>70</v>
      </c>
      <c r="Q45" s="403"/>
      <c r="R45" s="403"/>
      <c r="S45" s="403"/>
      <c r="T45" s="403"/>
      <c r="U45" s="403"/>
      <c r="V45" s="404"/>
      <c r="W45" s="37" t="s">
        <v>69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customHeight="1" x14ac:dyDescent="0.25">
      <c r="A46" s="400" t="s">
        <v>105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82"/>
      <c r="AB46" s="382"/>
      <c r="AC46" s="382"/>
    </row>
    <row r="47" spans="1:68" ht="27" customHeight="1" x14ac:dyDescent="0.25">
      <c r="A47" s="54" t="s">
        <v>106</v>
      </c>
      <c r="B47" s="54" t="s">
        <v>107</v>
      </c>
      <c r="C47" s="31">
        <v>4301170002</v>
      </c>
      <c r="D47" s="396">
        <v>4607091389111</v>
      </c>
      <c r="E47" s="397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75</v>
      </c>
      <c r="L47" s="32"/>
      <c r="M47" s="33" t="s">
        <v>99</v>
      </c>
      <c r="N47" s="33"/>
      <c r="O47" s="32">
        <v>120</v>
      </c>
      <c r="P47" s="5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69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7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18"/>
      <c r="P48" s="402" t="s">
        <v>70</v>
      </c>
      <c r="Q48" s="403"/>
      <c r="R48" s="403"/>
      <c r="S48" s="403"/>
      <c r="T48" s="403"/>
      <c r="U48" s="403"/>
      <c r="V48" s="404"/>
      <c r="W48" s="37" t="s">
        <v>71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18"/>
      <c r="P49" s="402" t="s">
        <v>70</v>
      </c>
      <c r="Q49" s="403"/>
      <c r="R49" s="403"/>
      <c r="S49" s="403"/>
      <c r="T49" s="403"/>
      <c r="U49" s="403"/>
      <c r="V49" s="404"/>
      <c r="W49" s="37" t="s">
        <v>69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customHeight="1" x14ac:dyDescent="0.2">
      <c r="A50" s="453" t="s">
        <v>108</v>
      </c>
      <c r="B50" s="454"/>
      <c r="C50" s="454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54"/>
      <c r="AA50" s="48"/>
      <c r="AB50" s="48"/>
      <c r="AC50" s="48"/>
    </row>
    <row r="51" spans="1:68" ht="16.5" customHeight="1" x14ac:dyDescent="0.25">
      <c r="A51" s="437" t="s">
        <v>109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81"/>
      <c r="AB51" s="381"/>
      <c r="AC51" s="381"/>
    </row>
    <row r="52" spans="1:68" ht="14.25" customHeight="1" x14ac:dyDescent="0.25">
      <c r="A52" s="400" t="s">
        <v>110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82"/>
      <c r="AB52" s="382"/>
      <c r="AC52" s="382"/>
    </row>
    <row r="53" spans="1:68" ht="16.5" customHeight="1" x14ac:dyDescent="0.25">
      <c r="A53" s="54" t="s">
        <v>111</v>
      </c>
      <c r="B53" s="54" t="s">
        <v>112</v>
      </c>
      <c r="C53" s="31">
        <v>4301011380</v>
      </c>
      <c r="D53" s="396">
        <v>4607091385670</v>
      </c>
      <c r="E53" s="397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69</v>
      </c>
      <c r="X53" s="386">
        <v>1500</v>
      </c>
      <c r="Y53" s="387">
        <f t="shared" ref="Y53:Y58" si="6">IFERROR(IF(X53="",0,CEILING((X53/$H53),1)*$H53),"")</f>
        <v>1501.2</v>
      </c>
      <c r="Z53" s="36">
        <f>IFERROR(IF(Y53=0,"",ROUNDUP(Y53/H53,0)*0.02175),"")</f>
        <v>3.02325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1566.6666666666665</v>
      </c>
      <c r="BN53" s="64">
        <f t="shared" ref="BN53:BN58" si="8">IFERROR(Y53*I53/H53,"0")</f>
        <v>1567.9199999999998</v>
      </c>
      <c r="BO53" s="64">
        <f t="shared" ref="BO53:BO58" si="9">IFERROR(1/J53*(X53/H53),"0")</f>
        <v>2.4801587301587298</v>
      </c>
      <c r="BP53" s="64">
        <f t="shared" ref="BP53:BP58" si="10">IFERROR(1/J53*(Y53/H53),"0")</f>
        <v>2.4821428571428572</v>
      </c>
    </row>
    <row r="54" spans="1:68" ht="16.5" customHeight="1" x14ac:dyDescent="0.25">
      <c r="A54" s="54" t="s">
        <v>111</v>
      </c>
      <c r="B54" s="54" t="s">
        <v>115</v>
      </c>
      <c r="C54" s="31">
        <v>4301011540</v>
      </c>
      <c r="D54" s="396">
        <v>4607091385670</v>
      </c>
      <c r="E54" s="397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69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117</v>
      </c>
      <c r="B55" s="54" t="s">
        <v>118</v>
      </c>
      <c r="C55" s="31">
        <v>4301011625</v>
      </c>
      <c r="D55" s="396">
        <v>4680115883956</v>
      </c>
      <c r="E55" s="397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4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69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4301011382</v>
      </c>
      <c r="D56" s="396">
        <v>4607091385687</v>
      </c>
      <c r="E56" s="397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75</v>
      </c>
      <c r="L56" s="32"/>
      <c r="M56" s="33" t="s">
        <v>116</v>
      </c>
      <c r="N56" s="33"/>
      <c r="O56" s="32">
        <v>50</v>
      </c>
      <c r="P56" s="4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69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121</v>
      </c>
      <c r="B57" s="54" t="s">
        <v>122</v>
      </c>
      <c r="C57" s="31">
        <v>4301011565</v>
      </c>
      <c r="D57" s="396">
        <v>4680115882539</v>
      </c>
      <c r="E57" s="397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75</v>
      </c>
      <c r="L57" s="32"/>
      <c r="M57" s="33" t="s">
        <v>116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69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123</v>
      </c>
      <c r="B58" s="54" t="s">
        <v>124</v>
      </c>
      <c r="C58" s="31">
        <v>4301011624</v>
      </c>
      <c r="D58" s="396">
        <v>4680115883949</v>
      </c>
      <c r="E58" s="397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75</v>
      </c>
      <c r="L58" s="32"/>
      <c r="M58" s="33" t="s">
        <v>114</v>
      </c>
      <c r="N58" s="33"/>
      <c r="O58" s="32">
        <v>50</v>
      </c>
      <c r="P58" s="7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69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7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18"/>
      <c r="P59" s="402" t="s">
        <v>70</v>
      </c>
      <c r="Q59" s="403"/>
      <c r="R59" s="403"/>
      <c r="S59" s="403"/>
      <c r="T59" s="403"/>
      <c r="U59" s="403"/>
      <c r="V59" s="404"/>
      <c r="W59" s="37" t="s">
        <v>71</v>
      </c>
      <c r="X59" s="388">
        <f>IFERROR(X53/H53,"0")+IFERROR(X54/H54,"0")+IFERROR(X55/H55,"0")+IFERROR(X56/H56,"0")+IFERROR(X57/H57,"0")+IFERROR(X58/H58,"0")</f>
        <v>138.88888888888889</v>
      </c>
      <c r="Y59" s="388">
        <f>IFERROR(Y53/H53,"0")+IFERROR(Y54/H54,"0")+IFERROR(Y55/H55,"0")+IFERROR(Y56/H56,"0")+IFERROR(Y57/H57,"0")+IFERROR(Y58/H58,"0")</f>
        <v>139</v>
      </c>
      <c r="Z59" s="388">
        <f>IFERROR(IF(Z53="",0,Z53),"0")+IFERROR(IF(Z54="",0,Z54),"0")+IFERROR(IF(Z55="",0,Z55),"0")+IFERROR(IF(Z56="",0,Z56),"0")+IFERROR(IF(Z57="",0,Z57),"0")+IFERROR(IF(Z58="",0,Z58),"0")</f>
        <v>3.02325</v>
      </c>
      <c r="AA59" s="389"/>
      <c r="AB59" s="389"/>
      <c r="AC59" s="389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18"/>
      <c r="P60" s="402" t="s">
        <v>70</v>
      </c>
      <c r="Q60" s="403"/>
      <c r="R60" s="403"/>
      <c r="S60" s="403"/>
      <c r="T60" s="403"/>
      <c r="U60" s="403"/>
      <c r="V60" s="404"/>
      <c r="W60" s="37" t="s">
        <v>69</v>
      </c>
      <c r="X60" s="388">
        <f>IFERROR(SUM(X53:X58),"0")</f>
        <v>1500</v>
      </c>
      <c r="Y60" s="388">
        <f>IFERROR(SUM(Y53:Y58),"0")</f>
        <v>1501.2</v>
      </c>
      <c r="Z60" s="37"/>
      <c r="AA60" s="389"/>
      <c r="AB60" s="389"/>
      <c r="AC60" s="389"/>
    </row>
    <row r="61" spans="1:68" ht="14.25" customHeight="1" x14ac:dyDescent="0.25">
      <c r="A61" s="400" t="s">
        <v>72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82"/>
      <c r="AB61" s="382"/>
      <c r="AC61" s="382"/>
    </row>
    <row r="62" spans="1:68" ht="16.5" customHeight="1" x14ac:dyDescent="0.25">
      <c r="A62" s="54" t="s">
        <v>125</v>
      </c>
      <c r="B62" s="54" t="s">
        <v>126</v>
      </c>
      <c r="C62" s="31">
        <v>4301051842</v>
      </c>
      <c r="D62" s="396">
        <v>4680115885233</v>
      </c>
      <c r="E62" s="397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67</v>
      </c>
      <c r="L62" s="32"/>
      <c r="M62" s="33" t="s">
        <v>116</v>
      </c>
      <c r="N62" s="33"/>
      <c r="O62" s="32">
        <v>40</v>
      </c>
      <c r="P62" s="7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69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127</v>
      </c>
      <c r="B63" s="54" t="s">
        <v>128</v>
      </c>
      <c r="C63" s="31">
        <v>4301051820</v>
      </c>
      <c r="D63" s="396">
        <v>4680115884915</v>
      </c>
      <c r="E63" s="397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75</v>
      </c>
      <c r="L63" s="32"/>
      <c r="M63" s="33" t="s">
        <v>116</v>
      </c>
      <c r="N63" s="33"/>
      <c r="O63" s="32">
        <v>40</v>
      </c>
      <c r="P63" s="5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69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7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18"/>
      <c r="P64" s="402" t="s">
        <v>70</v>
      </c>
      <c r="Q64" s="403"/>
      <c r="R64" s="403"/>
      <c r="S64" s="403"/>
      <c r="T64" s="403"/>
      <c r="U64" s="403"/>
      <c r="V64" s="404"/>
      <c r="W64" s="37" t="s">
        <v>71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18"/>
      <c r="P65" s="402" t="s">
        <v>70</v>
      </c>
      <c r="Q65" s="403"/>
      <c r="R65" s="403"/>
      <c r="S65" s="403"/>
      <c r="T65" s="403"/>
      <c r="U65" s="403"/>
      <c r="V65" s="404"/>
      <c r="W65" s="37" t="s">
        <v>69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customHeight="1" x14ac:dyDescent="0.25">
      <c r="A66" s="437" t="s">
        <v>129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81"/>
      <c r="AB66" s="381"/>
      <c r="AC66" s="381"/>
    </row>
    <row r="67" spans="1:68" ht="14.25" customHeight="1" x14ac:dyDescent="0.25">
      <c r="A67" s="400" t="s">
        <v>110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82"/>
      <c r="AB67" s="382"/>
      <c r="AC67" s="382"/>
    </row>
    <row r="68" spans="1:68" ht="27" customHeight="1" x14ac:dyDescent="0.25">
      <c r="A68" s="54" t="s">
        <v>130</v>
      </c>
      <c r="B68" s="54" t="s">
        <v>131</v>
      </c>
      <c r="C68" s="31">
        <v>4301011452</v>
      </c>
      <c r="D68" s="396">
        <v>4680115881426</v>
      </c>
      <c r="E68" s="397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113</v>
      </c>
      <c r="L68" s="32"/>
      <c r="M68" s="33" t="s">
        <v>114</v>
      </c>
      <c r="N68" s="33"/>
      <c r="O68" s="32">
        <v>50</v>
      </c>
      <c r="P68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69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130</v>
      </c>
      <c r="B69" s="54" t="s">
        <v>132</v>
      </c>
      <c r="C69" s="31">
        <v>4301011481</v>
      </c>
      <c r="D69" s="396">
        <v>4680115881426</v>
      </c>
      <c r="E69" s="397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113</v>
      </c>
      <c r="L69" s="32"/>
      <c r="M69" s="33" t="s">
        <v>133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69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4301011386</v>
      </c>
      <c r="D70" s="396">
        <v>4680115880283</v>
      </c>
      <c r="E70" s="397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75</v>
      </c>
      <c r="L70" s="32"/>
      <c r="M70" s="33" t="s">
        <v>114</v>
      </c>
      <c r="N70" s="33"/>
      <c r="O70" s="32">
        <v>45</v>
      </c>
      <c r="P70" s="76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69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4301011432</v>
      </c>
      <c r="D71" s="396">
        <v>4680115882720</v>
      </c>
      <c r="E71" s="397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75</v>
      </c>
      <c r="L71" s="32"/>
      <c r="M71" s="33" t="s">
        <v>114</v>
      </c>
      <c r="N71" s="33"/>
      <c r="O71" s="32">
        <v>90</v>
      </c>
      <c r="P71" s="7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69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138</v>
      </c>
      <c r="B72" s="54" t="s">
        <v>139</v>
      </c>
      <c r="C72" s="31">
        <v>4301011589</v>
      </c>
      <c r="D72" s="396">
        <v>4680115885899</v>
      </c>
      <c r="E72" s="397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75</v>
      </c>
      <c r="L72" s="32"/>
      <c r="M72" s="33" t="s">
        <v>140</v>
      </c>
      <c r="N72" s="33"/>
      <c r="O72" s="32">
        <v>50</v>
      </c>
      <c r="P72" s="752" t="s">
        <v>141</v>
      </c>
      <c r="Q72" s="391"/>
      <c r="R72" s="391"/>
      <c r="S72" s="391"/>
      <c r="T72" s="392"/>
      <c r="U72" s="34"/>
      <c r="V72" s="34"/>
      <c r="W72" s="35" t="s">
        <v>69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4301012008</v>
      </c>
      <c r="D73" s="396">
        <v>4680115881525</v>
      </c>
      <c r="E73" s="397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75</v>
      </c>
      <c r="L73" s="32"/>
      <c r="M73" s="33" t="s">
        <v>140</v>
      </c>
      <c r="N73" s="33"/>
      <c r="O73" s="32">
        <v>50</v>
      </c>
      <c r="P73" s="3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69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144</v>
      </c>
      <c r="B74" s="54" t="s">
        <v>145</v>
      </c>
      <c r="C74" s="31">
        <v>4301011437</v>
      </c>
      <c r="D74" s="396">
        <v>4680115881419</v>
      </c>
      <c r="E74" s="397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75</v>
      </c>
      <c r="L74" s="32"/>
      <c r="M74" s="33" t="s">
        <v>114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69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17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18"/>
      <c r="P75" s="402" t="s">
        <v>70</v>
      </c>
      <c r="Q75" s="403"/>
      <c r="R75" s="403"/>
      <c r="S75" s="403"/>
      <c r="T75" s="403"/>
      <c r="U75" s="403"/>
      <c r="V75" s="404"/>
      <c r="W75" s="37" t="s">
        <v>71</v>
      </c>
      <c r="X75" s="388">
        <f>IFERROR(X68/H68,"0")+IFERROR(X69/H69,"0")+IFERROR(X70/H70,"0")+IFERROR(X71/H71,"0")+IFERROR(X72/H72,"0")+IFERROR(X73/H73,"0")+IFERROR(X74/H74,"0")</f>
        <v>0</v>
      </c>
      <c r="Y75" s="388">
        <f>IFERROR(Y68/H68,"0")+IFERROR(Y69/H69,"0")+IFERROR(Y70/H70,"0")+IFERROR(Y71/H71,"0")+IFERROR(Y72/H72,"0")+IFERROR(Y73/H73,"0")+IFERROR(Y74/H74,"0")</f>
        <v>0</v>
      </c>
      <c r="Z75" s="388">
        <f>IFERROR(IF(Z68="",0,Z68),"0")+IFERROR(IF(Z69="",0,Z69),"0")+IFERROR(IF(Z70="",0,Z70),"0")+IFERROR(IF(Z71="",0,Z71),"0")+IFERROR(IF(Z72="",0,Z72),"0")+IFERROR(IF(Z73="",0,Z73),"0")+IFERROR(IF(Z74="",0,Z74),"0")</f>
        <v>0</v>
      </c>
      <c r="AA75" s="389"/>
      <c r="AB75" s="389"/>
      <c r="AC75" s="389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18"/>
      <c r="P76" s="402" t="s">
        <v>70</v>
      </c>
      <c r="Q76" s="403"/>
      <c r="R76" s="403"/>
      <c r="S76" s="403"/>
      <c r="T76" s="403"/>
      <c r="U76" s="403"/>
      <c r="V76" s="404"/>
      <c r="W76" s="37" t="s">
        <v>69</v>
      </c>
      <c r="X76" s="388">
        <f>IFERROR(SUM(X68:X74),"0")</f>
        <v>0</v>
      </c>
      <c r="Y76" s="388">
        <f>IFERROR(SUM(Y68:Y74),"0")</f>
        <v>0</v>
      </c>
      <c r="Z76" s="37"/>
      <c r="AA76" s="389"/>
      <c r="AB76" s="389"/>
      <c r="AC76" s="389"/>
    </row>
    <row r="77" spans="1:68" ht="14.25" customHeight="1" x14ac:dyDescent="0.25">
      <c r="A77" s="400" t="s">
        <v>146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82"/>
      <c r="AB77" s="382"/>
      <c r="AC77" s="382"/>
    </row>
    <row r="78" spans="1:68" ht="27" customHeight="1" x14ac:dyDescent="0.25">
      <c r="A78" s="54" t="s">
        <v>147</v>
      </c>
      <c r="B78" s="54" t="s">
        <v>148</v>
      </c>
      <c r="C78" s="31">
        <v>4301020298</v>
      </c>
      <c r="D78" s="396">
        <v>4680115881440</v>
      </c>
      <c r="E78" s="397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69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customHeight="1" x14ac:dyDescent="0.25">
      <c r="A79" s="54" t="s">
        <v>149</v>
      </c>
      <c r="B79" s="54" t="s">
        <v>150</v>
      </c>
      <c r="C79" s="31">
        <v>4301020358</v>
      </c>
      <c r="D79" s="396">
        <v>4680115885950</v>
      </c>
      <c r="E79" s="397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75</v>
      </c>
      <c r="L79" s="32"/>
      <c r="M79" s="33" t="s">
        <v>116</v>
      </c>
      <c r="N79" s="33"/>
      <c r="O79" s="32">
        <v>50</v>
      </c>
      <c r="P79" s="390" t="s">
        <v>151</v>
      </c>
      <c r="Q79" s="391"/>
      <c r="R79" s="391"/>
      <c r="S79" s="391"/>
      <c r="T79" s="392"/>
      <c r="U79" s="34"/>
      <c r="V79" s="34"/>
      <c r="W79" s="35" t="s">
        <v>69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96">
        <v>4680115881433</v>
      </c>
      <c r="E80" s="397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75</v>
      </c>
      <c r="L80" s="32"/>
      <c r="M80" s="33" t="s">
        <v>114</v>
      </c>
      <c r="N80" s="33"/>
      <c r="O80" s="32">
        <v>50</v>
      </c>
      <c r="P80" s="6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69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17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18"/>
      <c r="P81" s="402" t="s">
        <v>70</v>
      </c>
      <c r="Q81" s="403"/>
      <c r="R81" s="403"/>
      <c r="S81" s="403"/>
      <c r="T81" s="403"/>
      <c r="U81" s="403"/>
      <c r="V81" s="404"/>
      <c r="W81" s="37" t="s">
        <v>71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18"/>
      <c r="P82" s="402" t="s">
        <v>70</v>
      </c>
      <c r="Q82" s="403"/>
      <c r="R82" s="403"/>
      <c r="S82" s="403"/>
      <c r="T82" s="403"/>
      <c r="U82" s="403"/>
      <c r="V82" s="404"/>
      <c r="W82" s="37" t="s">
        <v>69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customHeight="1" x14ac:dyDescent="0.25">
      <c r="A83" s="400" t="s">
        <v>64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382"/>
      <c r="AB83" s="382"/>
      <c r="AC83" s="382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96">
        <v>4680115885066</v>
      </c>
      <c r="E84" s="397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75</v>
      </c>
      <c r="L84" s="32"/>
      <c r="M84" s="33" t="s">
        <v>68</v>
      </c>
      <c r="N84" s="33"/>
      <c r="O84" s="32">
        <v>40</v>
      </c>
      <c r="P84" s="6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69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96">
        <v>4680115885042</v>
      </c>
      <c r="E85" s="397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75</v>
      </c>
      <c r="L85" s="32"/>
      <c r="M85" s="33" t="s">
        <v>68</v>
      </c>
      <c r="N85" s="33"/>
      <c r="O85" s="32">
        <v>40</v>
      </c>
      <c r="P85" s="77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69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96">
        <v>4680115885080</v>
      </c>
      <c r="E86" s="397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75</v>
      </c>
      <c r="L86" s="32"/>
      <c r="M86" s="33" t="s">
        <v>68</v>
      </c>
      <c r="N86" s="33"/>
      <c r="O86" s="32">
        <v>40</v>
      </c>
      <c r="P86" s="4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69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96">
        <v>4680115885073</v>
      </c>
      <c r="E87" s="397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6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69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96">
        <v>4680115885059</v>
      </c>
      <c r="E88" s="397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6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69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96">
        <v>4680115885097</v>
      </c>
      <c r="E89" s="397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69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417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18"/>
      <c r="P90" s="402" t="s">
        <v>70</v>
      </c>
      <c r="Q90" s="403"/>
      <c r="R90" s="403"/>
      <c r="S90" s="403"/>
      <c r="T90" s="403"/>
      <c r="U90" s="403"/>
      <c r="V90" s="404"/>
      <c r="W90" s="37" t="s">
        <v>71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x14ac:dyDescent="0.2">
      <c r="A91" s="401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18"/>
      <c r="P91" s="402" t="s">
        <v>70</v>
      </c>
      <c r="Q91" s="403"/>
      <c r="R91" s="403"/>
      <c r="S91" s="403"/>
      <c r="T91" s="403"/>
      <c r="U91" s="403"/>
      <c r="V91" s="404"/>
      <c r="W91" s="37" t="s">
        <v>69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customHeight="1" x14ac:dyDescent="0.25">
      <c r="A92" s="400" t="s">
        <v>72</v>
      </c>
      <c r="B92" s="401"/>
      <c r="C92" s="401"/>
      <c r="D92" s="401"/>
      <c r="E92" s="401"/>
      <c r="F92" s="401"/>
      <c r="G92" s="401"/>
      <c r="H92" s="401"/>
      <c r="I92" s="401"/>
      <c r="J92" s="401"/>
      <c r="K92" s="401"/>
      <c r="L92" s="401"/>
      <c r="M92" s="401"/>
      <c r="N92" s="401"/>
      <c r="O92" s="401"/>
      <c r="P92" s="401"/>
      <c r="Q92" s="401"/>
      <c r="R92" s="401"/>
      <c r="S92" s="401"/>
      <c r="T92" s="401"/>
      <c r="U92" s="401"/>
      <c r="V92" s="401"/>
      <c r="W92" s="401"/>
      <c r="X92" s="401"/>
      <c r="Y92" s="401"/>
      <c r="Z92" s="401"/>
      <c r="AA92" s="382"/>
      <c r="AB92" s="382"/>
      <c r="AC92" s="382"/>
    </row>
    <row r="93" spans="1:68" ht="16.5" customHeight="1" x14ac:dyDescent="0.25">
      <c r="A93" s="54" t="s">
        <v>166</v>
      </c>
      <c r="B93" s="54" t="s">
        <v>167</v>
      </c>
      <c r="C93" s="31">
        <v>4301051823</v>
      </c>
      <c r="D93" s="396">
        <v>4680115881891</v>
      </c>
      <c r="E93" s="397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113</v>
      </c>
      <c r="L93" s="32"/>
      <c r="M93" s="33" t="s">
        <v>68</v>
      </c>
      <c r="N93" s="33"/>
      <c r="O93" s="32">
        <v>40</v>
      </c>
      <c r="P93" s="685" t="s">
        <v>168</v>
      </c>
      <c r="Q93" s="391"/>
      <c r="R93" s="391"/>
      <c r="S93" s="391"/>
      <c r="T93" s="392"/>
      <c r="U93" s="34" t="s">
        <v>169</v>
      </c>
      <c r="V93" s="34"/>
      <c r="W93" s="35" t="s">
        <v>69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170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171</v>
      </c>
      <c r="B94" s="54" t="s">
        <v>172</v>
      </c>
      <c r="C94" s="31">
        <v>4301051846</v>
      </c>
      <c r="D94" s="396">
        <v>4680115885769</v>
      </c>
      <c r="E94" s="397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113</v>
      </c>
      <c r="L94" s="32"/>
      <c r="M94" s="33" t="s">
        <v>116</v>
      </c>
      <c r="N94" s="33"/>
      <c r="O94" s="32">
        <v>45</v>
      </c>
      <c r="P94" s="466" t="s">
        <v>173</v>
      </c>
      <c r="Q94" s="391"/>
      <c r="R94" s="391"/>
      <c r="S94" s="391"/>
      <c r="T94" s="392"/>
      <c r="U94" s="34"/>
      <c r="V94" s="34"/>
      <c r="W94" s="35" t="s">
        <v>69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170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174</v>
      </c>
      <c r="B95" s="54" t="s">
        <v>175</v>
      </c>
      <c r="C95" s="31">
        <v>4301051822</v>
      </c>
      <c r="D95" s="396">
        <v>4680115884410</v>
      </c>
      <c r="E95" s="397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113</v>
      </c>
      <c r="L95" s="32"/>
      <c r="M95" s="33" t="s">
        <v>68</v>
      </c>
      <c r="N95" s="33"/>
      <c r="O95" s="32">
        <v>40</v>
      </c>
      <c r="P95" s="474" t="s">
        <v>176</v>
      </c>
      <c r="Q95" s="391"/>
      <c r="R95" s="391"/>
      <c r="S95" s="391"/>
      <c r="T95" s="392"/>
      <c r="U95" s="34" t="s">
        <v>169</v>
      </c>
      <c r="V95" s="34"/>
      <c r="W95" s="35" t="s">
        <v>69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170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177</v>
      </c>
      <c r="B96" s="54" t="s">
        <v>178</v>
      </c>
      <c r="C96" s="31">
        <v>4301051827</v>
      </c>
      <c r="D96" s="396">
        <v>4680115884403</v>
      </c>
      <c r="E96" s="397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75</v>
      </c>
      <c r="L96" s="32"/>
      <c r="M96" s="33" t="s">
        <v>68</v>
      </c>
      <c r="N96" s="33"/>
      <c r="O96" s="32">
        <v>40</v>
      </c>
      <c r="P96" s="6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69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179</v>
      </c>
      <c r="B97" s="54" t="s">
        <v>180</v>
      </c>
      <c r="C97" s="31">
        <v>4301051837</v>
      </c>
      <c r="D97" s="396">
        <v>4680115884311</v>
      </c>
      <c r="E97" s="397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75</v>
      </c>
      <c r="L97" s="32"/>
      <c r="M97" s="33" t="s">
        <v>116</v>
      </c>
      <c r="N97" s="33"/>
      <c r="O97" s="32">
        <v>40</v>
      </c>
      <c r="P97" s="5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69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417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01"/>
      <c r="O98" s="418"/>
      <c r="P98" s="402" t="s">
        <v>70</v>
      </c>
      <c r="Q98" s="403"/>
      <c r="R98" s="403"/>
      <c r="S98" s="403"/>
      <c r="T98" s="403"/>
      <c r="U98" s="403"/>
      <c r="V98" s="404"/>
      <c r="W98" s="37" t="s">
        <v>71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18"/>
      <c r="P99" s="402" t="s">
        <v>70</v>
      </c>
      <c r="Q99" s="403"/>
      <c r="R99" s="403"/>
      <c r="S99" s="403"/>
      <c r="T99" s="403"/>
      <c r="U99" s="403"/>
      <c r="V99" s="404"/>
      <c r="W99" s="37" t="s">
        <v>69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customHeight="1" x14ac:dyDescent="0.25">
      <c r="A100" s="400" t="s">
        <v>181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382"/>
      <c r="AB100" s="382"/>
      <c r="AC100" s="382"/>
    </row>
    <row r="101" spans="1:68" ht="27" customHeight="1" x14ac:dyDescent="0.25">
      <c r="A101" s="54" t="s">
        <v>182</v>
      </c>
      <c r="B101" s="54" t="s">
        <v>183</v>
      </c>
      <c r="C101" s="31">
        <v>4301060366</v>
      </c>
      <c r="D101" s="396">
        <v>4680115881532</v>
      </c>
      <c r="E101" s="397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113</v>
      </c>
      <c r="L101" s="32"/>
      <c r="M101" s="33" t="s">
        <v>68</v>
      </c>
      <c r="N101" s="33"/>
      <c r="O101" s="32">
        <v>30</v>
      </c>
      <c r="P101" s="71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69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182</v>
      </c>
      <c r="B102" s="54" t="s">
        <v>184</v>
      </c>
      <c r="C102" s="31">
        <v>4301060371</v>
      </c>
      <c r="D102" s="396">
        <v>4680115881532</v>
      </c>
      <c r="E102" s="397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113</v>
      </c>
      <c r="L102" s="32"/>
      <c r="M102" s="33" t="s">
        <v>68</v>
      </c>
      <c r="N102" s="33"/>
      <c r="O102" s="32">
        <v>30</v>
      </c>
      <c r="P102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69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185</v>
      </c>
      <c r="B103" s="54" t="s">
        <v>186</v>
      </c>
      <c r="C103" s="31">
        <v>4301060351</v>
      </c>
      <c r="D103" s="396">
        <v>4680115881464</v>
      </c>
      <c r="E103" s="397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75</v>
      </c>
      <c r="L103" s="32"/>
      <c r="M103" s="33" t="s">
        <v>116</v>
      </c>
      <c r="N103" s="33"/>
      <c r="O103" s="32">
        <v>30</v>
      </c>
      <c r="P103" s="5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69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17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1"/>
      <c r="O104" s="418"/>
      <c r="P104" s="402" t="s">
        <v>70</v>
      </c>
      <c r="Q104" s="403"/>
      <c r="R104" s="403"/>
      <c r="S104" s="403"/>
      <c r="T104" s="403"/>
      <c r="U104" s="403"/>
      <c r="V104" s="404"/>
      <c r="W104" s="37" t="s">
        <v>71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x14ac:dyDescent="0.2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18"/>
      <c r="P105" s="402" t="s">
        <v>70</v>
      </c>
      <c r="Q105" s="403"/>
      <c r="R105" s="403"/>
      <c r="S105" s="403"/>
      <c r="T105" s="403"/>
      <c r="U105" s="403"/>
      <c r="V105" s="404"/>
      <c r="W105" s="37" t="s">
        <v>69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customHeight="1" x14ac:dyDescent="0.25">
      <c r="A106" s="437" t="s">
        <v>187</v>
      </c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1"/>
      <c r="P106" s="401"/>
      <c r="Q106" s="401"/>
      <c r="R106" s="401"/>
      <c r="S106" s="401"/>
      <c r="T106" s="401"/>
      <c r="U106" s="401"/>
      <c r="V106" s="401"/>
      <c r="W106" s="401"/>
      <c r="X106" s="401"/>
      <c r="Y106" s="401"/>
      <c r="Z106" s="401"/>
      <c r="AA106" s="381"/>
      <c r="AB106" s="381"/>
      <c r="AC106" s="381"/>
    </row>
    <row r="107" spans="1:68" ht="14.25" customHeight="1" x14ac:dyDescent="0.25">
      <c r="A107" s="400" t="s">
        <v>110</v>
      </c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1"/>
      <c r="P107" s="401"/>
      <c r="Q107" s="401"/>
      <c r="R107" s="401"/>
      <c r="S107" s="401"/>
      <c r="T107" s="401"/>
      <c r="U107" s="401"/>
      <c r="V107" s="401"/>
      <c r="W107" s="401"/>
      <c r="X107" s="401"/>
      <c r="Y107" s="401"/>
      <c r="Z107" s="401"/>
      <c r="AA107" s="382"/>
      <c r="AB107" s="382"/>
      <c r="AC107" s="382"/>
    </row>
    <row r="108" spans="1:68" ht="27" customHeight="1" x14ac:dyDescent="0.25">
      <c r="A108" s="54" t="s">
        <v>188</v>
      </c>
      <c r="B108" s="54" t="s">
        <v>189</v>
      </c>
      <c r="C108" s="31">
        <v>4301011468</v>
      </c>
      <c r="D108" s="396">
        <v>4680115881327</v>
      </c>
      <c r="E108" s="397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113</v>
      </c>
      <c r="L108" s="32"/>
      <c r="M108" s="33" t="s">
        <v>140</v>
      </c>
      <c r="N108" s="33"/>
      <c r="O108" s="32">
        <v>50</v>
      </c>
      <c r="P108" s="6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69</v>
      </c>
      <c r="X108" s="386">
        <v>400</v>
      </c>
      <c r="Y108" s="387">
        <f>IFERROR(IF(X108="",0,CEILING((X108/$H108),1)*$H108),"")</f>
        <v>410.40000000000003</v>
      </c>
      <c r="Z108" s="36">
        <f>IFERROR(IF(Y108=0,"",ROUNDUP(Y108/H108,0)*0.02175),"")</f>
        <v>0.8264999999999999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417.77777777777777</v>
      </c>
      <c r="BN108" s="64">
        <f>IFERROR(Y108*I108/H108,"0")</f>
        <v>428.64</v>
      </c>
      <c r="BO108" s="64">
        <f>IFERROR(1/J108*(X108/H108),"0")</f>
        <v>0.66137566137566139</v>
      </c>
      <c r="BP108" s="64">
        <f>IFERROR(1/J108*(Y108/H108),"0")</f>
        <v>0.67857142857142849</v>
      </c>
    </row>
    <row r="109" spans="1:68" ht="16.5" customHeight="1" x14ac:dyDescent="0.25">
      <c r="A109" s="54" t="s">
        <v>190</v>
      </c>
      <c r="B109" s="54" t="s">
        <v>191</v>
      </c>
      <c r="C109" s="31">
        <v>4301011476</v>
      </c>
      <c r="D109" s="396">
        <v>4680115881518</v>
      </c>
      <c r="E109" s="397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75</v>
      </c>
      <c r="L109" s="32"/>
      <c r="M109" s="33" t="s">
        <v>116</v>
      </c>
      <c r="N109" s="33"/>
      <c r="O109" s="32">
        <v>50</v>
      </c>
      <c r="P109" s="6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69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192</v>
      </c>
      <c r="B110" s="54" t="s">
        <v>193</v>
      </c>
      <c r="C110" s="31">
        <v>4301012007</v>
      </c>
      <c r="D110" s="396">
        <v>4680115881303</v>
      </c>
      <c r="E110" s="397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75</v>
      </c>
      <c r="L110" s="32"/>
      <c r="M110" s="33" t="s">
        <v>140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69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417"/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18"/>
      <c r="P111" s="402" t="s">
        <v>70</v>
      </c>
      <c r="Q111" s="403"/>
      <c r="R111" s="403"/>
      <c r="S111" s="403"/>
      <c r="T111" s="403"/>
      <c r="U111" s="403"/>
      <c r="V111" s="404"/>
      <c r="W111" s="37" t="s">
        <v>71</v>
      </c>
      <c r="X111" s="388">
        <f>IFERROR(X108/H108,"0")+IFERROR(X109/H109,"0")+IFERROR(X110/H110,"0")</f>
        <v>37.037037037037038</v>
      </c>
      <c r="Y111" s="388">
        <f>IFERROR(Y108/H108,"0")+IFERROR(Y109/H109,"0")+IFERROR(Y110/H110,"0")</f>
        <v>38</v>
      </c>
      <c r="Z111" s="388">
        <f>IFERROR(IF(Z108="",0,Z108),"0")+IFERROR(IF(Z109="",0,Z109),"0")+IFERROR(IF(Z110="",0,Z110),"0")</f>
        <v>0.8264999999999999</v>
      </c>
      <c r="AA111" s="389"/>
      <c r="AB111" s="389"/>
      <c r="AC111" s="389"/>
    </row>
    <row r="112" spans="1:68" x14ac:dyDescent="0.2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18"/>
      <c r="P112" s="402" t="s">
        <v>70</v>
      </c>
      <c r="Q112" s="403"/>
      <c r="R112" s="403"/>
      <c r="S112" s="403"/>
      <c r="T112" s="403"/>
      <c r="U112" s="403"/>
      <c r="V112" s="404"/>
      <c r="W112" s="37" t="s">
        <v>69</v>
      </c>
      <c r="X112" s="388">
        <f>IFERROR(SUM(X108:X110),"0")</f>
        <v>400</v>
      </c>
      <c r="Y112" s="388">
        <f>IFERROR(SUM(Y108:Y110),"0")</f>
        <v>410.40000000000003</v>
      </c>
      <c r="Z112" s="37"/>
      <c r="AA112" s="389"/>
      <c r="AB112" s="389"/>
      <c r="AC112" s="389"/>
    </row>
    <row r="113" spans="1:68" ht="14.25" customHeight="1" x14ac:dyDescent="0.25">
      <c r="A113" s="400" t="s">
        <v>72</v>
      </c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382"/>
      <c r="AB113" s="382"/>
      <c r="AC113" s="382"/>
    </row>
    <row r="114" spans="1:68" ht="27" customHeight="1" x14ac:dyDescent="0.25">
      <c r="A114" s="54" t="s">
        <v>194</v>
      </c>
      <c r="B114" s="54" t="s">
        <v>195</v>
      </c>
      <c r="C114" s="31">
        <v>4301051437</v>
      </c>
      <c r="D114" s="396">
        <v>4607091386967</v>
      </c>
      <c r="E114" s="397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113</v>
      </c>
      <c r="L114" s="32"/>
      <c r="M114" s="33" t="s">
        <v>116</v>
      </c>
      <c r="N114" s="33"/>
      <c r="O114" s="32">
        <v>45</v>
      </c>
      <c r="P114" s="7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69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194</v>
      </c>
      <c r="B115" s="54" t="s">
        <v>196</v>
      </c>
      <c r="C115" s="31">
        <v>4301051543</v>
      </c>
      <c r="D115" s="396">
        <v>4607091386967</v>
      </c>
      <c r="E115" s="397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113</v>
      </c>
      <c r="L115" s="32"/>
      <c r="M115" s="33" t="s">
        <v>68</v>
      </c>
      <c r="N115" s="33"/>
      <c r="O115" s="32">
        <v>45</v>
      </c>
      <c r="P115" s="6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69</v>
      </c>
      <c r="X115" s="386">
        <v>800</v>
      </c>
      <c r="Y115" s="387">
        <f>IFERROR(IF(X115="",0,CEILING((X115/$H115),1)*$H115),"")</f>
        <v>806.40000000000009</v>
      </c>
      <c r="Z115" s="36">
        <f>IFERROR(IF(Y115=0,"",ROUNDUP(Y115/H115,0)*0.02175),"")</f>
        <v>2.0880000000000001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853.71428571428578</v>
      </c>
      <c r="BN115" s="64">
        <f>IFERROR(Y115*I115/H115,"0")</f>
        <v>860.5440000000001</v>
      </c>
      <c r="BO115" s="64">
        <f>IFERROR(1/J115*(X115/H115),"0")</f>
        <v>1.7006802721088434</v>
      </c>
      <c r="BP115" s="64">
        <f>IFERROR(1/J115*(Y115/H115),"0")</f>
        <v>1.7142857142857142</v>
      </c>
    </row>
    <row r="116" spans="1:68" ht="27" customHeight="1" x14ac:dyDescent="0.25">
      <c r="A116" s="54" t="s">
        <v>197</v>
      </c>
      <c r="B116" s="54" t="s">
        <v>198</v>
      </c>
      <c r="C116" s="31">
        <v>4301051436</v>
      </c>
      <c r="D116" s="396">
        <v>4607091385731</v>
      </c>
      <c r="E116" s="397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75</v>
      </c>
      <c r="L116" s="32"/>
      <c r="M116" s="33" t="s">
        <v>116</v>
      </c>
      <c r="N116" s="33"/>
      <c r="O116" s="32">
        <v>45</v>
      </c>
      <c r="P116" s="4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69</v>
      </c>
      <c r="X116" s="386">
        <v>315</v>
      </c>
      <c r="Y116" s="387">
        <f>IFERROR(IF(X116="",0,CEILING((X116/$H116),1)*$H116),"")</f>
        <v>315.90000000000003</v>
      </c>
      <c r="Z116" s="36">
        <f>IFERROR(IF(Y116=0,"",ROUNDUP(Y116/H116,0)*0.00753),"")</f>
        <v>0.88101000000000007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346.73333333333329</v>
      </c>
      <c r="BN116" s="64">
        <f>IFERROR(Y116*I116/H116,"0")</f>
        <v>347.72399999999999</v>
      </c>
      <c r="BO116" s="64">
        <f>IFERROR(1/J116*(X116/H116),"0")</f>
        <v>0.74786324786324776</v>
      </c>
      <c r="BP116" s="64">
        <f>IFERROR(1/J116*(Y116/H116),"0")</f>
        <v>0.75</v>
      </c>
    </row>
    <row r="117" spans="1:68" ht="16.5" customHeight="1" x14ac:dyDescent="0.25">
      <c r="A117" s="54" t="s">
        <v>199</v>
      </c>
      <c r="B117" s="54" t="s">
        <v>200</v>
      </c>
      <c r="C117" s="31">
        <v>4301051438</v>
      </c>
      <c r="D117" s="396">
        <v>4680115880894</v>
      </c>
      <c r="E117" s="397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75</v>
      </c>
      <c r="L117" s="32"/>
      <c r="M117" s="33" t="s">
        <v>116</v>
      </c>
      <c r="N117" s="33"/>
      <c r="O117" s="32">
        <v>45</v>
      </c>
      <c r="P117" s="5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69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201</v>
      </c>
      <c r="B118" s="54" t="s">
        <v>202</v>
      </c>
      <c r="C118" s="31">
        <v>4301051439</v>
      </c>
      <c r="D118" s="396">
        <v>4680115880214</v>
      </c>
      <c r="E118" s="397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75</v>
      </c>
      <c r="L118" s="32"/>
      <c r="M118" s="33" t="s">
        <v>116</v>
      </c>
      <c r="N118" s="33"/>
      <c r="O118" s="32">
        <v>45</v>
      </c>
      <c r="P118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69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17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18"/>
      <c r="P119" s="402" t="s">
        <v>70</v>
      </c>
      <c r="Q119" s="403"/>
      <c r="R119" s="403"/>
      <c r="S119" s="403"/>
      <c r="T119" s="403"/>
      <c r="U119" s="403"/>
      <c r="V119" s="404"/>
      <c r="W119" s="37" t="s">
        <v>71</v>
      </c>
      <c r="X119" s="388">
        <f>IFERROR(X114/H114,"0")+IFERROR(X115/H115,"0")+IFERROR(X116/H116,"0")+IFERROR(X117/H117,"0")+IFERROR(X118/H118,"0")</f>
        <v>211.9047619047619</v>
      </c>
      <c r="Y119" s="388">
        <f>IFERROR(Y114/H114,"0")+IFERROR(Y115/H115,"0")+IFERROR(Y116/H116,"0")+IFERROR(Y117/H117,"0")+IFERROR(Y118/H118,"0")</f>
        <v>213</v>
      </c>
      <c r="Z119" s="388">
        <f>IFERROR(IF(Z114="",0,Z114),"0")+IFERROR(IF(Z115="",0,Z115),"0")+IFERROR(IF(Z116="",0,Z116),"0")+IFERROR(IF(Z117="",0,Z117),"0")+IFERROR(IF(Z118="",0,Z118),"0")</f>
        <v>2.9690099999999999</v>
      </c>
      <c r="AA119" s="389"/>
      <c r="AB119" s="389"/>
      <c r="AC119" s="389"/>
    </row>
    <row r="120" spans="1:68" x14ac:dyDescent="0.2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18"/>
      <c r="P120" s="402" t="s">
        <v>70</v>
      </c>
      <c r="Q120" s="403"/>
      <c r="R120" s="403"/>
      <c r="S120" s="403"/>
      <c r="T120" s="403"/>
      <c r="U120" s="403"/>
      <c r="V120" s="404"/>
      <c r="W120" s="37" t="s">
        <v>69</v>
      </c>
      <c r="X120" s="388">
        <f>IFERROR(SUM(X114:X118),"0")</f>
        <v>1115</v>
      </c>
      <c r="Y120" s="388">
        <f>IFERROR(SUM(Y114:Y118),"0")</f>
        <v>1122.3000000000002</v>
      </c>
      <c r="Z120" s="37"/>
      <c r="AA120" s="389"/>
      <c r="AB120" s="389"/>
      <c r="AC120" s="389"/>
    </row>
    <row r="121" spans="1:68" ht="16.5" customHeight="1" x14ac:dyDescent="0.25">
      <c r="A121" s="437" t="s">
        <v>203</v>
      </c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01"/>
      <c r="O121" s="401"/>
      <c r="P121" s="401"/>
      <c r="Q121" s="401"/>
      <c r="R121" s="401"/>
      <c r="S121" s="401"/>
      <c r="T121" s="401"/>
      <c r="U121" s="401"/>
      <c r="V121" s="401"/>
      <c r="W121" s="401"/>
      <c r="X121" s="401"/>
      <c r="Y121" s="401"/>
      <c r="Z121" s="401"/>
      <c r="AA121" s="381"/>
      <c r="AB121" s="381"/>
      <c r="AC121" s="381"/>
    </row>
    <row r="122" spans="1:68" ht="14.25" customHeight="1" x14ac:dyDescent="0.25">
      <c r="A122" s="400" t="s">
        <v>110</v>
      </c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382"/>
      <c r="AB122" s="382"/>
      <c r="AC122" s="382"/>
    </row>
    <row r="123" spans="1:68" ht="16.5" customHeight="1" x14ac:dyDescent="0.25">
      <c r="A123" s="54" t="s">
        <v>204</v>
      </c>
      <c r="B123" s="54" t="s">
        <v>205</v>
      </c>
      <c r="C123" s="31">
        <v>4301011514</v>
      </c>
      <c r="D123" s="396">
        <v>4680115882133</v>
      </c>
      <c r="E123" s="397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113</v>
      </c>
      <c r="L123" s="32"/>
      <c r="M123" s="33" t="s">
        <v>114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69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204</v>
      </c>
      <c r="B124" s="54" t="s">
        <v>206</v>
      </c>
      <c r="C124" s="31">
        <v>4301011703</v>
      </c>
      <c r="D124" s="396">
        <v>4680115882133</v>
      </c>
      <c r="E124" s="397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113</v>
      </c>
      <c r="L124" s="32"/>
      <c r="M124" s="33" t="s">
        <v>114</v>
      </c>
      <c r="N124" s="33"/>
      <c r="O124" s="32">
        <v>50</v>
      </c>
      <c r="P124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69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207</v>
      </c>
      <c r="B125" s="54" t="s">
        <v>208</v>
      </c>
      <c r="C125" s="31">
        <v>4301011417</v>
      </c>
      <c r="D125" s="396">
        <v>4680115880269</v>
      </c>
      <c r="E125" s="397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75</v>
      </c>
      <c r="L125" s="32"/>
      <c r="M125" s="33" t="s">
        <v>116</v>
      </c>
      <c r="N125" s="33"/>
      <c r="O125" s="32">
        <v>50</v>
      </c>
      <c r="P125" s="6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69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209</v>
      </c>
      <c r="B126" s="54" t="s">
        <v>210</v>
      </c>
      <c r="C126" s="31">
        <v>4301011415</v>
      </c>
      <c r="D126" s="396">
        <v>4680115880429</v>
      </c>
      <c r="E126" s="397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75</v>
      </c>
      <c r="L126" s="32"/>
      <c r="M126" s="33" t="s">
        <v>116</v>
      </c>
      <c r="N126" s="33"/>
      <c r="O126" s="32">
        <v>50</v>
      </c>
      <c r="P126" s="78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69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211</v>
      </c>
      <c r="B127" s="54" t="s">
        <v>212</v>
      </c>
      <c r="C127" s="31">
        <v>4301011462</v>
      </c>
      <c r="D127" s="396">
        <v>4680115881457</v>
      </c>
      <c r="E127" s="397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75</v>
      </c>
      <c r="L127" s="32"/>
      <c r="M127" s="33" t="s">
        <v>116</v>
      </c>
      <c r="N127" s="33"/>
      <c r="O127" s="32">
        <v>50</v>
      </c>
      <c r="P127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69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7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18"/>
      <c r="P128" s="402" t="s">
        <v>70</v>
      </c>
      <c r="Q128" s="403"/>
      <c r="R128" s="403"/>
      <c r="S128" s="403"/>
      <c r="T128" s="403"/>
      <c r="U128" s="403"/>
      <c r="V128" s="404"/>
      <c r="W128" s="37" t="s">
        <v>71</v>
      </c>
      <c r="X128" s="388">
        <f>IFERROR(X123/H123,"0")+IFERROR(X124/H124,"0")+IFERROR(X125/H125,"0")+IFERROR(X126/H126,"0")+IFERROR(X127/H127,"0")</f>
        <v>0</v>
      </c>
      <c r="Y128" s="388">
        <f>IFERROR(Y123/H123,"0")+IFERROR(Y124/H124,"0")+IFERROR(Y125/H125,"0")+IFERROR(Y126/H126,"0")+IFERROR(Y127/H127,"0")</f>
        <v>0</v>
      </c>
      <c r="Z128" s="388">
        <f>IFERROR(IF(Z123="",0,Z123),"0")+IFERROR(IF(Z124="",0,Z124),"0")+IFERROR(IF(Z125="",0,Z125),"0")+IFERROR(IF(Z126="",0,Z126),"0")+IFERROR(IF(Z127="",0,Z127),"0")</f>
        <v>0</v>
      </c>
      <c r="AA128" s="389"/>
      <c r="AB128" s="389"/>
      <c r="AC128" s="389"/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18"/>
      <c r="P129" s="402" t="s">
        <v>70</v>
      </c>
      <c r="Q129" s="403"/>
      <c r="R129" s="403"/>
      <c r="S129" s="403"/>
      <c r="T129" s="403"/>
      <c r="U129" s="403"/>
      <c r="V129" s="404"/>
      <c r="W129" s="37" t="s">
        <v>69</v>
      </c>
      <c r="X129" s="388">
        <f>IFERROR(SUM(X123:X127),"0")</f>
        <v>0</v>
      </c>
      <c r="Y129" s="388">
        <f>IFERROR(SUM(Y123:Y127),"0")</f>
        <v>0</v>
      </c>
      <c r="Z129" s="37"/>
      <c r="AA129" s="389"/>
      <c r="AB129" s="389"/>
      <c r="AC129" s="389"/>
    </row>
    <row r="130" spans="1:68" ht="14.25" customHeight="1" x14ac:dyDescent="0.25">
      <c r="A130" s="400" t="s">
        <v>146</v>
      </c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401"/>
      <c r="Z130" s="401"/>
      <c r="AA130" s="382"/>
      <c r="AB130" s="382"/>
      <c r="AC130" s="382"/>
    </row>
    <row r="131" spans="1:68" ht="16.5" customHeight="1" x14ac:dyDescent="0.25">
      <c r="A131" s="54" t="s">
        <v>213</v>
      </c>
      <c r="B131" s="54" t="s">
        <v>214</v>
      </c>
      <c r="C131" s="31">
        <v>4301020345</v>
      </c>
      <c r="D131" s="396">
        <v>4680115881488</v>
      </c>
      <c r="E131" s="397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113</v>
      </c>
      <c r="L131" s="32"/>
      <c r="M131" s="33" t="s">
        <v>114</v>
      </c>
      <c r="N131" s="33"/>
      <c r="O131" s="32">
        <v>55</v>
      </c>
      <c r="P131" s="519" t="s">
        <v>215</v>
      </c>
      <c r="Q131" s="391"/>
      <c r="R131" s="391"/>
      <c r="S131" s="391"/>
      <c r="T131" s="392"/>
      <c r="U131" s="34"/>
      <c r="V131" s="34"/>
      <c r="W131" s="35" t="s">
        <v>69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213</v>
      </c>
      <c r="B132" s="54" t="s">
        <v>216</v>
      </c>
      <c r="C132" s="31">
        <v>4301020235</v>
      </c>
      <c r="D132" s="396">
        <v>4680115881488</v>
      </c>
      <c r="E132" s="397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113</v>
      </c>
      <c r="L132" s="32"/>
      <c r="M132" s="33" t="s">
        <v>114</v>
      </c>
      <c r="N132" s="33"/>
      <c r="O132" s="32">
        <v>50</v>
      </c>
      <c r="P132" s="5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69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217</v>
      </c>
      <c r="B133" s="54" t="s">
        <v>218</v>
      </c>
      <c r="C133" s="31">
        <v>4301020346</v>
      </c>
      <c r="D133" s="396">
        <v>4680115882775</v>
      </c>
      <c r="E133" s="397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67</v>
      </c>
      <c r="L133" s="32"/>
      <c r="M133" s="33" t="s">
        <v>114</v>
      </c>
      <c r="N133" s="33"/>
      <c r="O133" s="32">
        <v>55</v>
      </c>
      <c r="P133" s="723" t="s">
        <v>219</v>
      </c>
      <c r="Q133" s="391"/>
      <c r="R133" s="391"/>
      <c r="S133" s="391"/>
      <c r="T133" s="392"/>
      <c r="U133" s="34"/>
      <c r="V133" s="34"/>
      <c r="W133" s="35" t="s">
        <v>69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217</v>
      </c>
      <c r="B134" s="54" t="s">
        <v>220</v>
      </c>
      <c r="C134" s="31">
        <v>4301020258</v>
      </c>
      <c r="D134" s="396">
        <v>4680115882775</v>
      </c>
      <c r="E134" s="397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67</v>
      </c>
      <c r="L134" s="32"/>
      <c r="M134" s="33" t="s">
        <v>116</v>
      </c>
      <c r="N134" s="33"/>
      <c r="O134" s="32">
        <v>50</v>
      </c>
      <c r="P134" s="76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69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221</v>
      </c>
      <c r="B135" s="54" t="s">
        <v>222</v>
      </c>
      <c r="C135" s="31">
        <v>4301020339</v>
      </c>
      <c r="D135" s="396">
        <v>4680115880658</v>
      </c>
      <c r="E135" s="397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75</v>
      </c>
      <c r="L135" s="32"/>
      <c r="M135" s="33" t="s">
        <v>114</v>
      </c>
      <c r="N135" s="33"/>
      <c r="O135" s="32">
        <v>50</v>
      </c>
      <c r="P135" s="73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69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417"/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18"/>
      <c r="P136" s="402" t="s">
        <v>70</v>
      </c>
      <c r="Q136" s="403"/>
      <c r="R136" s="403"/>
      <c r="S136" s="403"/>
      <c r="T136" s="403"/>
      <c r="U136" s="403"/>
      <c r="V136" s="404"/>
      <c r="W136" s="37" t="s">
        <v>71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x14ac:dyDescent="0.2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18"/>
      <c r="P137" s="402" t="s">
        <v>70</v>
      </c>
      <c r="Q137" s="403"/>
      <c r="R137" s="403"/>
      <c r="S137" s="403"/>
      <c r="T137" s="403"/>
      <c r="U137" s="403"/>
      <c r="V137" s="404"/>
      <c r="W137" s="37" t="s">
        <v>69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customHeight="1" x14ac:dyDescent="0.25">
      <c r="A138" s="400" t="s">
        <v>72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382"/>
      <c r="AB138" s="382"/>
      <c r="AC138" s="382"/>
    </row>
    <row r="139" spans="1:68" ht="16.5" customHeight="1" x14ac:dyDescent="0.25">
      <c r="A139" s="54" t="s">
        <v>223</v>
      </c>
      <c r="B139" s="54" t="s">
        <v>224</v>
      </c>
      <c r="C139" s="31">
        <v>4301051360</v>
      </c>
      <c r="D139" s="396">
        <v>4607091385168</v>
      </c>
      <c r="E139" s="397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113</v>
      </c>
      <c r="L139" s="32"/>
      <c r="M139" s="33" t="s">
        <v>116</v>
      </c>
      <c r="N139" s="33"/>
      <c r="O139" s="32">
        <v>45</v>
      </c>
      <c r="P139" s="7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69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223</v>
      </c>
      <c r="B140" s="54" t="s">
        <v>225</v>
      </c>
      <c r="C140" s="31">
        <v>4301051612</v>
      </c>
      <c r="D140" s="396">
        <v>4607091385168</v>
      </c>
      <c r="E140" s="397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113</v>
      </c>
      <c r="L140" s="32"/>
      <c r="M140" s="33" t="s">
        <v>68</v>
      </c>
      <c r="N140" s="33"/>
      <c r="O140" s="32">
        <v>45</v>
      </c>
      <c r="P140" s="5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69</v>
      </c>
      <c r="X140" s="386">
        <v>2000</v>
      </c>
      <c r="Y140" s="387">
        <f t="shared" si="21"/>
        <v>2007.6000000000001</v>
      </c>
      <c r="Z140" s="36">
        <f>IFERROR(IF(Y140=0,"",ROUNDUP(Y140/H140,0)*0.02175),"")</f>
        <v>5.1982499999999998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2132.8571428571427</v>
      </c>
      <c r="BN140" s="64">
        <f t="shared" si="23"/>
        <v>2140.9620000000004</v>
      </c>
      <c r="BO140" s="64">
        <f t="shared" si="24"/>
        <v>4.2517006802721085</v>
      </c>
      <c r="BP140" s="64">
        <f t="shared" si="25"/>
        <v>4.2678571428571423</v>
      </c>
    </row>
    <row r="141" spans="1:68" ht="16.5" customHeight="1" x14ac:dyDescent="0.25">
      <c r="A141" s="54" t="s">
        <v>226</v>
      </c>
      <c r="B141" s="54" t="s">
        <v>227</v>
      </c>
      <c r="C141" s="31">
        <v>4301051742</v>
      </c>
      <c r="D141" s="396">
        <v>4680115884540</v>
      </c>
      <c r="E141" s="397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113</v>
      </c>
      <c r="L141" s="32"/>
      <c r="M141" s="33" t="s">
        <v>116</v>
      </c>
      <c r="N141" s="33"/>
      <c r="O141" s="32">
        <v>45</v>
      </c>
      <c r="P141" s="621" t="s">
        <v>228</v>
      </c>
      <c r="Q141" s="391"/>
      <c r="R141" s="391"/>
      <c r="S141" s="391"/>
      <c r="T141" s="392"/>
      <c r="U141" s="34" t="s">
        <v>169</v>
      </c>
      <c r="V141" s="34"/>
      <c r="W141" s="35" t="s">
        <v>69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229</v>
      </c>
      <c r="B142" s="54" t="s">
        <v>230</v>
      </c>
      <c r="C142" s="31">
        <v>4301051362</v>
      </c>
      <c r="D142" s="396">
        <v>4607091383256</v>
      </c>
      <c r="E142" s="397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75</v>
      </c>
      <c r="L142" s="32"/>
      <c r="M142" s="33" t="s">
        <v>116</v>
      </c>
      <c r="N142" s="33"/>
      <c r="O142" s="32">
        <v>45</v>
      </c>
      <c r="P142" s="5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69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231</v>
      </c>
      <c r="B143" s="54" t="s">
        <v>232</v>
      </c>
      <c r="C143" s="31">
        <v>4301051358</v>
      </c>
      <c r="D143" s="396">
        <v>4607091385748</v>
      </c>
      <c r="E143" s="397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75</v>
      </c>
      <c r="L143" s="32"/>
      <c r="M143" s="33" t="s">
        <v>116</v>
      </c>
      <c r="N143" s="33"/>
      <c r="O143" s="32">
        <v>45</v>
      </c>
      <c r="P143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69</v>
      </c>
      <c r="X143" s="386">
        <v>360</v>
      </c>
      <c r="Y143" s="387">
        <f t="shared" si="21"/>
        <v>361.8</v>
      </c>
      <c r="Z143" s="36">
        <f>IFERROR(IF(Y143=0,"",ROUNDUP(Y143/H143,0)*0.00753),"")</f>
        <v>1.00902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396.26666666666665</v>
      </c>
      <c r="BN143" s="64">
        <f t="shared" si="23"/>
        <v>398.24799999999999</v>
      </c>
      <c r="BO143" s="64">
        <f t="shared" si="24"/>
        <v>0.85470085470085455</v>
      </c>
      <c r="BP143" s="64">
        <f t="shared" si="25"/>
        <v>0.85897435897435892</v>
      </c>
    </row>
    <row r="144" spans="1:68" ht="16.5" customHeight="1" x14ac:dyDescent="0.25">
      <c r="A144" s="54" t="s">
        <v>233</v>
      </c>
      <c r="B144" s="54" t="s">
        <v>234</v>
      </c>
      <c r="C144" s="31">
        <v>4301051738</v>
      </c>
      <c r="D144" s="396">
        <v>4680115884533</v>
      </c>
      <c r="E144" s="397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75</v>
      </c>
      <c r="L144" s="32"/>
      <c r="M144" s="33" t="s">
        <v>68</v>
      </c>
      <c r="N144" s="33"/>
      <c r="O144" s="32">
        <v>45</v>
      </c>
      <c r="P144" s="39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69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customHeight="1" x14ac:dyDescent="0.25">
      <c r="A145" s="54" t="s">
        <v>235</v>
      </c>
      <c r="B145" s="54" t="s">
        <v>236</v>
      </c>
      <c r="C145" s="31">
        <v>4301051480</v>
      </c>
      <c r="D145" s="396">
        <v>4680115882645</v>
      </c>
      <c r="E145" s="397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75</v>
      </c>
      <c r="L145" s="32"/>
      <c r="M145" s="33" t="s">
        <v>68</v>
      </c>
      <c r="N145" s="33"/>
      <c r="O145" s="32">
        <v>40</v>
      </c>
      <c r="P145" s="4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69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7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18"/>
      <c r="P146" s="402" t="s">
        <v>70</v>
      </c>
      <c r="Q146" s="403"/>
      <c r="R146" s="403"/>
      <c r="S146" s="403"/>
      <c r="T146" s="403"/>
      <c r="U146" s="403"/>
      <c r="V146" s="404"/>
      <c r="W146" s="37" t="s">
        <v>71</v>
      </c>
      <c r="X146" s="388">
        <f>IFERROR(X139/H139,"0")+IFERROR(X140/H140,"0")+IFERROR(X141/H141,"0")+IFERROR(X142/H142,"0")+IFERROR(X143/H143,"0")+IFERROR(X144/H144,"0")+IFERROR(X145/H145,"0")</f>
        <v>371.42857142857139</v>
      </c>
      <c r="Y146" s="388">
        <f>IFERROR(Y139/H139,"0")+IFERROR(Y140/H140,"0")+IFERROR(Y141/H141,"0")+IFERROR(Y142/H142,"0")+IFERROR(Y143/H143,"0")+IFERROR(Y144/H144,"0")+IFERROR(Y145/H145,"0")</f>
        <v>373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6.2072699999999994</v>
      </c>
      <c r="AA146" s="389"/>
      <c r="AB146" s="389"/>
      <c r="AC146" s="389"/>
    </row>
    <row r="147" spans="1:68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18"/>
      <c r="P147" s="402" t="s">
        <v>70</v>
      </c>
      <c r="Q147" s="403"/>
      <c r="R147" s="403"/>
      <c r="S147" s="403"/>
      <c r="T147" s="403"/>
      <c r="U147" s="403"/>
      <c r="V147" s="404"/>
      <c r="W147" s="37" t="s">
        <v>69</v>
      </c>
      <c r="X147" s="388">
        <f>IFERROR(SUM(X139:X145),"0")</f>
        <v>2360</v>
      </c>
      <c r="Y147" s="388">
        <f>IFERROR(SUM(Y139:Y145),"0")</f>
        <v>2369.4</v>
      </c>
      <c r="Z147" s="37"/>
      <c r="AA147" s="389"/>
      <c r="AB147" s="389"/>
      <c r="AC147" s="389"/>
    </row>
    <row r="148" spans="1:68" ht="14.25" customHeight="1" x14ac:dyDescent="0.25">
      <c r="A148" s="400" t="s">
        <v>181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82"/>
      <c r="AB148" s="382"/>
      <c r="AC148" s="382"/>
    </row>
    <row r="149" spans="1:68" ht="27" customHeight="1" x14ac:dyDescent="0.25">
      <c r="A149" s="54" t="s">
        <v>237</v>
      </c>
      <c r="B149" s="54" t="s">
        <v>238</v>
      </c>
      <c r="C149" s="31">
        <v>4301060356</v>
      </c>
      <c r="D149" s="396">
        <v>4680115882652</v>
      </c>
      <c r="E149" s="397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75</v>
      </c>
      <c r="L149" s="32"/>
      <c r="M149" s="33" t="s">
        <v>68</v>
      </c>
      <c r="N149" s="33"/>
      <c r="O149" s="32">
        <v>40</v>
      </c>
      <c r="P149" s="7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69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239</v>
      </c>
      <c r="B150" s="54" t="s">
        <v>240</v>
      </c>
      <c r="C150" s="31">
        <v>4301060309</v>
      </c>
      <c r="D150" s="396">
        <v>4680115880238</v>
      </c>
      <c r="E150" s="397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75</v>
      </c>
      <c r="L150" s="32"/>
      <c r="M150" s="33" t="s">
        <v>68</v>
      </c>
      <c r="N150" s="33"/>
      <c r="O150" s="32">
        <v>40</v>
      </c>
      <c r="P150" s="4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69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417"/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18"/>
      <c r="P151" s="402" t="s">
        <v>70</v>
      </c>
      <c r="Q151" s="403"/>
      <c r="R151" s="403"/>
      <c r="S151" s="403"/>
      <c r="T151" s="403"/>
      <c r="U151" s="403"/>
      <c r="V151" s="404"/>
      <c r="W151" s="37" t="s">
        <v>71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x14ac:dyDescent="0.2">
      <c r="A152" s="401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18"/>
      <c r="P152" s="402" t="s">
        <v>70</v>
      </c>
      <c r="Q152" s="403"/>
      <c r="R152" s="403"/>
      <c r="S152" s="403"/>
      <c r="T152" s="403"/>
      <c r="U152" s="403"/>
      <c r="V152" s="404"/>
      <c r="W152" s="37" t="s">
        <v>69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customHeight="1" x14ac:dyDescent="0.25">
      <c r="A153" s="437" t="s">
        <v>241</v>
      </c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1"/>
      <c r="P153" s="401"/>
      <c r="Q153" s="401"/>
      <c r="R153" s="401"/>
      <c r="S153" s="401"/>
      <c r="T153" s="401"/>
      <c r="U153" s="401"/>
      <c r="V153" s="401"/>
      <c r="W153" s="401"/>
      <c r="X153" s="401"/>
      <c r="Y153" s="401"/>
      <c r="Z153" s="401"/>
      <c r="AA153" s="381"/>
      <c r="AB153" s="381"/>
      <c r="AC153" s="381"/>
    </row>
    <row r="154" spans="1:68" ht="14.25" customHeight="1" x14ac:dyDescent="0.25">
      <c r="A154" s="400" t="s">
        <v>110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82"/>
      <c r="AB154" s="382"/>
      <c r="AC154" s="382"/>
    </row>
    <row r="155" spans="1:68" ht="27" customHeight="1" x14ac:dyDescent="0.25">
      <c r="A155" s="54" t="s">
        <v>242</v>
      </c>
      <c r="B155" s="54" t="s">
        <v>243</v>
      </c>
      <c r="C155" s="31">
        <v>4301011562</v>
      </c>
      <c r="D155" s="396">
        <v>4680115882577</v>
      </c>
      <c r="E155" s="397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75</v>
      </c>
      <c r="L155" s="32"/>
      <c r="M155" s="33" t="s">
        <v>99</v>
      </c>
      <c r="N155" s="33"/>
      <c r="O155" s="32">
        <v>90</v>
      </c>
      <c r="P155" s="4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69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242</v>
      </c>
      <c r="B156" s="54" t="s">
        <v>244</v>
      </c>
      <c r="C156" s="31">
        <v>4301011564</v>
      </c>
      <c r="D156" s="396">
        <v>4680115882577</v>
      </c>
      <c r="E156" s="397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75</v>
      </c>
      <c r="L156" s="32"/>
      <c r="M156" s="33" t="s">
        <v>99</v>
      </c>
      <c r="N156" s="33"/>
      <c r="O156" s="32">
        <v>90</v>
      </c>
      <c r="P156" s="6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69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7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18"/>
      <c r="P157" s="402" t="s">
        <v>70</v>
      </c>
      <c r="Q157" s="403"/>
      <c r="R157" s="403"/>
      <c r="S157" s="403"/>
      <c r="T157" s="403"/>
      <c r="U157" s="403"/>
      <c r="V157" s="404"/>
      <c r="W157" s="37" t="s">
        <v>71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18"/>
      <c r="P158" s="402" t="s">
        <v>70</v>
      </c>
      <c r="Q158" s="403"/>
      <c r="R158" s="403"/>
      <c r="S158" s="403"/>
      <c r="T158" s="403"/>
      <c r="U158" s="403"/>
      <c r="V158" s="404"/>
      <c r="W158" s="37" t="s">
        <v>69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customHeight="1" x14ac:dyDescent="0.25">
      <c r="A159" s="400" t="s">
        <v>64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82"/>
      <c r="AB159" s="382"/>
      <c r="AC159" s="382"/>
    </row>
    <row r="160" spans="1:68" ht="27" customHeight="1" x14ac:dyDescent="0.25">
      <c r="A160" s="54" t="s">
        <v>245</v>
      </c>
      <c r="B160" s="54" t="s">
        <v>246</v>
      </c>
      <c r="C160" s="31">
        <v>4301031234</v>
      </c>
      <c r="D160" s="396">
        <v>4680115883444</v>
      </c>
      <c r="E160" s="397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75</v>
      </c>
      <c r="L160" s="32"/>
      <c r="M160" s="33" t="s">
        <v>99</v>
      </c>
      <c r="N160" s="33"/>
      <c r="O160" s="32">
        <v>90</v>
      </c>
      <c r="P160" s="45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69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245</v>
      </c>
      <c r="B161" s="54" t="s">
        <v>247</v>
      </c>
      <c r="C161" s="31">
        <v>4301031235</v>
      </c>
      <c r="D161" s="396">
        <v>4680115883444</v>
      </c>
      <c r="E161" s="397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75</v>
      </c>
      <c r="L161" s="32"/>
      <c r="M161" s="33" t="s">
        <v>99</v>
      </c>
      <c r="N161" s="33"/>
      <c r="O161" s="32">
        <v>90</v>
      </c>
      <c r="P161" s="6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69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7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18"/>
      <c r="P162" s="402" t="s">
        <v>70</v>
      </c>
      <c r="Q162" s="403"/>
      <c r="R162" s="403"/>
      <c r="S162" s="403"/>
      <c r="T162" s="403"/>
      <c r="U162" s="403"/>
      <c r="V162" s="404"/>
      <c r="W162" s="37" t="s">
        <v>71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18"/>
      <c r="P163" s="402" t="s">
        <v>70</v>
      </c>
      <c r="Q163" s="403"/>
      <c r="R163" s="403"/>
      <c r="S163" s="403"/>
      <c r="T163" s="403"/>
      <c r="U163" s="403"/>
      <c r="V163" s="404"/>
      <c r="W163" s="37" t="s">
        <v>69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customHeight="1" x14ac:dyDescent="0.25">
      <c r="A164" s="400" t="s">
        <v>72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82"/>
      <c r="AB164" s="382"/>
      <c r="AC164" s="382"/>
    </row>
    <row r="165" spans="1:68" ht="16.5" customHeight="1" x14ac:dyDescent="0.25">
      <c r="A165" s="54" t="s">
        <v>248</v>
      </c>
      <c r="B165" s="54" t="s">
        <v>249</v>
      </c>
      <c r="C165" s="31">
        <v>4301051477</v>
      </c>
      <c r="D165" s="396">
        <v>4680115882584</v>
      </c>
      <c r="E165" s="397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75</v>
      </c>
      <c r="L165" s="32"/>
      <c r="M165" s="33" t="s">
        <v>99</v>
      </c>
      <c r="N165" s="33"/>
      <c r="O165" s="32">
        <v>60</v>
      </c>
      <c r="P165" s="43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391"/>
      <c r="R165" s="391"/>
      <c r="S165" s="391"/>
      <c r="T165" s="392"/>
      <c r="U165" s="34"/>
      <c r="V165" s="34"/>
      <c r="W165" s="35" t="s">
        <v>69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248</v>
      </c>
      <c r="B166" s="54" t="s">
        <v>250</v>
      </c>
      <c r="C166" s="31">
        <v>4301051476</v>
      </c>
      <c r="D166" s="396">
        <v>4680115882584</v>
      </c>
      <c r="E166" s="397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75</v>
      </c>
      <c r="L166" s="32"/>
      <c r="M166" s="33" t="s">
        <v>99</v>
      </c>
      <c r="N166" s="33"/>
      <c r="O166" s="32">
        <v>60</v>
      </c>
      <c r="P166" s="4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391"/>
      <c r="R166" s="391"/>
      <c r="S166" s="391"/>
      <c r="T166" s="392"/>
      <c r="U166" s="34"/>
      <c r="V166" s="34"/>
      <c r="W166" s="35" t="s">
        <v>69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17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18"/>
      <c r="P167" s="402" t="s">
        <v>70</v>
      </c>
      <c r="Q167" s="403"/>
      <c r="R167" s="403"/>
      <c r="S167" s="403"/>
      <c r="T167" s="403"/>
      <c r="U167" s="403"/>
      <c r="V167" s="404"/>
      <c r="W167" s="37" t="s">
        <v>71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x14ac:dyDescent="0.2">
      <c r="A168" s="401"/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18"/>
      <c r="P168" s="402" t="s">
        <v>70</v>
      </c>
      <c r="Q168" s="403"/>
      <c r="R168" s="403"/>
      <c r="S168" s="403"/>
      <c r="T168" s="403"/>
      <c r="U168" s="403"/>
      <c r="V168" s="404"/>
      <c r="W168" s="37" t="s">
        <v>69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customHeight="1" x14ac:dyDescent="0.25">
      <c r="A169" s="437" t="s">
        <v>108</v>
      </c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1"/>
      <c r="P169" s="401"/>
      <c r="Q169" s="401"/>
      <c r="R169" s="401"/>
      <c r="S169" s="401"/>
      <c r="T169" s="401"/>
      <c r="U169" s="401"/>
      <c r="V169" s="401"/>
      <c r="W169" s="401"/>
      <c r="X169" s="401"/>
      <c r="Y169" s="401"/>
      <c r="Z169" s="401"/>
      <c r="AA169" s="381"/>
      <c r="AB169" s="381"/>
      <c r="AC169" s="381"/>
    </row>
    <row r="170" spans="1:68" ht="14.25" customHeight="1" x14ac:dyDescent="0.25">
      <c r="A170" s="400" t="s">
        <v>110</v>
      </c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1"/>
      <c r="P170" s="401"/>
      <c r="Q170" s="401"/>
      <c r="R170" s="401"/>
      <c r="S170" s="401"/>
      <c r="T170" s="401"/>
      <c r="U170" s="401"/>
      <c r="V170" s="401"/>
      <c r="W170" s="401"/>
      <c r="X170" s="401"/>
      <c r="Y170" s="401"/>
      <c r="Z170" s="401"/>
      <c r="AA170" s="382"/>
      <c r="AB170" s="382"/>
      <c r="AC170" s="382"/>
    </row>
    <row r="171" spans="1:68" ht="27" customHeight="1" x14ac:dyDescent="0.25">
      <c r="A171" s="54" t="s">
        <v>251</v>
      </c>
      <c r="B171" s="54" t="s">
        <v>252</v>
      </c>
      <c r="C171" s="31">
        <v>4301011623</v>
      </c>
      <c r="D171" s="396">
        <v>4607091382945</v>
      </c>
      <c r="E171" s="397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113</v>
      </c>
      <c r="L171" s="32"/>
      <c r="M171" s="33" t="s">
        <v>114</v>
      </c>
      <c r="N171" s="33"/>
      <c r="O171" s="32">
        <v>50</v>
      </c>
      <c r="P171" s="48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69</v>
      </c>
      <c r="X171" s="386">
        <v>100</v>
      </c>
      <c r="Y171" s="387">
        <f>IFERROR(IF(X171="",0,CEILING((X171/$H171),1)*$H171),"")</f>
        <v>100.8</v>
      </c>
      <c r="Z171" s="36">
        <f>IFERROR(IF(Y171=0,"",ROUNDUP(Y171/H171,0)*0.02175),"")</f>
        <v>0.19574999999999998</v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104.28571428571429</v>
      </c>
      <c r="BN171" s="64">
        <f>IFERROR(Y171*I171/H171,"0")</f>
        <v>105.12</v>
      </c>
      <c r="BO171" s="64">
        <f>IFERROR(1/J171*(X171/H171),"0")</f>
        <v>0.15943877551020408</v>
      </c>
      <c r="BP171" s="64">
        <f>IFERROR(1/J171*(Y171/H171),"0")</f>
        <v>0.1607142857142857</v>
      </c>
    </row>
    <row r="172" spans="1:68" ht="27" customHeight="1" x14ac:dyDescent="0.25">
      <c r="A172" s="54" t="s">
        <v>253</v>
      </c>
      <c r="B172" s="54" t="s">
        <v>254</v>
      </c>
      <c r="C172" s="31">
        <v>4301011192</v>
      </c>
      <c r="D172" s="396">
        <v>4607091382952</v>
      </c>
      <c r="E172" s="397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75</v>
      </c>
      <c r="L172" s="32"/>
      <c r="M172" s="33" t="s">
        <v>114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69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255</v>
      </c>
      <c r="B173" s="54" t="s">
        <v>256</v>
      </c>
      <c r="C173" s="31">
        <v>4301011705</v>
      </c>
      <c r="D173" s="396">
        <v>4607091384604</v>
      </c>
      <c r="E173" s="397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75</v>
      </c>
      <c r="L173" s="32"/>
      <c r="M173" s="33" t="s">
        <v>114</v>
      </c>
      <c r="N173" s="33"/>
      <c r="O173" s="32">
        <v>50</v>
      </c>
      <c r="P173" s="4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69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17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18"/>
      <c r="P174" s="402" t="s">
        <v>70</v>
      </c>
      <c r="Q174" s="403"/>
      <c r="R174" s="403"/>
      <c r="S174" s="403"/>
      <c r="T174" s="403"/>
      <c r="U174" s="403"/>
      <c r="V174" s="404"/>
      <c r="W174" s="37" t="s">
        <v>71</v>
      </c>
      <c r="X174" s="388">
        <f>IFERROR(X171/H171,"0")+IFERROR(X172/H172,"0")+IFERROR(X173/H173,"0")</f>
        <v>8.9285714285714288</v>
      </c>
      <c r="Y174" s="388">
        <f>IFERROR(Y171/H171,"0")+IFERROR(Y172/H172,"0")+IFERROR(Y173/H173,"0")</f>
        <v>9</v>
      </c>
      <c r="Z174" s="388">
        <f>IFERROR(IF(Z171="",0,Z171),"0")+IFERROR(IF(Z172="",0,Z172),"0")+IFERROR(IF(Z173="",0,Z173),"0")</f>
        <v>0.19574999999999998</v>
      </c>
      <c r="AA174" s="389"/>
      <c r="AB174" s="389"/>
      <c r="AC174" s="389"/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18"/>
      <c r="P175" s="402" t="s">
        <v>70</v>
      </c>
      <c r="Q175" s="403"/>
      <c r="R175" s="403"/>
      <c r="S175" s="403"/>
      <c r="T175" s="403"/>
      <c r="U175" s="403"/>
      <c r="V175" s="404"/>
      <c r="W175" s="37" t="s">
        <v>69</v>
      </c>
      <c r="X175" s="388">
        <f>IFERROR(SUM(X171:X173),"0")</f>
        <v>100</v>
      </c>
      <c r="Y175" s="388">
        <f>IFERROR(SUM(Y171:Y173),"0")</f>
        <v>100.8</v>
      </c>
      <c r="Z175" s="37"/>
      <c r="AA175" s="389"/>
      <c r="AB175" s="389"/>
      <c r="AC175" s="389"/>
    </row>
    <row r="176" spans="1:68" ht="14.25" customHeight="1" x14ac:dyDescent="0.25">
      <c r="A176" s="400" t="s">
        <v>64</v>
      </c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  <c r="P176" s="401"/>
      <c r="Q176" s="401"/>
      <c r="R176" s="401"/>
      <c r="S176" s="401"/>
      <c r="T176" s="401"/>
      <c r="U176" s="401"/>
      <c r="V176" s="401"/>
      <c r="W176" s="401"/>
      <c r="X176" s="401"/>
      <c r="Y176" s="401"/>
      <c r="Z176" s="401"/>
      <c r="AA176" s="382"/>
      <c r="AB176" s="382"/>
      <c r="AC176" s="382"/>
    </row>
    <row r="177" spans="1:68" ht="16.5" customHeight="1" x14ac:dyDescent="0.25">
      <c r="A177" s="54" t="s">
        <v>257</v>
      </c>
      <c r="B177" s="54" t="s">
        <v>258</v>
      </c>
      <c r="C177" s="31">
        <v>4301030895</v>
      </c>
      <c r="D177" s="396">
        <v>4607091387667</v>
      </c>
      <c r="E177" s="397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113</v>
      </c>
      <c r="L177" s="32"/>
      <c r="M177" s="33" t="s">
        <v>114</v>
      </c>
      <c r="N177" s="33"/>
      <c r="O177" s="32">
        <v>40</v>
      </c>
      <c r="P177" s="6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69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259</v>
      </c>
      <c r="B178" s="54" t="s">
        <v>260</v>
      </c>
      <c r="C178" s="31">
        <v>4301030961</v>
      </c>
      <c r="D178" s="396">
        <v>4607091387636</v>
      </c>
      <c r="E178" s="397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75</v>
      </c>
      <c r="L178" s="32"/>
      <c r="M178" s="33" t="s">
        <v>68</v>
      </c>
      <c r="N178" s="33"/>
      <c r="O178" s="32">
        <v>40</v>
      </c>
      <c r="P178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69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261</v>
      </c>
      <c r="B179" s="54" t="s">
        <v>262</v>
      </c>
      <c r="C179" s="31">
        <v>4301030963</v>
      </c>
      <c r="D179" s="396">
        <v>4607091382426</v>
      </c>
      <c r="E179" s="397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113</v>
      </c>
      <c r="L179" s="32"/>
      <c r="M179" s="33" t="s">
        <v>68</v>
      </c>
      <c r="N179" s="33"/>
      <c r="O179" s="32">
        <v>40</v>
      </c>
      <c r="P179" s="6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69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263</v>
      </c>
      <c r="B180" s="54" t="s">
        <v>264</v>
      </c>
      <c r="C180" s="31">
        <v>4301030962</v>
      </c>
      <c r="D180" s="396">
        <v>4607091386547</v>
      </c>
      <c r="E180" s="397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5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69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265</v>
      </c>
      <c r="B181" s="54" t="s">
        <v>266</v>
      </c>
      <c r="C181" s="31">
        <v>4301030964</v>
      </c>
      <c r="D181" s="396">
        <v>4607091382464</v>
      </c>
      <c r="E181" s="397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69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417"/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18"/>
      <c r="P182" s="402" t="s">
        <v>70</v>
      </c>
      <c r="Q182" s="403"/>
      <c r="R182" s="403"/>
      <c r="S182" s="403"/>
      <c r="T182" s="403"/>
      <c r="U182" s="403"/>
      <c r="V182" s="404"/>
      <c r="W182" s="37" t="s">
        <v>71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x14ac:dyDescent="0.2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18"/>
      <c r="P183" s="402" t="s">
        <v>70</v>
      </c>
      <c r="Q183" s="403"/>
      <c r="R183" s="403"/>
      <c r="S183" s="403"/>
      <c r="T183" s="403"/>
      <c r="U183" s="403"/>
      <c r="V183" s="404"/>
      <c r="W183" s="37" t="s">
        <v>69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customHeight="1" x14ac:dyDescent="0.25">
      <c r="A184" s="400" t="s">
        <v>72</v>
      </c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1"/>
      <c r="P184" s="401"/>
      <c r="Q184" s="401"/>
      <c r="R184" s="401"/>
      <c r="S184" s="401"/>
      <c r="T184" s="401"/>
      <c r="U184" s="401"/>
      <c r="V184" s="401"/>
      <c r="W184" s="401"/>
      <c r="X184" s="401"/>
      <c r="Y184" s="401"/>
      <c r="Z184" s="401"/>
      <c r="AA184" s="382"/>
      <c r="AB184" s="382"/>
      <c r="AC184" s="382"/>
    </row>
    <row r="185" spans="1:68" ht="16.5" customHeight="1" x14ac:dyDescent="0.25">
      <c r="A185" s="54" t="s">
        <v>267</v>
      </c>
      <c r="B185" s="54" t="s">
        <v>268</v>
      </c>
      <c r="C185" s="31">
        <v>4301051611</v>
      </c>
      <c r="D185" s="396">
        <v>4607091385304</v>
      </c>
      <c r="E185" s="397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113</v>
      </c>
      <c r="L185" s="32"/>
      <c r="M185" s="33" t="s">
        <v>68</v>
      </c>
      <c r="N185" s="33"/>
      <c r="O185" s="32">
        <v>40</v>
      </c>
      <c r="P185" s="5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69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269</v>
      </c>
      <c r="B186" s="54" t="s">
        <v>270</v>
      </c>
      <c r="C186" s="31">
        <v>4301051648</v>
      </c>
      <c r="D186" s="396">
        <v>4607091386264</v>
      </c>
      <c r="E186" s="397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75</v>
      </c>
      <c r="L186" s="32"/>
      <c r="M186" s="33" t="s">
        <v>68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69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271</v>
      </c>
      <c r="B187" s="54" t="s">
        <v>272</v>
      </c>
      <c r="C187" s="31">
        <v>4301051313</v>
      </c>
      <c r="D187" s="396">
        <v>4607091385427</v>
      </c>
      <c r="E187" s="397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75</v>
      </c>
      <c r="L187" s="32"/>
      <c r="M187" s="33" t="s">
        <v>68</v>
      </c>
      <c r="N187" s="33"/>
      <c r="O187" s="32">
        <v>40</v>
      </c>
      <c r="P187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69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417"/>
      <c r="B188" s="401"/>
      <c r="C188" s="401"/>
      <c r="D188" s="401"/>
      <c r="E188" s="401"/>
      <c r="F188" s="401"/>
      <c r="G188" s="401"/>
      <c r="H188" s="401"/>
      <c r="I188" s="401"/>
      <c r="J188" s="401"/>
      <c r="K188" s="401"/>
      <c r="L188" s="401"/>
      <c r="M188" s="401"/>
      <c r="N188" s="401"/>
      <c r="O188" s="418"/>
      <c r="P188" s="402" t="s">
        <v>70</v>
      </c>
      <c r="Q188" s="403"/>
      <c r="R188" s="403"/>
      <c r="S188" s="403"/>
      <c r="T188" s="403"/>
      <c r="U188" s="403"/>
      <c r="V188" s="404"/>
      <c r="W188" s="37" t="s">
        <v>71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x14ac:dyDescent="0.2">
      <c r="A189" s="401"/>
      <c r="B189" s="401"/>
      <c r="C189" s="401"/>
      <c r="D189" s="401"/>
      <c r="E189" s="401"/>
      <c r="F189" s="401"/>
      <c r="G189" s="401"/>
      <c r="H189" s="401"/>
      <c r="I189" s="401"/>
      <c r="J189" s="401"/>
      <c r="K189" s="401"/>
      <c r="L189" s="401"/>
      <c r="M189" s="401"/>
      <c r="N189" s="401"/>
      <c r="O189" s="418"/>
      <c r="P189" s="402" t="s">
        <v>70</v>
      </c>
      <c r="Q189" s="403"/>
      <c r="R189" s="403"/>
      <c r="S189" s="403"/>
      <c r="T189" s="403"/>
      <c r="U189" s="403"/>
      <c r="V189" s="404"/>
      <c r="W189" s="37" t="s">
        <v>69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customHeight="1" x14ac:dyDescent="0.2">
      <c r="A190" s="453" t="s">
        <v>273</v>
      </c>
      <c r="B190" s="454"/>
      <c r="C190" s="454"/>
      <c r="D190" s="454"/>
      <c r="E190" s="454"/>
      <c r="F190" s="454"/>
      <c r="G190" s="454"/>
      <c r="H190" s="454"/>
      <c r="I190" s="454"/>
      <c r="J190" s="454"/>
      <c r="K190" s="454"/>
      <c r="L190" s="454"/>
      <c r="M190" s="454"/>
      <c r="N190" s="454"/>
      <c r="O190" s="454"/>
      <c r="P190" s="454"/>
      <c r="Q190" s="454"/>
      <c r="R190" s="454"/>
      <c r="S190" s="454"/>
      <c r="T190" s="454"/>
      <c r="U190" s="454"/>
      <c r="V190" s="454"/>
      <c r="W190" s="454"/>
      <c r="X190" s="454"/>
      <c r="Y190" s="454"/>
      <c r="Z190" s="454"/>
      <c r="AA190" s="48"/>
      <c r="AB190" s="48"/>
      <c r="AC190" s="48"/>
    </row>
    <row r="191" spans="1:68" ht="16.5" customHeight="1" x14ac:dyDescent="0.25">
      <c r="A191" s="437" t="s">
        <v>274</v>
      </c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1"/>
      <c r="P191" s="401"/>
      <c r="Q191" s="401"/>
      <c r="R191" s="401"/>
      <c r="S191" s="401"/>
      <c r="T191" s="401"/>
      <c r="U191" s="401"/>
      <c r="V191" s="401"/>
      <c r="W191" s="401"/>
      <c r="X191" s="401"/>
      <c r="Y191" s="401"/>
      <c r="Z191" s="401"/>
      <c r="AA191" s="381"/>
      <c r="AB191" s="381"/>
      <c r="AC191" s="381"/>
    </row>
    <row r="192" spans="1:68" ht="14.25" customHeight="1" x14ac:dyDescent="0.25">
      <c r="A192" s="400" t="s">
        <v>64</v>
      </c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1"/>
      <c r="P192" s="401"/>
      <c r="Q192" s="401"/>
      <c r="R192" s="401"/>
      <c r="S192" s="401"/>
      <c r="T192" s="401"/>
      <c r="U192" s="401"/>
      <c r="V192" s="401"/>
      <c r="W192" s="401"/>
      <c r="X192" s="401"/>
      <c r="Y192" s="401"/>
      <c r="Z192" s="401"/>
      <c r="AA192" s="382"/>
      <c r="AB192" s="382"/>
      <c r="AC192" s="382"/>
    </row>
    <row r="193" spans="1:68" ht="27" customHeight="1" x14ac:dyDescent="0.25">
      <c r="A193" s="54" t="s">
        <v>275</v>
      </c>
      <c r="B193" s="54" t="s">
        <v>276</v>
      </c>
      <c r="C193" s="31">
        <v>4301031191</v>
      </c>
      <c r="D193" s="396">
        <v>4680115880993</v>
      </c>
      <c r="E193" s="397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75</v>
      </c>
      <c r="L193" s="32"/>
      <c r="M193" s="33" t="s">
        <v>68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69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customHeight="1" x14ac:dyDescent="0.25">
      <c r="A194" s="54" t="s">
        <v>277</v>
      </c>
      <c r="B194" s="54" t="s">
        <v>278</v>
      </c>
      <c r="C194" s="31">
        <v>4301031204</v>
      </c>
      <c r="D194" s="396">
        <v>4680115881761</v>
      </c>
      <c r="E194" s="397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75</v>
      </c>
      <c r="L194" s="32"/>
      <c r="M194" s="33" t="s">
        <v>68</v>
      </c>
      <c r="N194" s="33"/>
      <c r="O194" s="32">
        <v>40</v>
      </c>
      <c r="P194" s="5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69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279</v>
      </c>
      <c r="B195" s="54" t="s">
        <v>280</v>
      </c>
      <c r="C195" s="31">
        <v>4301031201</v>
      </c>
      <c r="D195" s="396">
        <v>4680115881563</v>
      </c>
      <c r="E195" s="397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75</v>
      </c>
      <c r="L195" s="32"/>
      <c r="M195" s="33" t="s">
        <v>68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69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281</v>
      </c>
      <c r="B196" s="54" t="s">
        <v>282</v>
      </c>
      <c r="C196" s="31">
        <v>4301031199</v>
      </c>
      <c r="D196" s="396">
        <v>4680115880986</v>
      </c>
      <c r="E196" s="397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69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283</v>
      </c>
      <c r="B197" s="54" t="s">
        <v>284</v>
      </c>
      <c r="C197" s="31">
        <v>4301031205</v>
      </c>
      <c r="D197" s="396">
        <v>4680115881785</v>
      </c>
      <c r="E197" s="397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69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285</v>
      </c>
      <c r="B198" s="54" t="s">
        <v>286</v>
      </c>
      <c r="C198" s="31">
        <v>4301031202</v>
      </c>
      <c r="D198" s="396">
        <v>4680115881679</v>
      </c>
      <c r="E198" s="397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69</v>
      </c>
      <c r="X198" s="386">
        <v>0</v>
      </c>
      <c r="Y198" s="387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287</v>
      </c>
      <c r="B199" s="54" t="s">
        <v>288</v>
      </c>
      <c r="C199" s="31">
        <v>4301031158</v>
      </c>
      <c r="D199" s="396">
        <v>4680115880191</v>
      </c>
      <c r="E199" s="397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75</v>
      </c>
      <c r="L199" s="32"/>
      <c r="M199" s="33" t="s">
        <v>68</v>
      </c>
      <c r="N199" s="33"/>
      <c r="O199" s="32">
        <v>40</v>
      </c>
      <c r="P19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69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289</v>
      </c>
      <c r="B200" s="54" t="s">
        <v>290</v>
      </c>
      <c r="C200" s="31">
        <v>4301031245</v>
      </c>
      <c r="D200" s="396">
        <v>4680115883963</v>
      </c>
      <c r="E200" s="397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7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69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7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18"/>
      <c r="P201" s="402" t="s">
        <v>70</v>
      </c>
      <c r="Q201" s="403"/>
      <c r="R201" s="403"/>
      <c r="S201" s="403"/>
      <c r="T201" s="403"/>
      <c r="U201" s="403"/>
      <c r="V201" s="404"/>
      <c r="W201" s="37" t="s">
        <v>71</v>
      </c>
      <c r="X201" s="388">
        <f>IFERROR(X193/H193,"0")+IFERROR(X194/H194,"0")+IFERROR(X195/H195,"0")+IFERROR(X196/H196,"0")+IFERROR(X197/H197,"0")+IFERROR(X198/H198,"0")+IFERROR(X199/H199,"0")+IFERROR(X200/H200,"0")</f>
        <v>0</v>
      </c>
      <c r="Y201" s="388">
        <f>IFERROR(Y193/H193,"0")+IFERROR(Y194/H194,"0")+IFERROR(Y195/H195,"0")+IFERROR(Y196/H196,"0")+IFERROR(Y197/H197,"0")+IFERROR(Y198/H198,"0")+IFERROR(Y199/H199,"0")+IFERROR(Y200/H200,"0")</f>
        <v>0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389"/>
      <c r="AB201" s="389"/>
      <c r="AC201" s="389"/>
    </row>
    <row r="202" spans="1:68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18"/>
      <c r="P202" s="402" t="s">
        <v>70</v>
      </c>
      <c r="Q202" s="403"/>
      <c r="R202" s="403"/>
      <c r="S202" s="403"/>
      <c r="T202" s="403"/>
      <c r="U202" s="403"/>
      <c r="V202" s="404"/>
      <c r="W202" s="37" t="s">
        <v>69</v>
      </c>
      <c r="X202" s="388">
        <f>IFERROR(SUM(X193:X200),"0")</f>
        <v>0</v>
      </c>
      <c r="Y202" s="388">
        <f>IFERROR(SUM(Y193:Y200),"0")</f>
        <v>0</v>
      </c>
      <c r="Z202" s="37"/>
      <c r="AA202" s="389"/>
      <c r="AB202" s="389"/>
      <c r="AC202" s="389"/>
    </row>
    <row r="203" spans="1:68" ht="16.5" customHeight="1" x14ac:dyDescent="0.25">
      <c r="A203" s="437" t="s">
        <v>291</v>
      </c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401"/>
      <c r="Z203" s="401"/>
      <c r="AA203" s="381"/>
      <c r="AB203" s="381"/>
      <c r="AC203" s="381"/>
    </row>
    <row r="204" spans="1:68" ht="14.25" customHeight="1" x14ac:dyDescent="0.25">
      <c r="A204" s="400" t="s">
        <v>110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82"/>
      <c r="AB204" s="382"/>
      <c r="AC204" s="382"/>
    </row>
    <row r="205" spans="1:68" ht="16.5" customHeight="1" x14ac:dyDescent="0.25">
      <c r="A205" s="54" t="s">
        <v>292</v>
      </c>
      <c r="B205" s="54" t="s">
        <v>293</v>
      </c>
      <c r="C205" s="31">
        <v>4301011450</v>
      </c>
      <c r="D205" s="396">
        <v>4680115881402</v>
      </c>
      <c r="E205" s="397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113</v>
      </c>
      <c r="L205" s="32"/>
      <c r="M205" s="33" t="s">
        <v>114</v>
      </c>
      <c r="N205" s="33"/>
      <c r="O205" s="32">
        <v>55</v>
      </c>
      <c r="P205" s="5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69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294</v>
      </c>
      <c r="B206" s="54" t="s">
        <v>295</v>
      </c>
      <c r="C206" s="31">
        <v>4301011767</v>
      </c>
      <c r="D206" s="396">
        <v>4680115881396</v>
      </c>
      <c r="E206" s="397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75</v>
      </c>
      <c r="L206" s="32"/>
      <c r="M206" s="33" t="s">
        <v>68</v>
      </c>
      <c r="N206" s="33"/>
      <c r="O206" s="32">
        <v>55</v>
      </c>
      <c r="P206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69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7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18"/>
      <c r="P207" s="402" t="s">
        <v>70</v>
      </c>
      <c r="Q207" s="403"/>
      <c r="R207" s="403"/>
      <c r="S207" s="403"/>
      <c r="T207" s="403"/>
      <c r="U207" s="403"/>
      <c r="V207" s="404"/>
      <c r="W207" s="37" t="s">
        <v>71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18"/>
      <c r="P208" s="402" t="s">
        <v>70</v>
      </c>
      <c r="Q208" s="403"/>
      <c r="R208" s="403"/>
      <c r="S208" s="403"/>
      <c r="T208" s="403"/>
      <c r="U208" s="403"/>
      <c r="V208" s="404"/>
      <c r="W208" s="37" t="s">
        <v>69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customHeight="1" x14ac:dyDescent="0.25">
      <c r="A209" s="400" t="s">
        <v>146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82"/>
      <c r="AB209" s="382"/>
      <c r="AC209" s="382"/>
    </row>
    <row r="210" spans="1:68" ht="16.5" customHeight="1" x14ac:dyDescent="0.25">
      <c r="A210" s="54" t="s">
        <v>296</v>
      </c>
      <c r="B210" s="54" t="s">
        <v>297</v>
      </c>
      <c r="C210" s="31">
        <v>4301020262</v>
      </c>
      <c r="D210" s="396">
        <v>4680115882935</v>
      </c>
      <c r="E210" s="397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113</v>
      </c>
      <c r="L210" s="32"/>
      <c r="M210" s="33" t="s">
        <v>116</v>
      </c>
      <c r="N210" s="33"/>
      <c r="O210" s="32">
        <v>50</v>
      </c>
      <c r="P210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69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298</v>
      </c>
      <c r="B211" s="54" t="s">
        <v>299</v>
      </c>
      <c r="C211" s="31">
        <v>4301020220</v>
      </c>
      <c r="D211" s="396">
        <v>4680115880764</v>
      </c>
      <c r="E211" s="397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75</v>
      </c>
      <c r="L211" s="32"/>
      <c r="M211" s="33" t="s">
        <v>114</v>
      </c>
      <c r="N211" s="33"/>
      <c r="O211" s="32">
        <v>50</v>
      </c>
      <c r="P211" s="6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69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417"/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18"/>
      <c r="P212" s="402" t="s">
        <v>70</v>
      </c>
      <c r="Q212" s="403"/>
      <c r="R212" s="403"/>
      <c r="S212" s="403"/>
      <c r="T212" s="403"/>
      <c r="U212" s="403"/>
      <c r="V212" s="404"/>
      <c r="W212" s="37" t="s">
        <v>71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x14ac:dyDescent="0.2">
      <c r="A213" s="401"/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18"/>
      <c r="P213" s="402" t="s">
        <v>70</v>
      </c>
      <c r="Q213" s="403"/>
      <c r="R213" s="403"/>
      <c r="S213" s="403"/>
      <c r="T213" s="403"/>
      <c r="U213" s="403"/>
      <c r="V213" s="404"/>
      <c r="W213" s="37" t="s">
        <v>69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customHeight="1" x14ac:dyDescent="0.25">
      <c r="A214" s="400" t="s">
        <v>64</v>
      </c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1"/>
      <c r="P214" s="401"/>
      <c r="Q214" s="401"/>
      <c r="R214" s="401"/>
      <c r="S214" s="401"/>
      <c r="T214" s="401"/>
      <c r="U214" s="401"/>
      <c r="V214" s="401"/>
      <c r="W214" s="401"/>
      <c r="X214" s="401"/>
      <c r="Y214" s="401"/>
      <c r="Z214" s="401"/>
      <c r="AA214" s="382"/>
      <c r="AB214" s="382"/>
      <c r="AC214" s="382"/>
    </row>
    <row r="215" spans="1:68" ht="27" customHeight="1" x14ac:dyDescent="0.25">
      <c r="A215" s="54" t="s">
        <v>300</v>
      </c>
      <c r="B215" s="54" t="s">
        <v>301</v>
      </c>
      <c r="C215" s="31">
        <v>4301031224</v>
      </c>
      <c r="D215" s="396">
        <v>4680115882683</v>
      </c>
      <c r="E215" s="397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75</v>
      </c>
      <c r="L215" s="32"/>
      <c r="M215" s="33" t="s">
        <v>68</v>
      </c>
      <c r="N215" s="33"/>
      <c r="O215" s="32">
        <v>40</v>
      </c>
      <c r="P215" s="4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69</v>
      </c>
      <c r="X215" s="386">
        <v>0</v>
      </c>
      <c r="Y215" s="387">
        <f t="shared" ref="Y215:Y222" si="31">IFERROR(IF(X215="",0,CEILING((X215/$H215),1)*$H215),"")</f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0</v>
      </c>
      <c r="BN215" s="64">
        <f t="shared" ref="BN215:BN222" si="33">IFERROR(Y215*I215/H215,"0")</f>
        <v>0</v>
      </c>
      <c r="BO215" s="64">
        <f t="shared" ref="BO215:BO222" si="34">IFERROR(1/J215*(X215/H215),"0")</f>
        <v>0</v>
      </c>
      <c r="BP215" s="64">
        <f t="shared" ref="BP215:BP222" si="35">IFERROR(1/J215*(Y215/H215),"0")</f>
        <v>0</v>
      </c>
    </row>
    <row r="216" spans="1:68" ht="27" customHeight="1" x14ac:dyDescent="0.25">
      <c r="A216" s="54" t="s">
        <v>302</v>
      </c>
      <c r="B216" s="54" t="s">
        <v>303</v>
      </c>
      <c r="C216" s="31">
        <v>4301031230</v>
      </c>
      <c r="D216" s="396">
        <v>4680115882690</v>
      </c>
      <c r="E216" s="397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75</v>
      </c>
      <c r="L216" s="32"/>
      <c r="M216" s="33" t="s">
        <v>68</v>
      </c>
      <c r="N216" s="33"/>
      <c r="O216" s="32">
        <v>40</v>
      </c>
      <c r="P216" s="5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69</v>
      </c>
      <c r="X216" s="386">
        <v>0</v>
      </c>
      <c r="Y216" s="387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304</v>
      </c>
      <c r="B217" s="54" t="s">
        <v>305</v>
      </c>
      <c r="C217" s="31">
        <v>4301031220</v>
      </c>
      <c r="D217" s="396">
        <v>4680115882669</v>
      </c>
      <c r="E217" s="397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75</v>
      </c>
      <c r="L217" s="32"/>
      <c r="M217" s="33" t="s">
        <v>68</v>
      </c>
      <c r="N217" s="33"/>
      <c r="O217" s="32">
        <v>40</v>
      </c>
      <c r="P217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69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306</v>
      </c>
      <c r="B218" s="54" t="s">
        <v>307</v>
      </c>
      <c r="C218" s="31">
        <v>4301031221</v>
      </c>
      <c r="D218" s="396">
        <v>4680115882676</v>
      </c>
      <c r="E218" s="397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75</v>
      </c>
      <c r="L218" s="32"/>
      <c r="M218" s="33" t="s">
        <v>68</v>
      </c>
      <c r="N218" s="33"/>
      <c r="O218" s="32">
        <v>40</v>
      </c>
      <c r="P218" s="7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69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308</v>
      </c>
      <c r="B219" s="54" t="s">
        <v>309</v>
      </c>
      <c r="C219" s="31">
        <v>4301031223</v>
      </c>
      <c r="D219" s="396">
        <v>4680115884014</v>
      </c>
      <c r="E219" s="397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5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69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310</v>
      </c>
      <c r="B220" s="54" t="s">
        <v>311</v>
      </c>
      <c r="C220" s="31">
        <v>4301031222</v>
      </c>
      <c r="D220" s="396">
        <v>4680115884007</v>
      </c>
      <c r="E220" s="397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4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69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312</v>
      </c>
      <c r="B221" s="54" t="s">
        <v>313</v>
      </c>
      <c r="C221" s="31">
        <v>4301031229</v>
      </c>
      <c r="D221" s="396">
        <v>4680115884038</v>
      </c>
      <c r="E221" s="397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4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69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314</v>
      </c>
      <c r="B222" s="54" t="s">
        <v>315</v>
      </c>
      <c r="C222" s="31">
        <v>4301031225</v>
      </c>
      <c r="D222" s="396">
        <v>4680115884021</v>
      </c>
      <c r="E222" s="397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6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69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17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1"/>
      <c r="O223" s="418"/>
      <c r="P223" s="402" t="s">
        <v>70</v>
      </c>
      <c r="Q223" s="403"/>
      <c r="R223" s="403"/>
      <c r="S223" s="403"/>
      <c r="T223" s="403"/>
      <c r="U223" s="403"/>
      <c r="V223" s="404"/>
      <c r="W223" s="37" t="s">
        <v>71</v>
      </c>
      <c r="X223" s="388">
        <f>IFERROR(X215/H215,"0")+IFERROR(X216/H216,"0")+IFERROR(X217/H217,"0")+IFERROR(X218/H218,"0")+IFERROR(X219/H219,"0")+IFERROR(X220/H220,"0")+IFERROR(X221/H221,"0")+IFERROR(X222/H222,"0")</f>
        <v>0</v>
      </c>
      <c r="Y223" s="388">
        <f>IFERROR(Y215/H215,"0")+IFERROR(Y216/H216,"0")+IFERROR(Y217/H217,"0")+IFERROR(Y218/H218,"0")+IFERROR(Y219/H219,"0")+IFERROR(Y220/H220,"0")+IFERROR(Y221/H221,"0")+IFERROR(Y222/H222,"0")</f>
        <v>0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389"/>
      <c r="AB223" s="389"/>
      <c r="AC223" s="389"/>
    </row>
    <row r="224" spans="1:68" x14ac:dyDescent="0.2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18"/>
      <c r="P224" s="402" t="s">
        <v>70</v>
      </c>
      <c r="Q224" s="403"/>
      <c r="R224" s="403"/>
      <c r="S224" s="403"/>
      <c r="T224" s="403"/>
      <c r="U224" s="403"/>
      <c r="V224" s="404"/>
      <c r="W224" s="37" t="s">
        <v>69</v>
      </c>
      <c r="X224" s="388">
        <f>IFERROR(SUM(X215:X222),"0")</f>
        <v>0</v>
      </c>
      <c r="Y224" s="388">
        <f>IFERROR(SUM(Y215:Y222),"0")</f>
        <v>0</v>
      </c>
      <c r="Z224" s="37"/>
      <c r="AA224" s="389"/>
      <c r="AB224" s="389"/>
      <c r="AC224" s="389"/>
    </row>
    <row r="225" spans="1:68" ht="14.25" customHeight="1" x14ac:dyDescent="0.25">
      <c r="A225" s="400" t="s">
        <v>72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401"/>
      <c r="AA225" s="382"/>
      <c r="AB225" s="382"/>
      <c r="AC225" s="382"/>
    </row>
    <row r="226" spans="1:68" ht="27" customHeight="1" x14ac:dyDescent="0.25">
      <c r="A226" s="54" t="s">
        <v>316</v>
      </c>
      <c r="B226" s="54" t="s">
        <v>317</v>
      </c>
      <c r="C226" s="31">
        <v>4301051408</v>
      </c>
      <c r="D226" s="396">
        <v>4680115881594</v>
      </c>
      <c r="E226" s="397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113</v>
      </c>
      <c r="L226" s="32"/>
      <c r="M226" s="33" t="s">
        <v>116</v>
      </c>
      <c r="N226" s="33"/>
      <c r="O226" s="32">
        <v>40</v>
      </c>
      <c r="P226" s="6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69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318</v>
      </c>
      <c r="B227" s="54" t="s">
        <v>319</v>
      </c>
      <c r="C227" s="31">
        <v>4301051754</v>
      </c>
      <c r="D227" s="396">
        <v>4680115880962</v>
      </c>
      <c r="E227" s="397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113</v>
      </c>
      <c r="L227" s="32"/>
      <c r="M227" s="33" t="s">
        <v>68</v>
      </c>
      <c r="N227" s="33"/>
      <c r="O227" s="32">
        <v>40</v>
      </c>
      <c r="P227" s="6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69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320</v>
      </c>
      <c r="B228" s="54" t="s">
        <v>321</v>
      </c>
      <c r="C228" s="31">
        <v>4301051411</v>
      </c>
      <c r="D228" s="396">
        <v>4680115881617</v>
      </c>
      <c r="E228" s="397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113</v>
      </c>
      <c r="L228" s="32"/>
      <c r="M228" s="33" t="s">
        <v>116</v>
      </c>
      <c r="N228" s="33"/>
      <c r="O228" s="32">
        <v>40</v>
      </c>
      <c r="P228" s="7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69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322</v>
      </c>
      <c r="B229" s="54" t="s">
        <v>323</v>
      </c>
      <c r="C229" s="31">
        <v>4301051632</v>
      </c>
      <c r="D229" s="396">
        <v>4680115880573</v>
      </c>
      <c r="E229" s="397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113</v>
      </c>
      <c r="L229" s="32"/>
      <c r="M229" s="33" t="s">
        <v>68</v>
      </c>
      <c r="N229" s="33"/>
      <c r="O229" s="32">
        <v>45</v>
      </c>
      <c r="P229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69</v>
      </c>
      <c r="X229" s="386">
        <v>200</v>
      </c>
      <c r="Y229" s="387">
        <f t="shared" si="36"/>
        <v>200.1</v>
      </c>
      <c r="Z229" s="36">
        <f>IFERROR(IF(Y229=0,"",ROUNDUP(Y229/H229,0)*0.02175),"")</f>
        <v>0.50024999999999997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212.96551724137933</v>
      </c>
      <c r="BN229" s="64">
        <f t="shared" si="38"/>
        <v>213.072</v>
      </c>
      <c r="BO229" s="64">
        <f t="shared" si="39"/>
        <v>0.41050903119868637</v>
      </c>
      <c r="BP229" s="64">
        <f t="shared" si="40"/>
        <v>0.4107142857142857</v>
      </c>
    </row>
    <row r="230" spans="1:68" ht="27" customHeight="1" x14ac:dyDescent="0.25">
      <c r="A230" s="54" t="s">
        <v>324</v>
      </c>
      <c r="B230" s="54" t="s">
        <v>325</v>
      </c>
      <c r="C230" s="31">
        <v>4301051407</v>
      </c>
      <c r="D230" s="396">
        <v>4680115882195</v>
      </c>
      <c r="E230" s="397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75</v>
      </c>
      <c r="L230" s="32"/>
      <c r="M230" s="33" t="s">
        <v>116</v>
      </c>
      <c r="N230" s="33"/>
      <c r="O230" s="32">
        <v>40</v>
      </c>
      <c r="P230" s="5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69</v>
      </c>
      <c r="X230" s="386">
        <v>0</v>
      </c>
      <c r="Y230" s="387">
        <f t="shared" si="36"/>
        <v>0</v>
      </c>
      <c r="Z230" s="36" t="str">
        <f t="shared" ref="Z230:Z236" si="41">IFERROR(IF(Y230=0,"",ROUNDUP(Y230/H230,0)*0.00753),"")</f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326</v>
      </c>
      <c r="B231" s="54" t="s">
        <v>327</v>
      </c>
      <c r="C231" s="31">
        <v>4301051752</v>
      </c>
      <c r="D231" s="396">
        <v>4680115882607</v>
      </c>
      <c r="E231" s="397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75</v>
      </c>
      <c r="L231" s="32"/>
      <c r="M231" s="33" t="s">
        <v>140</v>
      </c>
      <c r="N231" s="33"/>
      <c r="O231" s="32">
        <v>45</v>
      </c>
      <c r="P231" s="3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69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328</v>
      </c>
      <c r="B232" s="54" t="s">
        <v>329</v>
      </c>
      <c r="C232" s="31">
        <v>4301051630</v>
      </c>
      <c r="D232" s="396">
        <v>4680115880092</v>
      </c>
      <c r="E232" s="397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75</v>
      </c>
      <c r="L232" s="32"/>
      <c r="M232" s="33" t="s">
        <v>68</v>
      </c>
      <c r="N232" s="33"/>
      <c r="O232" s="32">
        <v>45</v>
      </c>
      <c r="P232" s="6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69</v>
      </c>
      <c r="X232" s="386">
        <v>0</v>
      </c>
      <c r="Y232" s="387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330</v>
      </c>
      <c r="B233" s="54" t="s">
        <v>331</v>
      </c>
      <c r="C233" s="31">
        <v>4301051631</v>
      </c>
      <c r="D233" s="396">
        <v>4680115880221</v>
      </c>
      <c r="E233" s="397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75</v>
      </c>
      <c r="L233" s="32"/>
      <c r="M233" s="33" t="s">
        <v>68</v>
      </c>
      <c r="N233" s="33"/>
      <c r="O233" s="32">
        <v>45</v>
      </c>
      <c r="P233" s="6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69</v>
      </c>
      <c r="X233" s="386">
        <v>0</v>
      </c>
      <c r="Y233" s="387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332</v>
      </c>
      <c r="B234" s="54" t="s">
        <v>333</v>
      </c>
      <c r="C234" s="31">
        <v>4301051749</v>
      </c>
      <c r="D234" s="396">
        <v>4680115882942</v>
      </c>
      <c r="E234" s="397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75</v>
      </c>
      <c r="L234" s="32"/>
      <c r="M234" s="33" t="s">
        <v>68</v>
      </c>
      <c r="N234" s="33"/>
      <c r="O234" s="32">
        <v>40</v>
      </c>
      <c r="P234" s="45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69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334</v>
      </c>
      <c r="B235" s="54" t="s">
        <v>335</v>
      </c>
      <c r="C235" s="31">
        <v>4301051753</v>
      </c>
      <c r="D235" s="396">
        <v>4680115880504</v>
      </c>
      <c r="E235" s="397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75</v>
      </c>
      <c r="L235" s="32"/>
      <c r="M235" s="33" t="s">
        <v>68</v>
      </c>
      <c r="N235" s="33"/>
      <c r="O235" s="32">
        <v>40</v>
      </c>
      <c r="P235" s="6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69</v>
      </c>
      <c r="X235" s="386">
        <v>0</v>
      </c>
      <c r="Y235" s="387">
        <f t="shared" si="36"/>
        <v>0</v>
      </c>
      <c r="Z235" s="36" t="str">
        <f t="shared" si="41"/>
        <v/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t="27" customHeight="1" x14ac:dyDescent="0.25">
      <c r="A236" s="54" t="s">
        <v>336</v>
      </c>
      <c r="B236" s="54" t="s">
        <v>337</v>
      </c>
      <c r="C236" s="31">
        <v>4301051410</v>
      </c>
      <c r="D236" s="396">
        <v>4680115882164</v>
      </c>
      <c r="E236" s="397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75</v>
      </c>
      <c r="L236" s="32"/>
      <c r="M236" s="33" t="s">
        <v>116</v>
      </c>
      <c r="N236" s="33"/>
      <c r="O236" s="32">
        <v>40</v>
      </c>
      <c r="P236" s="4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69</v>
      </c>
      <c r="X236" s="386">
        <v>0</v>
      </c>
      <c r="Y236" s="387">
        <f t="shared" si="36"/>
        <v>0</v>
      </c>
      <c r="Z236" s="36" t="str">
        <f t="shared" si="41"/>
        <v/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0</v>
      </c>
      <c r="BN236" s="64">
        <f t="shared" si="38"/>
        <v>0</v>
      </c>
      <c r="BO236" s="64">
        <f t="shared" si="39"/>
        <v>0</v>
      </c>
      <c r="BP236" s="64">
        <f t="shared" si="40"/>
        <v>0</v>
      </c>
    </row>
    <row r="237" spans="1:68" x14ac:dyDescent="0.2">
      <c r="A237" s="417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18"/>
      <c r="P237" s="402" t="s">
        <v>70</v>
      </c>
      <c r="Q237" s="403"/>
      <c r="R237" s="403"/>
      <c r="S237" s="403"/>
      <c r="T237" s="403"/>
      <c r="U237" s="403"/>
      <c r="V237" s="404"/>
      <c r="W237" s="37" t="s">
        <v>71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22.988505747126439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23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0.50024999999999997</v>
      </c>
      <c r="AA237" s="389"/>
      <c r="AB237" s="389"/>
      <c r="AC237" s="389"/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18"/>
      <c r="P238" s="402" t="s">
        <v>70</v>
      </c>
      <c r="Q238" s="403"/>
      <c r="R238" s="403"/>
      <c r="S238" s="403"/>
      <c r="T238" s="403"/>
      <c r="U238" s="403"/>
      <c r="V238" s="404"/>
      <c r="W238" s="37" t="s">
        <v>69</v>
      </c>
      <c r="X238" s="388">
        <f>IFERROR(SUM(X226:X236),"0")</f>
        <v>200</v>
      </c>
      <c r="Y238" s="388">
        <f>IFERROR(SUM(Y226:Y236),"0")</f>
        <v>200.1</v>
      </c>
      <c r="Z238" s="37"/>
      <c r="AA238" s="389"/>
      <c r="AB238" s="389"/>
      <c r="AC238" s="389"/>
    </row>
    <row r="239" spans="1:68" ht="14.25" customHeight="1" x14ac:dyDescent="0.25">
      <c r="A239" s="400" t="s">
        <v>181</v>
      </c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1"/>
      <c r="P239" s="401"/>
      <c r="Q239" s="401"/>
      <c r="R239" s="401"/>
      <c r="S239" s="401"/>
      <c r="T239" s="401"/>
      <c r="U239" s="401"/>
      <c r="V239" s="401"/>
      <c r="W239" s="401"/>
      <c r="X239" s="401"/>
      <c r="Y239" s="401"/>
      <c r="Z239" s="401"/>
      <c r="AA239" s="382"/>
      <c r="AB239" s="382"/>
      <c r="AC239" s="382"/>
    </row>
    <row r="240" spans="1:68" ht="16.5" customHeight="1" x14ac:dyDescent="0.25">
      <c r="A240" s="54" t="s">
        <v>338</v>
      </c>
      <c r="B240" s="54" t="s">
        <v>339</v>
      </c>
      <c r="C240" s="31">
        <v>4301060404</v>
      </c>
      <c r="D240" s="396">
        <v>4680115882874</v>
      </c>
      <c r="E240" s="397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75</v>
      </c>
      <c r="L240" s="32"/>
      <c r="M240" s="33" t="s">
        <v>68</v>
      </c>
      <c r="N240" s="33"/>
      <c r="O240" s="32">
        <v>40</v>
      </c>
      <c r="P240" s="48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69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customHeight="1" x14ac:dyDescent="0.25">
      <c r="A241" s="54" t="s">
        <v>338</v>
      </c>
      <c r="B241" s="54" t="s">
        <v>340</v>
      </c>
      <c r="C241" s="31">
        <v>4301060360</v>
      </c>
      <c r="D241" s="396">
        <v>4680115882874</v>
      </c>
      <c r="E241" s="397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75</v>
      </c>
      <c r="L241" s="32"/>
      <c r="M241" s="33" t="s">
        <v>68</v>
      </c>
      <c r="N241" s="33"/>
      <c r="O241" s="32">
        <v>30</v>
      </c>
      <c r="P241" s="7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69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341</v>
      </c>
      <c r="B242" s="54" t="s">
        <v>342</v>
      </c>
      <c r="C242" s="31">
        <v>4301060359</v>
      </c>
      <c r="D242" s="396">
        <v>4680115884434</v>
      </c>
      <c r="E242" s="397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75</v>
      </c>
      <c r="L242" s="32"/>
      <c r="M242" s="33" t="s">
        <v>68</v>
      </c>
      <c r="N242" s="33"/>
      <c r="O242" s="32">
        <v>30</v>
      </c>
      <c r="P242" s="4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69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343</v>
      </c>
      <c r="B243" s="54" t="s">
        <v>344</v>
      </c>
      <c r="C243" s="31">
        <v>4301060375</v>
      </c>
      <c r="D243" s="396">
        <v>4680115880818</v>
      </c>
      <c r="E243" s="397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75</v>
      </c>
      <c r="L243" s="32"/>
      <c r="M243" s="33" t="s">
        <v>68</v>
      </c>
      <c r="N243" s="33"/>
      <c r="O243" s="32">
        <v>40</v>
      </c>
      <c r="P243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69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345</v>
      </c>
      <c r="B244" s="54" t="s">
        <v>346</v>
      </c>
      <c r="C244" s="31">
        <v>4301060389</v>
      </c>
      <c r="D244" s="396">
        <v>4680115880801</v>
      </c>
      <c r="E244" s="397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75</v>
      </c>
      <c r="L244" s="32"/>
      <c r="M244" s="33" t="s">
        <v>116</v>
      </c>
      <c r="N244" s="33"/>
      <c r="O244" s="32">
        <v>40</v>
      </c>
      <c r="P244" s="39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69</v>
      </c>
      <c r="X244" s="386">
        <v>0</v>
      </c>
      <c r="Y244" s="387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417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18"/>
      <c r="P245" s="402" t="s">
        <v>70</v>
      </c>
      <c r="Q245" s="403"/>
      <c r="R245" s="403"/>
      <c r="S245" s="403"/>
      <c r="T245" s="403"/>
      <c r="U245" s="403"/>
      <c r="V245" s="404"/>
      <c r="W245" s="37" t="s">
        <v>71</v>
      </c>
      <c r="X245" s="388">
        <f>IFERROR(X240/H240,"0")+IFERROR(X241/H241,"0")+IFERROR(X242/H242,"0")+IFERROR(X243/H243,"0")+IFERROR(X244/H244,"0")</f>
        <v>0</v>
      </c>
      <c r="Y245" s="388">
        <f>IFERROR(Y240/H240,"0")+IFERROR(Y241/H241,"0")+IFERROR(Y242/H242,"0")+IFERROR(Y243/H243,"0")+IFERROR(Y244/H244,"0")</f>
        <v>0</v>
      </c>
      <c r="Z245" s="388">
        <f>IFERROR(IF(Z240="",0,Z240),"0")+IFERROR(IF(Z241="",0,Z241),"0")+IFERROR(IF(Z242="",0,Z242),"0")+IFERROR(IF(Z243="",0,Z243),"0")+IFERROR(IF(Z244="",0,Z244),"0")</f>
        <v>0</v>
      </c>
      <c r="AA245" s="389"/>
      <c r="AB245" s="389"/>
      <c r="AC245" s="389"/>
    </row>
    <row r="246" spans="1:68" x14ac:dyDescent="0.2">
      <c r="A246" s="401"/>
      <c r="B246" s="401"/>
      <c r="C246" s="401"/>
      <c r="D246" s="401"/>
      <c r="E246" s="401"/>
      <c r="F246" s="401"/>
      <c r="G246" s="401"/>
      <c r="H246" s="401"/>
      <c r="I246" s="401"/>
      <c r="J246" s="401"/>
      <c r="K246" s="401"/>
      <c r="L246" s="401"/>
      <c r="M246" s="401"/>
      <c r="N246" s="401"/>
      <c r="O246" s="418"/>
      <c r="P246" s="402" t="s">
        <v>70</v>
      </c>
      <c r="Q246" s="403"/>
      <c r="R246" s="403"/>
      <c r="S246" s="403"/>
      <c r="T246" s="403"/>
      <c r="U246" s="403"/>
      <c r="V246" s="404"/>
      <c r="W246" s="37" t="s">
        <v>69</v>
      </c>
      <c r="X246" s="388">
        <f>IFERROR(SUM(X240:X244),"0")</f>
        <v>0</v>
      </c>
      <c r="Y246" s="388">
        <f>IFERROR(SUM(Y240:Y244),"0")</f>
        <v>0</v>
      </c>
      <c r="Z246" s="37"/>
      <c r="AA246" s="389"/>
      <c r="AB246" s="389"/>
      <c r="AC246" s="389"/>
    </row>
    <row r="247" spans="1:68" ht="16.5" customHeight="1" x14ac:dyDescent="0.25">
      <c r="A247" s="437" t="s">
        <v>347</v>
      </c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401"/>
      <c r="O247" s="401"/>
      <c r="P247" s="401"/>
      <c r="Q247" s="401"/>
      <c r="R247" s="401"/>
      <c r="S247" s="401"/>
      <c r="T247" s="401"/>
      <c r="U247" s="401"/>
      <c r="V247" s="401"/>
      <c r="W247" s="401"/>
      <c r="X247" s="401"/>
      <c r="Y247" s="401"/>
      <c r="Z247" s="401"/>
      <c r="AA247" s="381"/>
      <c r="AB247" s="381"/>
      <c r="AC247" s="381"/>
    </row>
    <row r="248" spans="1:68" ht="14.25" customHeight="1" x14ac:dyDescent="0.25">
      <c r="A248" s="400" t="s">
        <v>110</v>
      </c>
      <c r="B248" s="401"/>
      <c r="C248" s="401"/>
      <c r="D248" s="401"/>
      <c r="E248" s="401"/>
      <c r="F248" s="401"/>
      <c r="G248" s="401"/>
      <c r="H248" s="401"/>
      <c r="I248" s="401"/>
      <c r="J248" s="401"/>
      <c r="K248" s="401"/>
      <c r="L248" s="401"/>
      <c r="M248" s="401"/>
      <c r="N248" s="401"/>
      <c r="O248" s="401"/>
      <c r="P248" s="401"/>
      <c r="Q248" s="401"/>
      <c r="R248" s="401"/>
      <c r="S248" s="401"/>
      <c r="T248" s="401"/>
      <c r="U248" s="401"/>
      <c r="V248" s="401"/>
      <c r="W248" s="401"/>
      <c r="X248" s="401"/>
      <c r="Y248" s="401"/>
      <c r="Z248" s="401"/>
      <c r="AA248" s="382"/>
      <c r="AB248" s="382"/>
      <c r="AC248" s="382"/>
    </row>
    <row r="249" spans="1:68" ht="27" customHeight="1" x14ac:dyDescent="0.25">
      <c r="A249" s="54" t="s">
        <v>348</v>
      </c>
      <c r="B249" s="54" t="s">
        <v>349</v>
      </c>
      <c r="C249" s="31">
        <v>4301011945</v>
      </c>
      <c r="D249" s="396">
        <v>4680115884274</v>
      </c>
      <c r="E249" s="397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113</v>
      </c>
      <c r="L249" s="32"/>
      <c r="M249" s="33" t="s">
        <v>133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69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348</v>
      </c>
      <c r="B250" s="54" t="s">
        <v>350</v>
      </c>
      <c r="C250" s="31">
        <v>4301011717</v>
      </c>
      <c r="D250" s="396">
        <v>4680115884274</v>
      </c>
      <c r="E250" s="397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113</v>
      </c>
      <c r="L250" s="32"/>
      <c r="M250" s="33" t="s">
        <v>114</v>
      </c>
      <c r="N250" s="33"/>
      <c r="O250" s="32">
        <v>55</v>
      </c>
      <c r="P250" s="5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69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351</v>
      </c>
      <c r="B251" s="54" t="s">
        <v>352</v>
      </c>
      <c r="C251" s="31">
        <v>4301011719</v>
      </c>
      <c r="D251" s="396">
        <v>4680115884298</v>
      </c>
      <c r="E251" s="397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113</v>
      </c>
      <c r="L251" s="32"/>
      <c r="M251" s="33" t="s">
        <v>114</v>
      </c>
      <c r="N251" s="33"/>
      <c r="O251" s="32">
        <v>55</v>
      </c>
      <c r="P251" s="65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69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353</v>
      </c>
      <c r="B252" s="54" t="s">
        <v>354</v>
      </c>
      <c r="C252" s="31">
        <v>4301011944</v>
      </c>
      <c r="D252" s="396">
        <v>4680115884250</v>
      </c>
      <c r="E252" s="397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113</v>
      </c>
      <c r="L252" s="32"/>
      <c r="M252" s="33" t="s">
        <v>133</v>
      </c>
      <c r="N252" s="33"/>
      <c r="O252" s="32">
        <v>55</v>
      </c>
      <c r="P252" s="44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69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353</v>
      </c>
      <c r="B253" s="54" t="s">
        <v>355</v>
      </c>
      <c r="C253" s="31">
        <v>4301011733</v>
      </c>
      <c r="D253" s="396">
        <v>4680115884250</v>
      </c>
      <c r="E253" s="397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113</v>
      </c>
      <c r="L253" s="32"/>
      <c r="M253" s="33" t="s">
        <v>116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69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356</v>
      </c>
      <c r="B254" s="54" t="s">
        <v>357</v>
      </c>
      <c r="C254" s="31">
        <v>4301011718</v>
      </c>
      <c r="D254" s="396">
        <v>4680115884281</v>
      </c>
      <c r="E254" s="397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75</v>
      </c>
      <c r="L254" s="32"/>
      <c r="M254" s="33" t="s">
        <v>114</v>
      </c>
      <c r="N254" s="33"/>
      <c r="O254" s="32">
        <v>55</v>
      </c>
      <c r="P254" s="6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69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358</v>
      </c>
      <c r="B255" s="54" t="s">
        <v>359</v>
      </c>
      <c r="C255" s="31">
        <v>4301011720</v>
      </c>
      <c r="D255" s="396">
        <v>4680115884199</v>
      </c>
      <c r="E255" s="397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75</v>
      </c>
      <c r="L255" s="32"/>
      <c r="M255" s="33" t="s">
        <v>114</v>
      </c>
      <c r="N255" s="33"/>
      <c r="O255" s="32">
        <v>55</v>
      </c>
      <c r="P255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69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360</v>
      </c>
      <c r="B256" s="54" t="s">
        <v>361</v>
      </c>
      <c r="C256" s="31">
        <v>4301011716</v>
      </c>
      <c r="D256" s="396">
        <v>4680115884267</v>
      </c>
      <c r="E256" s="397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75</v>
      </c>
      <c r="L256" s="32"/>
      <c r="M256" s="33" t="s">
        <v>114</v>
      </c>
      <c r="N256" s="33"/>
      <c r="O256" s="32">
        <v>55</v>
      </c>
      <c r="P256" s="65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69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417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18"/>
      <c r="P257" s="402" t="s">
        <v>70</v>
      </c>
      <c r="Q257" s="403"/>
      <c r="R257" s="403"/>
      <c r="S257" s="403"/>
      <c r="T257" s="403"/>
      <c r="U257" s="403"/>
      <c r="V257" s="404"/>
      <c r="W257" s="37" t="s">
        <v>71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x14ac:dyDescent="0.2">
      <c r="A258" s="401"/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18"/>
      <c r="P258" s="402" t="s">
        <v>70</v>
      </c>
      <c r="Q258" s="403"/>
      <c r="R258" s="403"/>
      <c r="S258" s="403"/>
      <c r="T258" s="403"/>
      <c r="U258" s="403"/>
      <c r="V258" s="404"/>
      <c r="W258" s="37" t="s">
        <v>69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customHeight="1" x14ac:dyDescent="0.25">
      <c r="A259" s="437" t="s">
        <v>362</v>
      </c>
      <c r="B259" s="401"/>
      <c r="C259" s="401"/>
      <c r="D259" s="401"/>
      <c r="E259" s="401"/>
      <c r="F259" s="401"/>
      <c r="G259" s="401"/>
      <c r="H259" s="401"/>
      <c r="I259" s="401"/>
      <c r="J259" s="401"/>
      <c r="K259" s="401"/>
      <c r="L259" s="401"/>
      <c r="M259" s="401"/>
      <c r="N259" s="401"/>
      <c r="O259" s="401"/>
      <c r="P259" s="401"/>
      <c r="Q259" s="401"/>
      <c r="R259" s="401"/>
      <c r="S259" s="401"/>
      <c r="T259" s="401"/>
      <c r="U259" s="401"/>
      <c r="V259" s="401"/>
      <c r="W259" s="401"/>
      <c r="X259" s="401"/>
      <c r="Y259" s="401"/>
      <c r="Z259" s="401"/>
      <c r="AA259" s="381"/>
      <c r="AB259" s="381"/>
      <c r="AC259" s="381"/>
    </row>
    <row r="260" spans="1:68" ht="14.25" customHeight="1" x14ac:dyDescent="0.25">
      <c r="A260" s="400" t="s">
        <v>110</v>
      </c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1"/>
      <c r="O260" s="401"/>
      <c r="P260" s="401"/>
      <c r="Q260" s="401"/>
      <c r="R260" s="401"/>
      <c r="S260" s="401"/>
      <c r="T260" s="401"/>
      <c r="U260" s="401"/>
      <c r="V260" s="401"/>
      <c r="W260" s="401"/>
      <c r="X260" s="401"/>
      <c r="Y260" s="401"/>
      <c r="Z260" s="401"/>
      <c r="AA260" s="382"/>
      <c r="AB260" s="382"/>
      <c r="AC260" s="382"/>
    </row>
    <row r="261" spans="1:68" ht="27" customHeight="1" x14ac:dyDescent="0.25">
      <c r="A261" s="54" t="s">
        <v>363</v>
      </c>
      <c r="B261" s="54" t="s">
        <v>364</v>
      </c>
      <c r="C261" s="31">
        <v>4301011942</v>
      </c>
      <c r="D261" s="396">
        <v>4680115884137</v>
      </c>
      <c r="E261" s="397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113</v>
      </c>
      <c r="L261" s="32"/>
      <c r="M261" s="33" t="s">
        <v>133</v>
      </c>
      <c r="N261" s="33"/>
      <c r="O261" s="32">
        <v>55</v>
      </c>
      <c r="P261" s="64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69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customHeight="1" x14ac:dyDescent="0.25">
      <c r="A262" s="54" t="s">
        <v>363</v>
      </c>
      <c r="B262" s="54" t="s">
        <v>365</v>
      </c>
      <c r="C262" s="31">
        <v>4301011826</v>
      </c>
      <c r="D262" s="396">
        <v>4680115884137</v>
      </c>
      <c r="E262" s="397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113</v>
      </c>
      <c r="L262" s="32"/>
      <c r="M262" s="33" t="s">
        <v>114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69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366</v>
      </c>
      <c r="B263" s="54" t="s">
        <v>367</v>
      </c>
      <c r="C263" s="31">
        <v>4301011724</v>
      </c>
      <c r="D263" s="396">
        <v>4680115884236</v>
      </c>
      <c r="E263" s="397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113</v>
      </c>
      <c r="L263" s="32"/>
      <c r="M263" s="33" t="s">
        <v>114</v>
      </c>
      <c r="N263" s="33"/>
      <c r="O263" s="32">
        <v>55</v>
      </c>
      <c r="P263" s="7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69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368</v>
      </c>
      <c r="B264" s="54" t="s">
        <v>369</v>
      </c>
      <c r="C264" s="31">
        <v>4301011721</v>
      </c>
      <c r="D264" s="396">
        <v>4680115884175</v>
      </c>
      <c r="E264" s="397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113</v>
      </c>
      <c r="L264" s="32"/>
      <c r="M264" s="33" t="s">
        <v>114</v>
      </c>
      <c r="N264" s="33"/>
      <c r="O264" s="32">
        <v>55</v>
      </c>
      <c r="P264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69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370</v>
      </c>
      <c r="B265" s="54" t="s">
        <v>371</v>
      </c>
      <c r="C265" s="31">
        <v>4301011824</v>
      </c>
      <c r="D265" s="396">
        <v>4680115884144</v>
      </c>
      <c r="E265" s="397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75</v>
      </c>
      <c r="L265" s="32"/>
      <c r="M265" s="33" t="s">
        <v>114</v>
      </c>
      <c r="N265" s="33"/>
      <c r="O265" s="32">
        <v>55</v>
      </c>
      <c r="P265" s="4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69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372</v>
      </c>
      <c r="B266" s="54" t="s">
        <v>373</v>
      </c>
      <c r="C266" s="31">
        <v>4301011963</v>
      </c>
      <c r="D266" s="396">
        <v>4680115885288</v>
      </c>
      <c r="E266" s="397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75</v>
      </c>
      <c r="L266" s="32"/>
      <c r="M266" s="33" t="s">
        <v>114</v>
      </c>
      <c r="N266" s="33"/>
      <c r="O266" s="32">
        <v>55</v>
      </c>
      <c r="P266" s="4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69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374</v>
      </c>
      <c r="B267" s="54" t="s">
        <v>375</v>
      </c>
      <c r="C267" s="31">
        <v>4301011726</v>
      </c>
      <c r="D267" s="396">
        <v>4680115884182</v>
      </c>
      <c r="E267" s="397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75</v>
      </c>
      <c r="L267" s="32"/>
      <c r="M267" s="33" t="s">
        <v>114</v>
      </c>
      <c r="N267" s="33"/>
      <c r="O267" s="32">
        <v>55</v>
      </c>
      <c r="P267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69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376</v>
      </c>
      <c r="B268" s="54" t="s">
        <v>377</v>
      </c>
      <c r="C268" s="31">
        <v>4301011722</v>
      </c>
      <c r="D268" s="396">
        <v>4680115884205</v>
      </c>
      <c r="E268" s="397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75</v>
      </c>
      <c r="L268" s="32"/>
      <c r="M268" s="33" t="s">
        <v>114</v>
      </c>
      <c r="N268" s="33"/>
      <c r="O268" s="32">
        <v>55</v>
      </c>
      <c r="P268" s="5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69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x14ac:dyDescent="0.2">
      <c r="A269" s="417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1"/>
      <c r="O269" s="418"/>
      <c r="P269" s="402" t="s">
        <v>70</v>
      </c>
      <c r="Q269" s="403"/>
      <c r="R269" s="403"/>
      <c r="S269" s="403"/>
      <c r="T269" s="403"/>
      <c r="U269" s="403"/>
      <c r="V269" s="404"/>
      <c r="W269" s="37" t="s">
        <v>71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18"/>
      <c r="P270" s="402" t="s">
        <v>70</v>
      </c>
      <c r="Q270" s="403"/>
      <c r="R270" s="403"/>
      <c r="S270" s="403"/>
      <c r="T270" s="403"/>
      <c r="U270" s="403"/>
      <c r="V270" s="404"/>
      <c r="W270" s="37" t="s">
        <v>69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customHeight="1" x14ac:dyDescent="0.25">
      <c r="A271" s="437" t="s">
        <v>378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401"/>
      <c r="AA271" s="381"/>
      <c r="AB271" s="381"/>
      <c r="AC271" s="381"/>
    </row>
    <row r="272" spans="1:68" ht="14.25" customHeight="1" x14ac:dyDescent="0.25">
      <c r="A272" s="400" t="s">
        <v>110</v>
      </c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1"/>
      <c r="O272" s="401"/>
      <c r="P272" s="401"/>
      <c r="Q272" s="401"/>
      <c r="R272" s="401"/>
      <c r="S272" s="401"/>
      <c r="T272" s="401"/>
      <c r="U272" s="401"/>
      <c r="V272" s="401"/>
      <c r="W272" s="401"/>
      <c r="X272" s="401"/>
      <c r="Y272" s="401"/>
      <c r="Z272" s="401"/>
      <c r="AA272" s="382"/>
      <c r="AB272" s="382"/>
      <c r="AC272" s="382"/>
    </row>
    <row r="273" spans="1:68" ht="27" customHeight="1" x14ac:dyDescent="0.25">
      <c r="A273" s="54" t="s">
        <v>379</v>
      </c>
      <c r="B273" s="54" t="s">
        <v>380</v>
      </c>
      <c r="C273" s="31">
        <v>4301011855</v>
      </c>
      <c r="D273" s="396">
        <v>4680115885837</v>
      </c>
      <c r="E273" s="397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113</v>
      </c>
      <c r="L273" s="32"/>
      <c r="M273" s="33" t="s">
        <v>114</v>
      </c>
      <c r="N273" s="33"/>
      <c r="O273" s="32">
        <v>55</v>
      </c>
      <c r="P273" s="4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69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customHeight="1" x14ac:dyDescent="0.25">
      <c r="A274" s="54" t="s">
        <v>381</v>
      </c>
      <c r="B274" s="54" t="s">
        <v>382</v>
      </c>
      <c r="C274" s="31">
        <v>4301011910</v>
      </c>
      <c r="D274" s="396">
        <v>4680115885806</v>
      </c>
      <c r="E274" s="397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113</v>
      </c>
      <c r="L274" s="32"/>
      <c r="M274" s="33" t="s">
        <v>133</v>
      </c>
      <c r="N274" s="33"/>
      <c r="O274" s="32">
        <v>55</v>
      </c>
      <c r="P274" s="664" t="s">
        <v>383</v>
      </c>
      <c r="Q274" s="391"/>
      <c r="R274" s="391"/>
      <c r="S274" s="391"/>
      <c r="T274" s="392"/>
      <c r="U274" s="34"/>
      <c r="V274" s="34"/>
      <c r="W274" s="35" t="s">
        <v>69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381</v>
      </c>
      <c r="B275" s="54" t="s">
        <v>384</v>
      </c>
      <c r="C275" s="31">
        <v>4301011850</v>
      </c>
      <c r="D275" s="396">
        <v>4680115885806</v>
      </c>
      <c r="E275" s="397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113</v>
      </c>
      <c r="L275" s="32"/>
      <c r="M275" s="33" t="s">
        <v>114</v>
      </c>
      <c r="N275" s="33"/>
      <c r="O275" s="32">
        <v>55</v>
      </c>
      <c r="P275" s="43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69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customHeight="1" x14ac:dyDescent="0.25">
      <c r="A276" s="54" t="s">
        <v>385</v>
      </c>
      <c r="B276" s="54" t="s">
        <v>386</v>
      </c>
      <c r="C276" s="31">
        <v>4301011853</v>
      </c>
      <c r="D276" s="396">
        <v>4680115885851</v>
      </c>
      <c r="E276" s="397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113</v>
      </c>
      <c r="L276" s="32"/>
      <c r="M276" s="33" t="s">
        <v>114</v>
      </c>
      <c r="N276" s="33"/>
      <c r="O276" s="32">
        <v>55</v>
      </c>
      <c r="P276" s="7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69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387</v>
      </c>
      <c r="B277" s="54" t="s">
        <v>388</v>
      </c>
      <c r="C277" s="31">
        <v>4301011852</v>
      </c>
      <c r="D277" s="396">
        <v>4680115885844</v>
      </c>
      <c r="E277" s="397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75</v>
      </c>
      <c r="L277" s="32"/>
      <c r="M277" s="33" t="s">
        <v>114</v>
      </c>
      <c r="N277" s="33"/>
      <c r="O277" s="32">
        <v>55</v>
      </c>
      <c r="P277" s="5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69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customHeight="1" x14ac:dyDescent="0.25">
      <c r="A278" s="54" t="s">
        <v>389</v>
      </c>
      <c r="B278" s="54" t="s">
        <v>390</v>
      </c>
      <c r="C278" s="31">
        <v>4301011851</v>
      </c>
      <c r="D278" s="396">
        <v>4680115885820</v>
      </c>
      <c r="E278" s="397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75</v>
      </c>
      <c r="L278" s="32"/>
      <c r="M278" s="33" t="s">
        <v>114</v>
      </c>
      <c r="N278" s="33"/>
      <c r="O278" s="32">
        <v>55</v>
      </c>
      <c r="P278" s="7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69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x14ac:dyDescent="0.2">
      <c r="A279" s="417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18"/>
      <c r="P279" s="402" t="s">
        <v>70</v>
      </c>
      <c r="Q279" s="403"/>
      <c r="R279" s="403"/>
      <c r="S279" s="403"/>
      <c r="T279" s="403"/>
      <c r="U279" s="403"/>
      <c r="V279" s="404"/>
      <c r="W279" s="37" t="s">
        <v>71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18"/>
      <c r="P280" s="402" t="s">
        <v>70</v>
      </c>
      <c r="Q280" s="403"/>
      <c r="R280" s="403"/>
      <c r="S280" s="403"/>
      <c r="T280" s="403"/>
      <c r="U280" s="403"/>
      <c r="V280" s="404"/>
      <c r="W280" s="37" t="s">
        <v>69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customHeight="1" x14ac:dyDescent="0.25">
      <c r="A281" s="437" t="s">
        <v>391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81"/>
      <c r="AB281" s="381"/>
      <c r="AC281" s="381"/>
    </row>
    <row r="282" spans="1:68" ht="14.25" customHeight="1" x14ac:dyDescent="0.25">
      <c r="A282" s="400" t="s">
        <v>110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82"/>
      <c r="AB282" s="382"/>
      <c r="AC282" s="382"/>
    </row>
    <row r="283" spans="1:68" ht="27" customHeight="1" x14ac:dyDescent="0.25">
      <c r="A283" s="54" t="s">
        <v>392</v>
      </c>
      <c r="B283" s="54" t="s">
        <v>393</v>
      </c>
      <c r="C283" s="31">
        <v>4301011876</v>
      </c>
      <c r="D283" s="396">
        <v>4680115885707</v>
      </c>
      <c r="E283" s="397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113</v>
      </c>
      <c r="L283" s="32"/>
      <c r="M283" s="33" t="s">
        <v>114</v>
      </c>
      <c r="N283" s="33"/>
      <c r="O283" s="32">
        <v>31</v>
      </c>
      <c r="P283" s="57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69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417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18"/>
      <c r="P284" s="402" t="s">
        <v>70</v>
      </c>
      <c r="Q284" s="403"/>
      <c r="R284" s="403"/>
      <c r="S284" s="403"/>
      <c r="T284" s="403"/>
      <c r="U284" s="403"/>
      <c r="V284" s="404"/>
      <c r="W284" s="37" t="s">
        <v>71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x14ac:dyDescent="0.2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18"/>
      <c r="P285" s="402" t="s">
        <v>70</v>
      </c>
      <c r="Q285" s="403"/>
      <c r="R285" s="403"/>
      <c r="S285" s="403"/>
      <c r="T285" s="403"/>
      <c r="U285" s="403"/>
      <c r="V285" s="404"/>
      <c r="W285" s="37" t="s">
        <v>69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customHeight="1" x14ac:dyDescent="0.25">
      <c r="A286" s="437" t="s">
        <v>394</v>
      </c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1"/>
      <c r="P286" s="401"/>
      <c r="Q286" s="401"/>
      <c r="R286" s="401"/>
      <c r="S286" s="401"/>
      <c r="T286" s="401"/>
      <c r="U286" s="401"/>
      <c r="V286" s="401"/>
      <c r="W286" s="401"/>
      <c r="X286" s="401"/>
      <c r="Y286" s="401"/>
      <c r="Z286" s="401"/>
      <c r="AA286" s="381"/>
      <c r="AB286" s="381"/>
      <c r="AC286" s="381"/>
    </row>
    <row r="287" spans="1:68" ht="14.25" customHeight="1" x14ac:dyDescent="0.25">
      <c r="A287" s="400" t="s">
        <v>110</v>
      </c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1"/>
      <c r="P287" s="401"/>
      <c r="Q287" s="401"/>
      <c r="R287" s="401"/>
      <c r="S287" s="401"/>
      <c r="T287" s="401"/>
      <c r="U287" s="401"/>
      <c r="V287" s="401"/>
      <c r="W287" s="401"/>
      <c r="X287" s="401"/>
      <c r="Y287" s="401"/>
      <c r="Z287" s="401"/>
      <c r="AA287" s="382"/>
      <c r="AB287" s="382"/>
      <c r="AC287" s="382"/>
    </row>
    <row r="288" spans="1:68" ht="27" customHeight="1" x14ac:dyDescent="0.25">
      <c r="A288" s="54" t="s">
        <v>395</v>
      </c>
      <c r="B288" s="54" t="s">
        <v>396</v>
      </c>
      <c r="C288" s="31">
        <v>4301011223</v>
      </c>
      <c r="D288" s="396">
        <v>4607091383423</v>
      </c>
      <c r="E288" s="397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113</v>
      </c>
      <c r="L288" s="32"/>
      <c r="M288" s="33" t="s">
        <v>116</v>
      </c>
      <c r="N288" s="33"/>
      <c r="O288" s="32">
        <v>35</v>
      </c>
      <c r="P288" s="7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69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397</v>
      </c>
      <c r="B289" s="54" t="s">
        <v>398</v>
      </c>
      <c r="C289" s="31">
        <v>4301011879</v>
      </c>
      <c r="D289" s="396">
        <v>4680115885691</v>
      </c>
      <c r="E289" s="397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113</v>
      </c>
      <c r="L289" s="32"/>
      <c r="M289" s="33" t="s">
        <v>68</v>
      </c>
      <c r="N289" s="33"/>
      <c r="O289" s="32">
        <v>30</v>
      </c>
      <c r="P289" s="5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69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399</v>
      </c>
      <c r="B290" s="54" t="s">
        <v>400</v>
      </c>
      <c r="C290" s="31">
        <v>4301011878</v>
      </c>
      <c r="D290" s="396">
        <v>4680115885660</v>
      </c>
      <c r="E290" s="397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113</v>
      </c>
      <c r="L290" s="32"/>
      <c r="M290" s="33" t="s">
        <v>68</v>
      </c>
      <c r="N290" s="33"/>
      <c r="O290" s="32">
        <v>35</v>
      </c>
      <c r="P290" s="4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69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417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18"/>
      <c r="P291" s="402" t="s">
        <v>70</v>
      </c>
      <c r="Q291" s="403"/>
      <c r="R291" s="403"/>
      <c r="S291" s="403"/>
      <c r="T291" s="403"/>
      <c r="U291" s="403"/>
      <c r="V291" s="404"/>
      <c r="W291" s="37" t="s">
        <v>71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18"/>
      <c r="P292" s="402" t="s">
        <v>70</v>
      </c>
      <c r="Q292" s="403"/>
      <c r="R292" s="403"/>
      <c r="S292" s="403"/>
      <c r="T292" s="403"/>
      <c r="U292" s="403"/>
      <c r="V292" s="404"/>
      <c r="W292" s="37" t="s">
        <v>69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customHeight="1" x14ac:dyDescent="0.25">
      <c r="A293" s="437" t="s">
        <v>401</v>
      </c>
      <c r="B293" s="401"/>
      <c r="C293" s="401"/>
      <c r="D293" s="401"/>
      <c r="E293" s="401"/>
      <c r="F293" s="401"/>
      <c r="G293" s="401"/>
      <c r="H293" s="401"/>
      <c r="I293" s="401"/>
      <c r="J293" s="401"/>
      <c r="K293" s="401"/>
      <c r="L293" s="401"/>
      <c r="M293" s="401"/>
      <c r="N293" s="401"/>
      <c r="O293" s="401"/>
      <c r="P293" s="401"/>
      <c r="Q293" s="401"/>
      <c r="R293" s="401"/>
      <c r="S293" s="401"/>
      <c r="T293" s="401"/>
      <c r="U293" s="401"/>
      <c r="V293" s="401"/>
      <c r="W293" s="401"/>
      <c r="X293" s="401"/>
      <c r="Y293" s="401"/>
      <c r="Z293" s="401"/>
      <c r="AA293" s="381"/>
      <c r="AB293" s="381"/>
      <c r="AC293" s="381"/>
    </row>
    <row r="294" spans="1:68" ht="14.25" customHeight="1" x14ac:dyDescent="0.25">
      <c r="A294" s="400" t="s">
        <v>72</v>
      </c>
      <c r="B294" s="401"/>
      <c r="C294" s="401"/>
      <c r="D294" s="401"/>
      <c r="E294" s="401"/>
      <c r="F294" s="401"/>
      <c r="G294" s="401"/>
      <c r="H294" s="401"/>
      <c r="I294" s="401"/>
      <c r="J294" s="401"/>
      <c r="K294" s="401"/>
      <c r="L294" s="401"/>
      <c r="M294" s="401"/>
      <c r="N294" s="401"/>
      <c r="O294" s="401"/>
      <c r="P294" s="401"/>
      <c r="Q294" s="401"/>
      <c r="R294" s="401"/>
      <c r="S294" s="401"/>
      <c r="T294" s="401"/>
      <c r="U294" s="401"/>
      <c r="V294" s="401"/>
      <c r="W294" s="401"/>
      <c r="X294" s="401"/>
      <c r="Y294" s="401"/>
      <c r="Z294" s="401"/>
      <c r="AA294" s="382"/>
      <c r="AB294" s="382"/>
      <c r="AC294" s="382"/>
    </row>
    <row r="295" spans="1:68" ht="27" customHeight="1" x14ac:dyDescent="0.25">
      <c r="A295" s="54" t="s">
        <v>402</v>
      </c>
      <c r="B295" s="54" t="s">
        <v>403</v>
      </c>
      <c r="C295" s="31">
        <v>4301051409</v>
      </c>
      <c r="D295" s="396">
        <v>4680115881556</v>
      </c>
      <c r="E295" s="397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113</v>
      </c>
      <c r="L295" s="32"/>
      <c r="M295" s="33" t="s">
        <v>116</v>
      </c>
      <c r="N295" s="33"/>
      <c r="O295" s="32">
        <v>45</v>
      </c>
      <c r="P295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69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404</v>
      </c>
      <c r="B296" s="54" t="s">
        <v>405</v>
      </c>
      <c r="C296" s="31">
        <v>4301051506</v>
      </c>
      <c r="D296" s="396">
        <v>4680115881037</v>
      </c>
      <c r="E296" s="397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75</v>
      </c>
      <c r="L296" s="32"/>
      <c r="M296" s="33" t="s">
        <v>68</v>
      </c>
      <c r="N296" s="33"/>
      <c r="O296" s="32">
        <v>40</v>
      </c>
      <c r="P296" s="5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69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406</v>
      </c>
      <c r="B297" s="54" t="s">
        <v>407</v>
      </c>
      <c r="C297" s="31">
        <v>4301051487</v>
      </c>
      <c r="D297" s="396">
        <v>4680115881228</v>
      </c>
      <c r="E297" s="397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75</v>
      </c>
      <c r="L297" s="32"/>
      <c r="M297" s="33" t="s">
        <v>68</v>
      </c>
      <c r="N297" s="33"/>
      <c r="O297" s="32">
        <v>40</v>
      </c>
      <c r="P297" s="75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69</v>
      </c>
      <c r="X297" s="386">
        <v>0</v>
      </c>
      <c r="Y297" s="387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customHeight="1" x14ac:dyDescent="0.25">
      <c r="A298" s="54" t="s">
        <v>408</v>
      </c>
      <c r="B298" s="54" t="s">
        <v>409</v>
      </c>
      <c r="C298" s="31">
        <v>4301051384</v>
      </c>
      <c r="D298" s="396">
        <v>4680115881211</v>
      </c>
      <c r="E298" s="397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75</v>
      </c>
      <c r="L298" s="32"/>
      <c r="M298" s="33" t="s">
        <v>68</v>
      </c>
      <c r="N298" s="33"/>
      <c r="O298" s="32">
        <v>45</v>
      </c>
      <c r="P298" s="7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69</v>
      </c>
      <c r="X298" s="386">
        <v>0</v>
      </c>
      <c r="Y298" s="387">
        <f>IFERROR(IF(X298="",0,CEILING((X298/$H298),1)*$H298),"")</f>
        <v>0</v>
      </c>
      <c r="Z298" s="36" t="str">
        <f>IFERROR(IF(Y298=0,"",ROUNDUP(Y298/H298,0)*0.00753),"")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410</v>
      </c>
      <c r="B299" s="54" t="s">
        <v>411</v>
      </c>
      <c r="C299" s="31">
        <v>4301051378</v>
      </c>
      <c r="D299" s="396">
        <v>4680115881020</v>
      </c>
      <c r="E299" s="397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75</v>
      </c>
      <c r="L299" s="32"/>
      <c r="M299" s="33" t="s">
        <v>68</v>
      </c>
      <c r="N299" s="33"/>
      <c r="O299" s="32">
        <v>45</v>
      </c>
      <c r="P299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69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7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18"/>
      <c r="P300" s="402" t="s">
        <v>70</v>
      </c>
      <c r="Q300" s="403"/>
      <c r="R300" s="403"/>
      <c r="S300" s="403"/>
      <c r="T300" s="403"/>
      <c r="U300" s="403"/>
      <c r="V300" s="404"/>
      <c r="W300" s="37" t="s">
        <v>71</v>
      </c>
      <c r="X300" s="388">
        <f>IFERROR(X295/H295,"0")+IFERROR(X296/H296,"0")+IFERROR(X297/H297,"0")+IFERROR(X298/H298,"0")+IFERROR(X299/H299,"0")</f>
        <v>0</v>
      </c>
      <c r="Y300" s="388">
        <f>IFERROR(Y295/H295,"0")+IFERROR(Y296/H296,"0")+IFERROR(Y297/H297,"0")+IFERROR(Y298/H298,"0")+IFERROR(Y299/H299,"0")</f>
        <v>0</v>
      </c>
      <c r="Z300" s="388">
        <f>IFERROR(IF(Z295="",0,Z295),"0")+IFERROR(IF(Z296="",0,Z296),"0")+IFERROR(IF(Z297="",0,Z297),"0")+IFERROR(IF(Z298="",0,Z298),"0")+IFERROR(IF(Z299="",0,Z299),"0")</f>
        <v>0</v>
      </c>
      <c r="AA300" s="389"/>
      <c r="AB300" s="389"/>
      <c r="AC300" s="389"/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18"/>
      <c r="P301" s="402" t="s">
        <v>70</v>
      </c>
      <c r="Q301" s="403"/>
      <c r="R301" s="403"/>
      <c r="S301" s="403"/>
      <c r="T301" s="403"/>
      <c r="U301" s="403"/>
      <c r="V301" s="404"/>
      <c r="W301" s="37" t="s">
        <v>69</v>
      </c>
      <c r="X301" s="388">
        <f>IFERROR(SUM(X295:X299),"0")</f>
        <v>0</v>
      </c>
      <c r="Y301" s="388">
        <f>IFERROR(SUM(Y295:Y299),"0")</f>
        <v>0</v>
      </c>
      <c r="Z301" s="37"/>
      <c r="AA301" s="389"/>
      <c r="AB301" s="389"/>
      <c r="AC301" s="389"/>
    </row>
    <row r="302" spans="1:68" ht="16.5" customHeight="1" x14ac:dyDescent="0.25">
      <c r="A302" s="437" t="s">
        <v>412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81"/>
      <c r="AB302" s="381"/>
      <c r="AC302" s="381"/>
    </row>
    <row r="303" spans="1:68" ht="14.25" customHeight="1" x14ac:dyDescent="0.25">
      <c r="A303" s="400" t="s">
        <v>72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82"/>
      <c r="AB303" s="382"/>
      <c r="AC303" s="382"/>
    </row>
    <row r="304" spans="1:68" ht="27" customHeight="1" x14ac:dyDescent="0.25">
      <c r="A304" s="54" t="s">
        <v>413</v>
      </c>
      <c r="B304" s="54" t="s">
        <v>414</v>
      </c>
      <c r="C304" s="31">
        <v>4301051731</v>
      </c>
      <c r="D304" s="396">
        <v>4680115884618</v>
      </c>
      <c r="E304" s="397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75</v>
      </c>
      <c r="L304" s="32"/>
      <c r="M304" s="33" t="s">
        <v>68</v>
      </c>
      <c r="N304" s="33"/>
      <c r="O304" s="32">
        <v>45</v>
      </c>
      <c r="P304" s="6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69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7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18"/>
      <c r="P305" s="402" t="s">
        <v>70</v>
      </c>
      <c r="Q305" s="403"/>
      <c r="R305" s="403"/>
      <c r="S305" s="403"/>
      <c r="T305" s="403"/>
      <c r="U305" s="403"/>
      <c r="V305" s="404"/>
      <c r="W305" s="37" t="s">
        <v>71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18"/>
      <c r="P306" s="402" t="s">
        <v>70</v>
      </c>
      <c r="Q306" s="403"/>
      <c r="R306" s="403"/>
      <c r="S306" s="403"/>
      <c r="T306" s="403"/>
      <c r="U306" s="403"/>
      <c r="V306" s="404"/>
      <c r="W306" s="37" t="s">
        <v>69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customHeight="1" x14ac:dyDescent="0.25">
      <c r="A307" s="437" t="s">
        <v>415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81"/>
      <c r="AB307" s="381"/>
      <c r="AC307" s="381"/>
    </row>
    <row r="308" spans="1:68" ht="14.25" customHeight="1" x14ac:dyDescent="0.25">
      <c r="A308" s="400" t="s">
        <v>110</v>
      </c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1"/>
      <c r="O308" s="401"/>
      <c r="P308" s="401"/>
      <c r="Q308" s="401"/>
      <c r="R308" s="401"/>
      <c r="S308" s="401"/>
      <c r="T308" s="401"/>
      <c r="U308" s="401"/>
      <c r="V308" s="401"/>
      <c r="W308" s="401"/>
      <c r="X308" s="401"/>
      <c r="Y308" s="401"/>
      <c r="Z308" s="401"/>
      <c r="AA308" s="382"/>
      <c r="AB308" s="382"/>
      <c r="AC308" s="382"/>
    </row>
    <row r="309" spans="1:68" ht="27" customHeight="1" x14ac:dyDescent="0.25">
      <c r="A309" s="54" t="s">
        <v>416</v>
      </c>
      <c r="B309" s="54" t="s">
        <v>417</v>
      </c>
      <c r="C309" s="31">
        <v>4301011593</v>
      </c>
      <c r="D309" s="396">
        <v>4680115882973</v>
      </c>
      <c r="E309" s="397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113</v>
      </c>
      <c r="L309" s="32"/>
      <c r="M309" s="33" t="s">
        <v>114</v>
      </c>
      <c r="N309" s="33"/>
      <c r="O309" s="32">
        <v>55</v>
      </c>
      <c r="P309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69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7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18"/>
      <c r="P310" s="402" t="s">
        <v>70</v>
      </c>
      <c r="Q310" s="403"/>
      <c r="R310" s="403"/>
      <c r="S310" s="403"/>
      <c r="T310" s="403"/>
      <c r="U310" s="403"/>
      <c r="V310" s="404"/>
      <c r="W310" s="37" t="s">
        <v>71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18"/>
      <c r="P311" s="402" t="s">
        <v>70</v>
      </c>
      <c r="Q311" s="403"/>
      <c r="R311" s="403"/>
      <c r="S311" s="403"/>
      <c r="T311" s="403"/>
      <c r="U311" s="403"/>
      <c r="V311" s="404"/>
      <c r="W311" s="37" t="s">
        <v>69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customHeight="1" x14ac:dyDescent="0.25">
      <c r="A312" s="400" t="s">
        <v>64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82"/>
      <c r="AB312" s="382"/>
      <c r="AC312" s="382"/>
    </row>
    <row r="313" spans="1:68" ht="27" customHeight="1" x14ac:dyDescent="0.25">
      <c r="A313" s="54" t="s">
        <v>418</v>
      </c>
      <c r="B313" s="54" t="s">
        <v>419</v>
      </c>
      <c r="C313" s="31">
        <v>4301031305</v>
      </c>
      <c r="D313" s="396">
        <v>4607091389845</v>
      </c>
      <c r="E313" s="397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79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69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420</v>
      </c>
      <c r="B314" s="54" t="s">
        <v>421</v>
      </c>
      <c r="C314" s="31">
        <v>4301031306</v>
      </c>
      <c r="D314" s="396">
        <v>4680115882881</v>
      </c>
      <c r="E314" s="397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67</v>
      </c>
      <c r="L314" s="32"/>
      <c r="M314" s="33" t="s">
        <v>68</v>
      </c>
      <c r="N314" s="33"/>
      <c r="O314" s="32">
        <v>40</v>
      </c>
      <c r="P314" s="67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69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17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01"/>
      <c r="O315" s="418"/>
      <c r="P315" s="402" t="s">
        <v>70</v>
      </c>
      <c r="Q315" s="403"/>
      <c r="R315" s="403"/>
      <c r="S315" s="403"/>
      <c r="T315" s="403"/>
      <c r="U315" s="403"/>
      <c r="V315" s="404"/>
      <c r="W315" s="37" t="s">
        <v>71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1"/>
      <c r="O316" s="418"/>
      <c r="P316" s="402" t="s">
        <v>70</v>
      </c>
      <c r="Q316" s="403"/>
      <c r="R316" s="403"/>
      <c r="S316" s="403"/>
      <c r="T316" s="403"/>
      <c r="U316" s="403"/>
      <c r="V316" s="404"/>
      <c r="W316" s="37" t="s">
        <v>69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customHeight="1" x14ac:dyDescent="0.25">
      <c r="A317" s="437" t="s">
        <v>422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401"/>
      <c r="AA317" s="381"/>
      <c r="AB317" s="381"/>
      <c r="AC317" s="381"/>
    </row>
    <row r="318" spans="1:68" ht="14.25" customHeight="1" x14ac:dyDescent="0.25">
      <c r="A318" s="400" t="s">
        <v>110</v>
      </c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1"/>
      <c r="P318" s="401"/>
      <c r="Q318" s="401"/>
      <c r="R318" s="401"/>
      <c r="S318" s="401"/>
      <c r="T318" s="401"/>
      <c r="U318" s="401"/>
      <c r="V318" s="401"/>
      <c r="W318" s="401"/>
      <c r="X318" s="401"/>
      <c r="Y318" s="401"/>
      <c r="Z318" s="401"/>
      <c r="AA318" s="382"/>
      <c r="AB318" s="382"/>
      <c r="AC318" s="382"/>
    </row>
    <row r="319" spans="1:68" ht="27" customHeight="1" x14ac:dyDescent="0.25">
      <c r="A319" s="54" t="s">
        <v>423</v>
      </c>
      <c r="B319" s="54" t="s">
        <v>424</v>
      </c>
      <c r="C319" s="31">
        <v>4301012024</v>
      </c>
      <c r="D319" s="396">
        <v>4680115885615</v>
      </c>
      <c r="E319" s="397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113</v>
      </c>
      <c r="L319" s="32"/>
      <c r="M319" s="33" t="s">
        <v>116</v>
      </c>
      <c r="N319" s="33"/>
      <c r="O319" s="32">
        <v>55</v>
      </c>
      <c r="P31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69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customHeight="1" x14ac:dyDescent="0.25">
      <c r="A320" s="54" t="s">
        <v>425</v>
      </c>
      <c r="B320" s="54" t="s">
        <v>426</v>
      </c>
      <c r="C320" s="31">
        <v>4301011858</v>
      </c>
      <c r="D320" s="396">
        <v>4680115885646</v>
      </c>
      <c r="E320" s="397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113</v>
      </c>
      <c r="L320" s="32"/>
      <c r="M320" s="33" t="s">
        <v>114</v>
      </c>
      <c r="N320" s="33"/>
      <c r="O320" s="32">
        <v>55</v>
      </c>
      <c r="P320" s="6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69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427</v>
      </c>
      <c r="B321" s="54" t="s">
        <v>428</v>
      </c>
      <c r="C321" s="31">
        <v>4301011911</v>
      </c>
      <c r="D321" s="396">
        <v>4680115885554</v>
      </c>
      <c r="E321" s="397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113</v>
      </c>
      <c r="L321" s="32"/>
      <c r="M321" s="33" t="s">
        <v>133</v>
      </c>
      <c r="N321" s="33"/>
      <c r="O321" s="32">
        <v>55</v>
      </c>
      <c r="P321" s="696" t="s">
        <v>429</v>
      </c>
      <c r="Q321" s="391"/>
      <c r="R321" s="391"/>
      <c r="S321" s="391"/>
      <c r="T321" s="392"/>
      <c r="U321" s="34"/>
      <c r="V321" s="34"/>
      <c r="W321" s="35" t="s">
        <v>69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427</v>
      </c>
      <c r="B322" s="54" t="s">
        <v>430</v>
      </c>
      <c r="C322" s="31">
        <v>4301012016</v>
      </c>
      <c r="D322" s="396">
        <v>4680115885554</v>
      </c>
      <c r="E322" s="397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113</v>
      </c>
      <c r="L322" s="32"/>
      <c r="M322" s="33" t="s">
        <v>116</v>
      </c>
      <c r="N322" s="33"/>
      <c r="O322" s="32">
        <v>55</v>
      </c>
      <c r="P322" s="6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69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431</v>
      </c>
      <c r="B323" s="54" t="s">
        <v>432</v>
      </c>
      <c r="C323" s="31">
        <v>4301011857</v>
      </c>
      <c r="D323" s="396">
        <v>4680115885622</v>
      </c>
      <c r="E323" s="397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75</v>
      </c>
      <c r="L323" s="32"/>
      <c r="M323" s="33" t="s">
        <v>114</v>
      </c>
      <c r="N323" s="33"/>
      <c r="O323" s="32">
        <v>55</v>
      </c>
      <c r="P323" s="7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69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433</v>
      </c>
      <c r="B324" s="54" t="s">
        <v>434</v>
      </c>
      <c r="C324" s="31">
        <v>4301011573</v>
      </c>
      <c r="D324" s="396">
        <v>4680115881938</v>
      </c>
      <c r="E324" s="397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75</v>
      </c>
      <c r="L324" s="32"/>
      <c r="M324" s="33" t="s">
        <v>114</v>
      </c>
      <c r="N324" s="33"/>
      <c r="O324" s="32">
        <v>90</v>
      </c>
      <c r="P324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69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435</v>
      </c>
      <c r="B325" s="54" t="s">
        <v>436</v>
      </c>
      <c r="C325" s="31">
        <v>4301010944</v>
      </c>
      <c r="D325" s="396">
        <v>4607091387346</v>
      </c>
      <c r="E325" s="397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75</v>
      </c>
      <c r="L325" s="32"/>
      <c r="M325" s="33" t="s">
        <v>114</v>
      </c>
      <c r="N325" s="33"/>
      <c r="O325" s="32">
        <v>55</v>
      </c>
      <c r="P325" s="6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69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437</v>
      </c>
      <c r="B326" s="54" t="s">
        <v>438</v>
      </c>
      <c r="C326" s="31">
        <v>4301011859</v>
      </c>
      <c r="D326" s="396">
        <v>4680115885608</v>
      </c>
      <c r="E326" s="397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75</v>
      </c>
      <c r="L326" s="32"/>
      <c r="M326" s="33" t="s">
        <v>114</v>
      </c>
      <c r="N326" s="33"/>
      <c r="O326" s="32">
        <v>55</v>
      </c>
      <c r="P326" s="4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69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x14ac:dyDescent="0.2">
      <c r="A327" s="417"/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18"/>
      <c r="P327" s="402" t="s">
        <v>70</v>
      </c>
      <c r="Q327" s="403"/>
      <c r="R327" s="403"/>
      <c r="S327" s="403"/>
      <c r="T327" s="403"/>
      <c r="U327" s="403"/>
      <c r="V327" s="404"/>
      <c r="W327" s="37" t="s">
        <v>71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x14ac:dyDescent="0.2">
      <c r="A328" s="401"/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18"/>
      <c r="P328" s="402" t="s">
        <v>70</v>
      </c>
      <c r="Q328" s="403"/>
      <c r="R328" s="403"/>
      <c r="S328" s="403"/>
      <c r="T328" s="403"/>
      <c r="U328" s="403"/>
      <c r="V328" s="404"/>
      <c r="W328" s="37" t="s">
        <v>69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customHeight="1" x14ac:dyDescent="0.25">
      <c r="A329" s="400" t="s">
        <v>64</v>
      </c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1"/>
      <c r="P329" s="401"/>
      <c r="Q329" s="401"/>
      <c r="R329" s="401"/>
      <c r="S329" s="401"/>
      <c r="T329" s="401"/>
      <c r="U329" s="401"/>
      <c r="V329" s="401"/>
      <c r="W329" s="401"/>
      <c r="X329" s="401"/>
      <c r="Y329" s="401"/>
      <c r="Z329" s="401"/>
      <c r="AA329" s="382"/>
      <c r="AB329" s="382"/>
      <c r="AC329" s="382"/>
    </row>
    <row r="330" spans="1:68" ht="27" customHeight="1" x14ac:dyDescent="0.25">
      <c r="A330" s="54" t="s">
        <v>439</v>
      </c>
      <c r="B330" s="54" t="s">
        <v>440</v>
      </c>
      <c r="C330" s="31">
        <v>4301030878</v>
      </c>
      <c r="D330" s="396">
        <v>4607091387193</v>
      </c>
      <c r="E330" s="397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75</v>
      </c>
      <c r="L330" s="32"/>
      <c r="M330" s="33" t="s">
        <v>68</v>
      </c>
      <c r="N330" s="33"/>
      <c r="O330" s="32">
        <v>35</v>
      </c>
      <c r="P330" s="6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69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441</v>
      </c>
      <c r="B331" s="54" t="s">
        <v>442</v>
      </c>
      <c r="C331" s="31">
        <v>4301031153</v>
      </c>
      <c r="D331" s="396">
        <v>4607091387230</v>
      </c>
      <c r="E331" s="397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75</v>
      </c>
      <c r="L331" s="32"/>
      <c r="M331" s="33" t="s">
        <v>68</v>
      </c>
      <c r="N331" s="33"/>
      <c r="O331" s="32">
        <v>40</v>
      </c>
      <c r="P331" s="4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69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443</v>
      </c>
      <c r="B332" s="54" t="s">
        <v>444</v>
      </c>
      <c r="C332" s="31">
        <v>4301031154</v>
      </c>
      <c r="D332" s="396">
        <v>4607091387292</v>
      </c>
      <c r="E332" s="397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75</v>
      </c>
      <c r="L332" s="32"/>
      <c r="M332" s="33" t="s">
        <v>68</v>
      </c>
      <c r="N332" s="33"/>
      <c r="O332" s="32">
        <v>45</v>
      </c>
      <c r="P332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69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445</v>
      </c>
      <c r="B333" s="54" t="s">
        <v>446</v>
      </c>
      <c r="C333" s="31">
        <v>4301031152</v>
      </c>
      <c r="D333" s="396">
        <v>4607091387285</v>
      </c>
      <c r="E333" s="397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67</v>
      </c>
      <c r="L333" s="32"/>
      <c r="M333" s="33" t="s">
        <v>68</v>
      </c>
      <c r="N333" s="33"/>
      <c r="O333" s="32">
        <v>40</v>
      </c>
      <c r="P333" s="6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69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17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18"/>
      <c r="P334" s="402" t="s">
        <v>70</v>
      </c>
      <c r="Q334" s="403"/>
      <c r="R334" s="403"/>
      <c r="S334" s="403"/>
      <c r="T334" s="403"/>
      <c r="U334" s="403"/>
      <c r="V334" s="404"/>
      <c r="W334" s="37" t="s">
        <v>71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x14ac:dyDescent="0.2">
      <c r="A335" s="401"/>
      <c r="B335" s="401"/>
      <c r="C335" s="401"/>
      <c r="D335" s="401"/>
      <c r="E335" s="401"/>
      <c r="F335" s="401"/>
      <c r="G335" s="401"/>
      <c r="H335" s="401"/>
      <c r="I335" s="401"/>
      <c r="J335" s="401"/>
      <c r="K335" s="401"/>
      <c r="L335" s="401"/>
      <c r="M335" s="401"/>
      <c r="N335" s="401"/>
      <c r="O335" s="418"/>
      <c r="P335" s="402" t="s">
        <v>70</v>
      </c>
      <c r="Q335" s="403"/>
      <c r="R335" s="403"/>
      <c r="S335" s="403"/>
      <c r="T335" s="403"/>
      <c r="U335" s="403"/>
      <c r="V335" s="404"/>
      <c r="W335" s="37" t="s">
        <v>69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customHeight="1" x14ac:dyDescent="0.25">
      <c r="A336" s="400" t="s">
        <v>72</v>
      </c>
      <c r="B336" s="401"/>
      <c r="C336" s="401"/>
      <c r="D336" s="401"/>
      <c r="E336" s="401"/>
      <c r="F336" s="401"/>
      <c r="G336" s="401"/>
      <c r="H336" s="401"/>
      <c r="I336" s="401"/>
      <c r="J336" s="401"/>
      <c r="K336" s="401"/>
      <c r="L336" s="401"/>
      <c r="M336" s="401"/>
      <c r="N336" s="401"/>
      <c r="O336" s="401"/>
      <c r="P336" s="401"/>
      <c r="Q336" s="401"/>
      <c r="R336" s="401"/>
      <c r="S336" s="401"/>
      <c r="T336" s="401"/>
      <c r="U336" s="401"/>
      <c r="V336" s="401"/>
      <c r="W336" s="401"/>
      <c r="X336" s="401"/>
      <c r="Y336" s="401"/>
      <c r="Z336" s="401"/>
      <c r="AA336" s="382"/>
      <c r="AB336" s="382"/>
      <c r="AC336" s="382"/>
    </row>
    <row r="337" spans="1:68" ht="16.5" customHeight="1" x14ac:dyDescent="0.25">
      <c r="A337" s="54" t="s">
        <v>447</v>
      </c>
      <c r="B337" s="54" t="s">
        <v>448</v>
      </c>
      <c r="C337" s="31">
        <v>4301051100</v>
      </c>
      <c r="D337" s="396">
        <v>4607091387766</v>
      </c>
      <c r="E337" s="397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113</v>
      </c>
      <c r="L337" s="32"/>
      <c r="M337" s="33" t="s">
        <v>116</v>
      </c>
      <c r="N337" s="33"/>
      <c r="O337" s="32">
        <v>40</v>
      </c>
      <c r="P337" s="4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69</v>
      </c>
      <c r="X337" s="386">
        <v>200</v>
      </c>
      <c r="Y337" s="387">
        <f t="shared" ref="Y337:Y342" si="62">IFERROR(IF(X337="",0,CEILING((X337/$H337),1)*$H337),"")</f>
        <v>202.79999999999998</v>
      </c>
      <c r="Z337" s="36">
        <f>IFERROR(IF(Y337=0,"",ROUNDUP(Y337/H337,0)*0.02175),"")</f>
        <v>0.5655</v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214.30769230769232</v>
      </c>
      <c r="BN337" s="64">
        <f t="shared" ref="BN337:BN342" si="64">IFERROR(Y337*I337/H337,"0")</f>
        <v>217.30800000000002</v>
      </c>
      <c r="BO337" s="64">
        <f t="shared" ref="BO337:BO342" si="65">IFERROR(1/J337*(X337/H337),"0")</f>
        <v>0.45787545787545786</v>
      </c>
      <c r="BP337" s="64">
        <f t="shared" ref="BP337:BP342" si="66">IFERROR(1/J337*(Y337/H337),"0")</f>
        <v>0.46428571428571425</v>
      </c>
    </row>
    <row r="338" spans="1:68" ht="27" customHeight="1" x14ac:dyDescent="0.25">
      <c r="A338" s="54" t="s">
        <v>449</v>
      </c>
      <c r="B338" s="54" t="s">
        <v>450</v>
      </c>
      <c r="C338" s="31">
        <v>4301051116</v>
      </c>
      <c r="D338" s="396">
        <v>4607091387957</v>
      </c>
      <c r="E338" s="397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113</v>
      </c>
      <c r="L338" s="32"/>
      <c r="M338" s="33" t="s">
        <v>68</v>
      </c>
      <c r="N338" s="33"/>
      <c r="O338" s="32">
        <v>40</v>
      </c>
      <c r="P338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69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451</v>
      </c>
      <c r="B339" s="54" t="s">
        <v>452</v>
      </c>
      <c r="C339" s="31">
        <v>4301051115</v>
      </c>
      <c r="D339" s="396">
        <v>4607091387964</v>
      </c>
      <c r="E339" s="397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113</v>
      </c>
      <c r="L339" s="32"/>
      <c r="M339" s="33" t="s">
        <v>68</v>
      </c>
      <c r="N339" s="33"/>
      <c r="O339" s="32">
        <v>40</v>
      </c>
      <c r="P339" s="5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69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453</v>
      </c>
      <c r="B340" s="54" t="s">
        <v>454</v>
      </c>
      <c r="C340" s="31">
        <v>4301051705</v>
      </c>
      <c r="D340" s="396">
        <v>4680115884588</v>
      </c>
      <c r="E340" s="397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75</v>
      </c>
      <c r="L340" s="32"/>
      <c r="M340" s="33" t="s">
        <v>68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69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455</v>
      </c>
      <c r="B341" s="54" t="s">
        <v>456</v>
      </c>
      <c r="C341" s="31">
        <v>4301051130</v>
      </c>
      <c r="D341" s="396">
        <v>4607091387537</v>
      </c>
      <c r="E341" s="397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75</v>
      </c>
      <c r="L341" s="32"/>
      <c r="M341" s="33" t="s">
        <v>68</v>
      </c>
      <c r="N341" s="33"/>
      <c r="O341" s="32">
        <v>40</v>
      </c>
      <c r="P341" s="7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69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457</v>
      </c>
      <c r="B342" s="54" t="s">
        <v>458</v>
      </c>
      <c r="C342" s="31">
        <v>4301051132</v>
      </c>
      <c r="D342" s="396">
        <v>4607091387513</v>
      </c>
      <c r="E342" s="397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75</v>
      </c>
      <c r="L342" s="32"/>
      <c r="M342" s="33" t="s">
        <v>68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69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17"/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1"/>
      <c r="O343" s="418"/>
      <c r="P343" s="402" t="s">
        <v>70</v>
      </c>
      <c r="Q343" s="403"/>
      <c r="R343" s="403"/>
      <c r="S343" s="403"/>
      <c r="T343" s="403"/>
      <c r="U343" s="403"/>
      <c r="V343" s="404"/>
      <c r="W343" s="37" t="s">
        <v>71</v>
      </c>
      <c r="X343" s="388">
        <f>IFERROR(X337/H337,"0")+IFERROR(X338/H338,"0")+IFERROR(X339/H339,"0")+IFERROR(X340/H340,"0")+IFERROR(X341/H341,"0")+IFERROR(X342/H342,"0")</f>
        <v>25.641025641025642</v>
      </c>
      <c r="Y343" s="388">
        <f>IFERROR(Y337/H337,"0")+IFERROR(Y338/H338,"0")+IFERROR(Y339/H339,"0")+IFERROR(Y340/H340,"0")+IFERROR(Y341/H341,"0")+IFERROR(Y342/H342,"0")</f>
        <v>26</v>
      </c>
      <c r="Z343" s="388">
        <f>IFERROR(IF(Z337="",0,Z337),"0")+IFERROR(IF(Z338="",0,Z338),"0")+IFERROR(IF(Z339="",0,Z339),"0")+IFERROR(IF(Z340="",0,Z340),"0")+IFERROR(IF(Z341="",0,Z341),"0")+IFERROR(IF(Z342="",0,Z342),"0")</f>
        <v>0.5655</v>
      </c>
      <c r="AA343" s="389"/>
      <c r="AB343" s="389"/>
      <c r="AC343" s="389"/>
    </row>
    <row r="344" spans="1:68" x14ac:dyDescent="0.2">
      <c r="A344" s="401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18"/>
      <c r="P344" s="402" t="s">
        <v>70</v>
      </c>
      <c r="Q344" s="403"/>
      <c r="R344" s="403"/>
      <c r="S344" s="403"/>
      <c r="T344" s="403"/>
      <c r="U344" s="403"/>
      <c r="V344" s="404"/>
      <c r="W344" s="37" t="s">
        <v>69</v>
      </c>
      <c r="X344" s="388">
        <f>IFERROR(SUM(X337:X342),"0")</f>
        <v>200</v>
      </c>
      <c r="Y344" s="388">
        <f>IFERROR(SUM(Y337:Y342),"0")</f>
        <v>202.79999999999998</v>
      </c>
      <c r="Z344" s="37"/>
      <c r="AA344" s="389"/>
      <c r="AB344" s="389"/>
      <c r="AC344" s="389"/>
    </row>
    <row r="345" spans="1:68" ht="14.25" customHeight="1" x14ac:dyDescent="0.25">
      <c r="A345" s="400" t="s">
        <v>181</v>
      </c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1"/>
      <c r="P345" s="401"/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382"/>
      <c r="AB345" s="382"/>
      <c r="AC345" s="382"/>
    </row>
    <row r="346" spans="1:68" ht="16.5" customHeight="1" x14ac:dyDescent="0.25">
      <c r="A346" s="54" t="s">
        <v>459</v>
      </c>
      <c r="B346" s="54" t="s">
        <v>460</v>
      </c>
      <c r="C346" s="31">
        <v>4301060379</v>
      </c>
      <c r="D346" s="396">
        <v>4607091380880</v>
      </c>
      <c r="E346" s="397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113</v>
      </c>
      <c r="L346" s="32"/>
      <c r="M346" s="33" t="s">
        <v>68</v>
      </c>
      <c r="N346" s="33"/>
      <c r="O346" s="32">
        <v>30</v>
      </c>
      <c r="P346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69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461</v>
      </c>
      <c r="B347" s="54" t="s">
        <v>462</v>
      </c>
      <c r="C347" s="31">
        <v>4301060308</v>
      </c>
      <c r="D347" s="396">
        <v>4607091384482</v>
      </c>
      <c r="E347" s="397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113</v>
      </c>
      <c r="L347" s="32"/>
      <c r="M347" s="33" t="s">
        <v>68</v>
      </c>
      <c r="N347" s="33"/>
      <c r="O347" s="32">
        <v>30</v>
      </c>
      <c r="P347" s="7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69</v>
      </c>
      <c r="X347" s="386">
        <v>800</v>
      </c>
      <c r="Y347" s="387">
        <f>IFERROR(IF(X347="",0,CEILING((X347/$H347),1)*$H347),"")</f>
        <v>803.4</v>
      </c>
      <c r="Z347" s="36">
        <f>IFERROR(IF(Y347=0,"",ROUNDUP(Y347/H347,0)*0.02175),"")</f>
        <v>2.2402499999999996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857.84615384615392</v>
      </c>
      <c r="BN347" s="64">
        <f>IFERROR(Y347*I347/H347,"0")</f>
        <v>861.49200000000008</v>
      </c>
      <c r="BO347" s="64">
        <f>IFERROR(1/J347*(X347/H347),"0")</f>
        <v>1.8315018315018314</v>
      </c>
      <c r="BP347" s="64">
        <f>IFERROR(1/J347*(Y347/H347),"0")</f>
        <v>1.8392857142857142</v>
      </c>
    </row>
    <row r="348" spans="1:68" ht="16.5" customHeight="1" x14ac:dyDescent="0.25">
      <c r="A348" s="54" t="s">
        <v>463</v>
      </c>
      <c r="B348" s="54" t="s">
        <v>464</v>
      </c>
      <c r="C348" s="31">
        <v>4301060325</v>
      </c>
      <c r="D348" s="396">
        <v>4607091380897</v>
      </c>
      <c r="E348" s="397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113</v>
      </c>
      <c r="L348" s="32"/>
      <c r="M348" s="33" t="s">
        <v>68</v>
      </c>
      <c r="N348" s="33"/>
      <c r="O348" s="32">
        <v>30</v>
      </c>
      <c r="P348" s="6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69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17"/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1"/>
      <c r="O349" s="418"/>
      <c r="P349" s="402" t="s">
        <v>70</v>
      </c>
      <c r="Q349" s="403"/>
      <c r="R349" s="403"/>
      <c r="S349" s="403"/>
      <c r="T349" s="403"/>
      <c r="U349" s="403"/>
      <c r="V349" s="404"/>
      <c r="W349" s="37" t="s">
        <v>71</v>
      </c>
      <c r="X349" s="388">
        <f>IFERROR(X346/H346,"0")+IFERROR(X347/H347,"0")+IFERROR(X348/H348,"0")</f>
        <v>102.56410256410257</v>
      </c>
      <c r="Y349" s="388">
        <f>IFERROR(Y346/H346,"0")+IFERROR(Y347/H347,"0")+IFERROR(Y348/H348,"0")</f>
        <v>103</v>
      </c>
      <c r="Z349" s="388">
        <f>IFERROR(IF(Z346="",0,Z346),"0")+IFERROR(IF(Z347="",0,Z347),"0")+IFERROR(IF(Z348="",0,Z348),"0")</f>
        <v>2.2402499999999996</v>
      </c>
      <c r="AA349" s="389"/>
      <c r="AB349" s="389"/>
      <c r="AC349" s="389"/>
    </row>
    <row r="350" spans="1:68" x14ac:dyDescent="0.2">
      <c r="A350" s="401"/>
      <c r="B350" s="401"/>
      <c r="C350" s="401"/>
      <c r="D350" s="401"/>
      <c r="E350" s="401"/>
      <c r="F350" s="401"/>
      <c r="G350" s="401"/>
      <c r="H350" s="401"/>
      <c r="I350" s="401"/>
      <c r="J350" s="401"/>
      <c r="K350" s="401"/>
      <c r="L350" s="401"/>
      <c r="M350" s="401"/>
      <c r="N350" s="401"/>
      <c r="O350" s="418"/>
      <c r="P350" s="402" t="s">
        <v>70</v>
      </c>
      <c r="Q350" s="403"/>
      <c r="R350" s="403"/>
      <c r="S350" s="403"/>
      <c r="T350" s="403"/>
      <c r="U350" s="403"/>
      <c r="V350" s="404"/>
      <c r="W350" s="37" t="s">
        <v>69</v>
      </c>
      <c r="X350" s="388">
        <f>IFERROR(SUM(X346:X348),"0")</f>
        <v>800</v>
      </c>
      <c r="Y350" s="388">
        <f>IFERROR(SUM(Y346:Y348),"0")</f>
        <v>803.4</v>
      </c>
      <c r="Z350" s="37"/>
      <c r="AA350" s="389"/>
      <c r="AB350" s="389"/>
      <c r="AC350" s="389"/>
    </row>
    <row r="351" spans="1:68" ht="14.25" customHeight="1" x14ac:dyDescent="0.25">
      <c r="A351" s="400" t="s">
        <v>96</v>
      </c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1"/>
      <c r="P351" s="401"/>
      <c r="Q351" s="401"/>
      <c r="R351" s="401"/>
      <c r="S351" s="401"/>
      <c r="T351" s="401"/>
      <c r="U351" s="401"/>
      <c r="V351" s="401"/>
      <c r="W351" s="401"/>
      <c r="X351" s="401"/>
      <c r="Y351" s="401"/>
      <c r="Z351" s="401"/>
      <c r="AA351" s="382"/>
      <c r="AB351" s="382"/>
      <c r="AC351" s="382"/>
    </row>
    <row r="352" spans="1:68" ht="16.5" customHeight="1" x14ac:dyDescent="0.25">
      <c r="A352" s="54" t="s">
        <v>465</v>
      </c>
      <c r="B352" s="54" t="s">
        <v>466</v>
      </c>
      <c r="C352" s="31">
        <v>4301030232</v>
      </c>
      <c r="D352" s="396">
        <v>4607091388374</v>
      </c>
      <c r="E352" s="397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75</v>
      </c>
      <c r="L352" s="32"/>
      <c r="M352" s="33" t="s">
        <v>99</v>
      </c>
      <c r="N352" s="33"/>
      <c r="O352" s="32">
        <v>180</v>
      </c>
      <c r="P352" s="528" t="s">
        <v>467</v>
      </c>
      <c r="Q352" s="391"/>
      <c r="R352" s="391"/>
      <c r="S352" s="391"/>
      <c r="T352" s="392"/>
      <c r="U352" s="34"/>
      <c r="V352" s="34"/>
      <c r="W352" s="35" t="s">
        <v>69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468</v>
      </c>
      <c r="B353" s="54" t="s">
        <v>469</v>
      </c>
      <c r="C353" s="31">
        <v>4301030235</v>
      </c>
      <c r="D353" s="396">
        <v>4607091388381</v>
      </c>
      <c r="E353" s="397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75</v>
      </c>
      <c r="L353" s="32"/>
      <c r="M353" s="33" t="s">
        <v>99</v>
      </c>
      <c r="N353" s="33"/>
      <c r="O353" s="32">
        <v>180</v>
      </c>
      <c r="P353" s="563" t="s">
        <v>470</v>
      </c>
      <c r="Q353" s="391"/>
      <c r="R353" s="391"/>
      <c r="S353" s="391"/>
      <c r="T353" s="392"/>
      <c r="U353" s="34"/>
      <c r="V353" s="34"/>
      <c r="W353" s="35" t="s">
        <v>69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471</v>
      </c>
      <c r="B354" s="54" t="s">
        <v>472</v>
      </c>
      <c r="C354" s="31">
        <v>4301032015</v>
      </c>
      <c r="D354" s="396">
        <v>4607091383102</v>
      </c>
      <c r="E354" s="397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75</v>
      </c>
      <c r="L354" s="32"/>
      <c r="M354" s="33" t="s">
        <v>99</v>
      </c>
      <c r="N354" s="33"/>
      <c r="O354" s="32">
        <v>180</v>
      </c>
      <c r="P354" s="7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69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473</v>
      </c>
      <c r="B355" s="54" t="s">
        <v>474</v>
      </c>
      <c r="C355" s="31">
        <v>4301030233</v>
      </c>
      <c r="D355" s="396">
        <v>4607091388404</v>
      </c>
      <c r="E355" s="397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75</v>
      </c>
      <c r="L355" s="32"/>
      <c r="M355" s="33" t="s">
        <v>99</v>
      </c>
      <c r="N355" s="33"/>
      <c r="O355" s="32">
        <v>180</v>
      </c>
      <c r="P35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69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417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1"/>
      <c r="O356" s="418"/>
      <c r="P356" s="402" t="s">
        <v>70</v>
      </c>
      <c r="Q356" s="403"/>
      <c r="R356" s="403"/>
      <c r="S356" s="403"/>
      <c r="T356" s="403"/>
      <c r="U356" s="403"/>
      <c r="V356" s="404"/>
      <c r="W356" s="37" t="s">
        <v>71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18"/>
      <c r="P357" s="402" t="s">
        <v>70</v>
      </c>
      <c r="Q357" s="403"/>
      <c r="R357" s="403"/>
      <c r="S357" s="403"/>
      <c r="T357" s="403"/>
      <c r="U357" s="403"/>
      <c r="V357" s="404"/>
      <c r="W357" s="37" t="s">
        <v>69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customHeight="1" x14ac:dyDescent="0.25">
      <c r="A358" s="400" t="s">
        <v>475</v>
      </c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1"/>
      <c r="P358" s="401"/>
      <c r="Q358" s="401"/>
      <c r="R358" s="401"/>
      <c r="S358" s="401"/>
      <c r="T358" s="401"/>
      <c r="U358" s="401"/>
      <c r="V358" s="401"/>
      <c r="W358" s="401"/>
      <c r="X358" s="401"/>
      <c r="Y358" s="401"/>
      <c r="Z358" s="401"/>
      <c r="AA358" s="382"/>
      <c r="AB358" s="382"/>
      <c r="AC358" s="382"/>
    </row>
    <row r="359" spans="1:68" ht="16.5" customHeight="1" x14ac:dyDescent="0.25">
      <c r="A359" s="54" t="s">
        <v>476</v>
      </c>
      <c r="B359" s="54" t="s">
        <v>477</v>
      </c>
      <c r="C359" s="31">
        <v>4301180007</v>
      </c>
      <c r="D359" s="396">
        <v>4680115881808</v>
      </c>
      <c r="E359" s="397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478</v>
      </c>
      <c r="L359" s="32"/>
      <c r="M359" s="33" t="s">
        <v>479</v>
      </c>
      <c r="N359" s="33"/>
      <c r="O359" s="32">
        <v>730</v>
      </c>
      <c r="P359" s="6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69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480</v>
      </c>
      <c r="B360" s="54" t="s">
        <v>481</v>
      </c>
      <c r="C360" s="31">
        <v>4301180006</v>
      </c>
      <c r="D360" s="396">
        <v>4680115881822</v>
      </c>
      <c r="E360" s="397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478</v>
      </c>
      <c r="L360" s="32"/>
      <c r="M360" s="33" t="s">
        <v>479</v>
      </c>
      <c r="N360" s="33"/>
      <c r="O360" s="32">
        <v>730</v>
      </c>
      <c r="P360" s="7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69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482</v>
      </c>
      <c r="B361" s="54" t="s">
        <v>483</v>
      </c>
      <c r="C361" s="31">
        <v>4301180001</v>
      </c>
      <c r="D361" s="396">
        <v>4680115880016</v>
      </c>
      <c r="E361" s="397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478</v>
      </c>
      <c r="L361" s="32"/>
      <c r="M361" s="33" t="s">
        <v>479</v>
      </c>
      <c r="N361" s="33"/>
      <c r="O361" s="32">
        <v>730</v>
      </c>
      <c r="P361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69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7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18"/>
      <c r="P362" s="402" t="s">
        <v>70</v>
      </c>
      <c r="Q362" s="403"/>
      <c r="R362" s="403"/>
      <c r="S362" s="403"/>
      <c r="T362" s="403"/>
      <c r="U362" s="403"/>
      <c r="V362" s="404"/>
      <c r="W362" s="37" t="s">
        <v>71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18"/>
      <c r="P363" s="402" t="s">
        <v>70</v>
      </c>
      <c r="Q363" s="403"/>
      <c r="R363" s="403"/>
      <c r="S363" s="403"/>
      <c r="T363" s="403"/>
      <c r="U363" s="403"/>
      <c r="V363" s="404"/>
      <c r="W363" s="37" t="s">
        <v>69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customHeight="1" x14ac:dyDescent="0.25">
      <c r="A364" s="437" t="s">
        <v>484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81"/>
      <c r="AB364" s="381"/>
      <c r="AC364" s="381"/>
    </row>
    <row r="365" spans="1:68" ht="14.25" customHeight="1" x14ac:dyDescent="0.25">
      <c r="A365" s="400" t="s">
        <v>64</v>
      </c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01"/>
      <c r="O365" s="401"/>
      <c r="P365" s="401"/>
      <c r="Q365" s="401"/>
      <c r="R365" s="401"/>
      <c r="S365" s="401"/>
      <c r="T365" s="401"/>
      <c r="U365" s="401"/>
      <c r="V365" s="401"/>
      <c r="W365" s="401"/>
      <c r="X365" s="401"/>
      <c r="Y365" s="401"/>
      <c r="Z365" s="401"/>
      <c r="AA365" s="382"/>
      <c r="AB365" s="382"/>
      <c r="AC365" s="382"/>
    </row>
    <row r="366" spans="1:68" ht="27" customHeight="1" x14ac:dyDescent="0.25">
      <c r="A366" s="54" t="s">
        <v>485</v>
      </c>
      <c r="B366" s="54" t="s">
        <v>486</v>
      </c>
      <c r="C366" s="31">
        <v>4301031066</v>
      </c>
      <c r="D366" s="396">
        <v>4607091383836</v>
      </c>
      <c r="E366" s="397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75</v>
      </c>
      <c r="L366" s="32"/>
      <c r="M366" s="33" t="s">
        <v>68</v>
      </c>
      <c r="N366" s="33"/>
      <c r="O366" s="32">
        <v>40</v>
      </c>
      <c r="P366" s="4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69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417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18"/>
      <c r="P367" s="402" t="s">
        <v>70</v>
      </c>
      <c r="Q367" s="403"/>
      <c r="R367" s="403"/>
      <c r="S367" s="403"/>
      <c r="T367" s="403"/>
      <c r="U367" s="403"/>
      <c r="V367" s="404"/>
      <c r="W367" s="37" t="s">
        <v>71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x14ac:dyDescent="0.2">
      <c r="A368" s="401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18"/>
      <c r="P368" s="402" t="s">
        <v>70</v>
      </c>
      <c r="Q368" s="403"/>
      <c r="R368" s="403"/>
      <c r="S368" s="403"/>
      <c r="T368" s="403"/>
      <c r="U368" s="403"/>
      <c r="V368" s="404"/>
      <c r="W368" s="37" t="s">
        <v>69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customHeight="1" x14ac:dyDescent="0.25">
      <c r="A369" s="400" t="s">
        <v>72</v>
      </c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1"/>
      <c r="P369" s="401"/>
      <c r="Q369" s="401"/>
      <c r="R369" s="401"/>
      <c r="S369" s="401"/>
      <c r="T369" s="401"/>
      <c r="U369" s="401"/>
      <c r="V369" s="401"/>
      <c r="W369" s="401"/>
      <c r="X369" s="401"/>
      <c r="Y369" s="401"/>
      <c r="Z369" s="401"/>
      <c r="AA369" s="382"/>
      <c r="AB369" s="382"/>
      <c r="AC369" s="382"/>
    </row>
    <row r="370" spans="1:68" ht="16.5" customHeight="1" x14ac:dyDescent="0.25">
      <c r="A370" s="54" t="s">
        <v>487</v>
      </c>
      <c r="B370" s="54" t="s">
        <v>488</v>
      </c>
      <c r="C370" s="31">
        <v>4301051142</v>
      </c>
      <c r="D370" s="396">
        <v>4607091387919</v>
      </c>
      <c r="E370" s="397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113</v>
      </c>
      <c r="L370" s="32"/>
      <c r="M370" s="33" t="s">
        <v>68</v>
      </c>
      <c r="N370" s="33"/>
      <c r="O370" s="32">
        <v>45</v>
      </c>
      <c r="P370" s="7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69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489</v>
      </c>
      <c r="B371" s="54" t="s">
        <v>490</v>
      </c>
      <c r="C371" s="31">
        <v>4301051461</v>
      </c>
      <c r="D371" s="396">
        <v>4680115883604</v>
      </c>
      <c r="E371" s="397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75</v>
      </c>
      <c r="L371" s="32"/>
      <c r="M371" s="33" t="s">
        <v>116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69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491</v>
      </c>
      <c r="B372" s="54" t="s">
        <v>492</v>
      </c>
      <c r="C372" s="31">
        <v>4301051485</v>
      </c>
      <c r="D372" s="396">
        <v>4680115883567</v>
      </c>
      <c r="E372" s="397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75</v>
      </c>
      <c r="L372" s="32"/>
      <c r="M372" s="33" t="s">
        <v>68</v>
      </c>
      <c r="N372" s="33"/>
      <c r="O372" s="32">
        <v>40</v>
      </c>
      <c r="P372" s="5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69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417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01"/>
      <c r="O373" s="418"/>
      <c r="P373" s="402" t="s">
        <v>70</v>
      </c>
      <c r="Q373" s="403"/>
      <c r="R373" s="403"/>
      <c r="S373" s="403"/>
      <c r="T373" s="403"/>
      <c r="U373" s="403"/>
      <c r="V373" s="404"/>
      <c r="W373" s="37" t="s">
        <v>71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x14ac:dyDescent="0.2">
      <c r="A374" s="401"/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18"/>
      <c r="P374" s="402" t="s">
        <v>70</v>
      </c>
      <c r="Q374" s="403"/>
      <c r="R374" s="403"/>
      <c r="S374" s="403"/>
      <c r="T374" s="403"/>
      <c r="U374" s="403"/>
      <c r="V374" s="404"/>
      <c r="W374" s="37" t="s">
        <v>69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customHeight="1" x14ac:dyDescent="0.2">
      <c r="A375" s="453" t="s">
        <v>493</v>
      </c>
      <c r="B375" s="454"/>
      <c r="C375" s="454"/>
      <c r="D375" s="454"/>
      <c r="E375" s="454"/>
      <c r="F375" s="454"/>
      <c r="G375" s="454"/>
      <c r="H375" s="454"/>
      <c r="I375" s="454"/>
      <c r="J375" s="454"/>
      <c r="K375" s="454"/>
      <c r="L375" s="454"/>
      <c r="M375" s="454"/>
      <c r="N375" s="454"/>
      <c r="O375" s="454"/>
      <c r="P375" s="454"/>
      <c r="Q375" s="454"/>
      <c r="R375" s="454"/>
      <c r="S375" s="454"/>
      <c r="T375" s="454"/>
      <c r="U375" s="454"/>
      <c r="V375" s="454"/>
      <c r="W375" s="454"/>
      <c r="X375" s="454"/>
      <c r="Y375" s="454"/>
      <c r="Z375" s="454"/>
      <c r="AA375" s="48"/>
      <c r="AB375" s="48"/>
      <c r="AC375" s="48"/>
    </row>
    <row r="376" spans="1:68" ht="16.5" customHeight="1" x14ac:dyDescent="0.25">
      <c r="A376" s="437" t="s">
        <v>494</v>
      </c>
      <c r="B376" s="401"/>
      <c r="C376" s="401"/>
      <c r="D376" s="401"/>
      <c r="E376" s="401"/>
      <c r="F376" s="401"/>
      <c r="G376" s="401"/>
      <c r="H376" s="401"/>
      <c r="I376" s="401"/>
      <c r="J376" s="401"/>
      <c r="K376" s="401"/>
      <c r="L376" s="401"/>
      <c r="M376" s="401"/>
      <c r="N376" s="401"/>
      <c r="O376" s="401"/>
      <c r="P376" s="401"/>
      <c r="Q376" s="401"/>
      <c r="R376" s="401"/>
      <c r="S376" s="401"/>
      <c r="T376" s="401"/>
      <c r="U376" s="401"/>
      <c r="V376" s="401"/>
      <c r="W376" s="401"/>
      <c r="X376" s="401"/>
      <c r="Y376" s="401"/>
      <c r="Z376" s="401"/>
      <c r="AA376" s="381"/>
      <c r="AB376" s="381"/>
      <c r="AC376" s="381"/>
    </row>
    <row r="377" spans="1:68" ht="14.25" customHeight="1" x14ac:dyDescent="0.25">
      <c r="A377" s="400" t="s">
        <v>110</v>
      </c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1"/>
      <c r="P377" s="401"/>
      <c r="Q377" s="401"/>
      <c r="R377" s="401"/>
      <c r="S377" s="401"/>
      <c r="T377" s="401"/>
      <c r="U377" s="401"/>
      <c r="V377" s="401"/>
      <c r="W377" s="401"/>
      <c r="X377" s="401"/>
      <c r="Y377" s="401"/>
      <c r="Z377" s="401"/>
      <c r="AA377" s="382"/>
      <c r="AB377" s="382"/>
      <c r="AC377" s="382"/>
    </row>
    <row r="378" spans="1:68" ht="27" customHeight="1" x14ac:dyDescent="0.25">
      <c r="A378" s="54" t="s">
        <v>495</v>
      </c>
      <c r="B378" s="54" t="s">
        <v>496</v>
      </c>
      <c r="C378" s="31">
        <v>4301011946</v>
      </c>
      <c r="D378" s="396">
        <v>4680115884847</v>
      </c>
      <c r="E378" s="397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113</v>
      </c>
      <c r="L378" s="32"/>
      <c r="M378" s="33" t="s">
        <v>133</v>
      </c>
      <c r="N378" s="33"/>
      <c r="O378" s="32">
        <v>60</v>
      </c>
      <c r="P378" s="5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69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495</v>
      </c>
      <c r="B379" s="54" t="s">
        <v>497</v>
      </c>
      <c r="C379" s="31">
        <v>4301011869</v>
      </c>
      <c r="D379" s="396">
        <v>4680115884847</v>
      </c>
      <c r="E379" s="397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113</v>
      </c>
      <c r="L379" s="32"/>
      <c r="M379" s="33" t="s">
        <v>68</v>
      </c>
      <c r="N379" s="33"/>
      <c r="O379" s="32">
        <v>60</v>
      </c>
      <c r="P379" s="4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69</v>
      </c>
      <c r="X379" s="386">
        <v>0</v>
      </c>
      <c r="Y379" s="387">
        <f t="shared" si="67"/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498</v>
      </c>
      <c r="B380" s="54" t="s">
        <v>499</v>
      </c>
      <c r="C380" s="31">
        <v>4301011947</v>
      </c>
      <c r="D380" s="396">
        <v>4680115884854</v>
      </c>
      <c r="E380" s="397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113</v>
      </c>
      <c r="L380" s="32"/>
      <c r="M380" s="33" t="s">
        <v>133</v>
      </c>
      <c r="N380" s="33"/>
      <c r="O380" s="32">
        <v>60</v>
      </c>
      <c r="P380" s="6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69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498</v>
      </c>
      <c r="B381" s="54" t="s">
        <v>500</v>
      </c>
      <c r="C381" s="31">
        <v>4301011870</v>
      </c>
      <c r="D381" s="396">
        <v>4680115884854</v>
      </c>
      <c r="E381" s="397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113</v>
      </c>
      <c r="L381" s="32"/>
      <c r="M381" s="33" t="s">
        <v>68</v>
      </c>
      <c r="N381" s="33"/>
      <c r="O381" s="32">
        <v>60</v>
      </c>
      <c r="P381" s="4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69</v>
      </c>
      <c r="X381" s="386">
        <v>500</v>
      </c>
      <c r="Y381" s="387">
        <f t="shared" si="67"/>
        <v>510</v>
      </c>
      <c r="Z381" s="36">
        <f>IFERROR(IF(Y381=0,"",ROUNDUP(Y381/H381,0)*0.02175),"")</f>
        <v>0.73949999999999994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516</v>
      </c>
      <c r="BN381" s="64">
        <f t="shared" si="69"/>
        <v>526.32000000000005</v>
      </c>
      <c r="BO381" s="64">
        <f t="shared" si="70"/>
        <v>0.69444444444444442</v>
      </c>
      <c r="BP381" s="64">
        <f t="shared" si="71"/>
        <v>0.70833333333333326</v>
      </c>
    </row>
    <row r="382" spans="1:68" ht="27" customHeight="1" x14ac:dyDescent="0.25">
      <c r="A382" s="54" t="s">
        <v>501</v>
      </c>
      <c r="B382" s="54" t="s">
        <v>502</v>
      </c>
      <c r="C382" s="31">
        <v>4301011943</v>
      </c>
      <c r="D382" s="396">
        <v>4680115884830</v>
      </c>
      <c r="E382" s="397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113</v>
      </c>
      <c r="L382" s="32"/>
      <c r="M382" s="33" t="s">
        <v>133</v>
      </c>
      <c r="N382" s="33"/>
      <c r="O382" s="32">
        <v>60</v>
      </c>
      <c r="P382" s="4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69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501</v>
      </c>
      <c r="B383" s="54" t="s">
        <v>503</v>
      </c>
      <c r="C383" s="31">
        <v>4301011867</v>
      </c>
      <c r="D383" s="396">
        <v>4680115884830</v>
      </c>
      <c r="E383" s="397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113</v>
      </c>
      <c r="L383" s="32"/>
      <c r="M383" s="33" t="s">
        <v>68</v>
      </c>
      <c r="N383" s="33"/>
      <c r="O383" s="32">
        <v>60</v>
      </c>
      <c r="P383" s="7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69</v>
      </c>
      <c r="X383" s="386">
        <v>0</v>
      </c>
      <c r="Y383" s="387">
        <f t="shared" si="67"/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504</v>
      </c>
      <c r="B384" s="54" t="s">
        <v>505</v>
      </c>
      <c r="C384" s="31">
        <v>4301011433</v>
      </c>
      <c r="D384" s="396">
        <v>4680115882638</v>
      </c>
      <c r="E384" s="397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75</v>
      </c>
      <c r="L384" s="32"/>
      <c r="M384" s="33" t="s">
        <v>114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69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506</v>
      </c>
      <c r="B385" s="54" t="s">
        <v>507</v>
      </c>
      <c r="C385" s="31">
        <v>4301011952</v>
      </c>
      <c r="D385" s="396">
        <v>4680115884922</v>
      </c>
      <c r="E385" s="397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75</v>
      </c>
      <c r="L385" s="32"/>
      <c r="M385" s="33" t="s">
        <v>68</v>
      </c>
      <c r="N385" s="33"/>
      <c r="O385" s="32">
        <v>60</v>
      </c>
      <c r="P385" s="77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69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508</v>
      </c>
      <c r="B386" s="54" t="s">
        <v>509</v>
      </c>
      <c r="C386" s="31">
        <v>4301011868</v>
      </c>
      <c r="D386" s="396">
        <v>4680115884861</v>
      </c>
      <c r="E386" s="397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75</v>
      </c>
      <c r="L386" s="32"/>
      <c r="M386" s="33" t="s">
        <v>68</v>
      </c>
      <c r="N386" s="33"/>
      <c r="O386" s="32">
        <v>60</v>
      </c>
      <c r="P386" s="4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69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17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18"/>
      <c r="P387" s="402" t="s">
        <v>70</v>
      </c>
      <c r="Q387" s="403"/>
      <c r="R387" s="403"/>
      <c r="S387" s="403"/>
      <c r="T387" s="403"/>
      <c r="U387" s="403"/>
      <c r="V387" s="404"/>
      <c r="W387" s="37" t="s">
        <v>71</v>
      </c>
      <c r="X387" s="388">
        <f>IFERROR(X378/H378,"0")+IFERROR(X379/H379,"0")+IFERROR(X380/H380,"0")+IFERROR(X381/H381,"0")+IFERROR(X382/H382,"0")+IFERROR(X383/H383,"0")+IFERROR(X384/H384,"0")+IFERROR(X385/H385,"0")+IFERROR(X386/H386,"0")</f>
        <v>33.333333333333336</v>
      </c>
      <c r="Y387" s="388">
        <f>IFERROR(Y378/H378,"0")+IFERROR(Y379/H379,"0")+IFERROR(Y380/H380,"0")+IFERROR(Y381/H381,"0")+IFERROR(Y382/H382,"0")+IFERROR(Y383/H383,"0")+IFERROR(Y384/H384,"0")+IFERROR(Y385/H385,"0")+IFERROR(Y386/H386,"0")</f>
        <v>34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0.73949999999999994</v>
      </c>
      <c r="AA387" s="389"/>
      <c r="AB387" s="389"/>
      <c r="AC387" s="389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18"/>
      <c r="P388" s="402" t="s">
        <v>70</v>
      </c>
      <c r="Q388" s="403"/>
      <c r="R388" s="403"/>
      <c r="S388" s="403"/>
      <c r="T388" s="403"/>
      <c r="U388" s="403"/>
      <c r="V388" s="404"/>
      <c r="W388" s="37" t="s">
        <v>69</v>
      </c>
      <c r="X388" s="388">
        <f>IFERROR(SUM(X378:X386),"0")</f>
        <v>500</v>
      </c>
      <c r="Y388" s="388">
        <f>IFERROR(SUM(Y378:Y386),"0")</f>
        <v>510</v>
      </c>
      <c r="Z388" s="37"/>
      <c r="AA388" s="389"/>
      <c r="AB388" s="389"/>
      <c r="AC388" s="389"/>
    </row>
    <row r="389" spans="1:68" ht="14.25" customHeight="1" x14ac:dyDescent="0.25">
      <c r="A389" s="400" t="s">
        <v>146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82"/>
      <c r="AB389" s="382"/>
      <c r="AC389" s="382"/>
    </row>
    <row r="390" spans="1:68" ht="27" customHeight="1" x14ac:dyDescent="0.25">
      <c r="A390" s="54" t="s">
        <v>510</v>
      </c>
      <c r="B390" s="54" t="s">
        <v>511</v>
      </c>
      <c r="C390" s="31">
        <v>4301020178</v>
      </c>
      <c r="D390" s="396">
        <v>4607091383980</v>
      </c>
      <c r="E390" s="397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113</v>
      </c>
      <c r="L390" s="32"/>
      <c r="M390" s="33" t="s">
        <v>114</v>
      </c>
      <c r="N390" s="33"/>
      <c r="O390" s="32">
        <v>50</v>
      </c>
      <c r="P390" s="6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69</v>
      </c>
      <c r="X390" s="386">
        <v>0</v>
      </c>
      <c r="Y390" s="387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512</v>
      </c>
      <c r="B391" s="54" t="s">
        <v>513</v>
      </c>
      <c r="C391" s="31">
        <v>4301020179</v>
      </c>
      <c r="D391" s="396">
        <v>4607091384178</v>
      </c>
      <c r="E391" s="397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75</v>
      </c>
      <c r="L391" s="32"/>
      <c r="M391" s="33" t="s">
        <v>114</v>
      </c>
      <c r="N391" s="33"/>
      <c r="O391" s="32">
        <v>50</v>
      </c>
      <c r="P391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69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17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01"/>
      <c r="O392" s="418"/>
      <c r="P392" s="402" t="s">
        <v>70</v>
      </c>
      <c r="Q392" s="403"/>
      <c r="R392" s="403"/>
      <c r="S392" s="403"/>
      <c r="T392" s="403"/>
      <c r="U392" s="403"/>
      <c r="V392" s="404"/>
      <c r="W392" s="37" t="s">
        <v>71</v>
      </c>
      <c r="X392" s="388">
        <f>IFERROR(X390/H390,"0")+IFERROR(X391/H391,"0")</f>
        <v>0</v>
      </c>
      <c r="Y392" s="388">
        <f>IFERROR(Y390/H390,"0")+IFERROR(Y391/H391,"0")</f>
        <v>0</v>
      </c>
      <c r="Z392" s="388">
        <f>IFERROR(IF(Z390="",0,Z390),"0")+IFERROR(IF(Z391="",0,Z391),"0")</f>
        <v>0</v>
      </c>
      <c r="AA392" s="389"/>
      <c r="AB392" s="389"/>
      <c r="AC392" s="389"/>
    </row>
    <row r="393" spans="1:68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18"/>
      <c r="P393" s="402" t="s">
        <v>70</v>
      </c>
      <c r="Q393" s="403"/>
      <c r="R393" s="403"/>
      <c r="S393" s="403"/>
      <c r="T393" s="403"/>
      <c r="U393" s="403"/>
      <c r="V393" s="404"/>
      <c r="W393" s="37" t="s">
        <v>69</v>
      </c>
      <c r="X393" s="388">
        <f>IFERROR(SUM(X390:X391),"0")</f>
        <v>0</v>
      </c>
      <c r="Y393" s="388">
        <f>IFERROR(SUM(Y390:Y391),"0")</f>
        <v>0</v>
      </c>
      <c r="Z393" s="37"/>
      <c r="AA393" s="389"/>
      <c r="AB393" s="389"/>
      <c r="AC393" s="389"/>
    </row>
    <row r="394" spans="1:68" ht="14.25" customHeight="1" x14ac:dyDescent="0.25">
      <c r="A394" s="400" t="s">
        <v>72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401"/>
      <c r="AA394" s="382"/>
      <c r="AB394" s="382"/>
      <c r="AC394" s="382"/>
    </row>
    <row r="395" spans="1:68" ht="27" customHeight="1" x14ac:dyDescent="0.25">
      <c r="A395" s="54" t="s">
        <v>514</v>
      </c>
      <c r="B395" s="54" t="s">
        <v>515</v>
      </c>
      <c r="C395" s="31">
        <v>4301051560</v>
      </c>
      <c r="D395" s="396">
        <v>4607091383928</v>
      </c>
      <c r="E395" s="397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113</v>
      </c>
      <c r="L395" s="32"/>
      <c r="M395" s="33" t="s">
        <v>116</v>
      </c>
      <c r="N395" s="33"/>
      <c r="O395" s="32">
        <v>40</v>
      </c>
      <c r="P39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69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514</v>
      </c>
      <c r="B396" s="54" t="s">
        <v>516</v>
      </c>
      <c r="C396" s="31">
        <v>4301051639</v>
      </c>
      <c r="D396" s="396">
        <v>4607091383928</v>
      </c>
      <c r="E396" s="397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113</v>
      </c>
      <c r="L396" s="32"/>
      <c r="M396" s="33" t="s">
        <v>68</v>
      </c>
      <c r="N396" s="33"/>
      <c r="O396" s="32">
        <v>40</v>
      </c>
      <c r="P396" s="6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69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517</v>
      </c>
      <c r="B397" s="54" t="s">
        <v>518</v>
      </c>
      <c r="C397" s="31">
        <v>4301051636</v>
      </c>
      <c r="D397" s="396">
        <v>4607091384260</v>
      </c>
      <c r="E397" s="397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113</v>
      </c>
      <c r="L397" s="32"/>
      <c r="M397" s="33" t="s">
        <v>68</v>
      </c>
      <c r="N397" s="33"/>
      <c r="O397" s="32">
        <v>40</v>
      </c>
      <c r="P397" s="5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69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7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18"/>
      <c r="P398" s="402" t="s">
        <v>70</v>
      </c>
      <c r="Q398" s="403"/>
      <c r="R398" s="403"/>
      <c r="S398" s="403"/>
      <c r="T398" s="403"/>
      <c r="U398" s="403"/>
      <c r="V398" s="404"/>
      <c r="W398" s="37" t="s">
        <v>71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18"/>
      <c r="P399" s="402" t="s">
        <v>70</v>
      </c>
      <c r="Q399" s="403"/>
      <c r="R399" s="403"/>
      <c r="S399" s="403"/>
      <c r="T399" s="403"/>
      <c r="U399" s="403"/>
      <c r="V399" s="404"/>
      <c r="W399" s="37" t="s">
        <v>69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customHeight="1" x14ac:dyDescent="0.25">
      <c r="A400" s="400" t="s">
        <v>181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82"/>
      <c r="AB400" s="382"/>
      <c r="AC400" s="382"/>
    </row>
    <row r="401" spans="1:68" ht="16.5" customHeight="1" x14ac:dyDescent="0.25">
      <c r="A401" s="54" t="s">
        <v>519</v>
      </c>
      <c r="B401" s="54" t="s">
        <v>520</v>
      </c>
      <c r="C401" s="31">
        <v>4301060314</v>
      </c>
      <c r="D401" s="396">
        <v>4607091384673</v>
      </c>
      <c r="E401" s="397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113</v>
      </c>
      <c r="L401" s="32"/>
      <c r="M401" s="33" t="s">
        <v>68</v>
      </c>
      <c r="N401" s="33"/>
      <c r="O401" s="32">
        <v>30</v>
      </c>
      <c r="P401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69</v>
      </c>
      <c r="X401" s="386">
        <v>0</v>
      </c>
      <c r="Y401" s="387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16.5" customHeight="1" x14ac:dyDescent="0.25">
      <c r="A402" s="54" t="s">
        <v>519</v>
      </c>
      <c r="B402" s="54" t="s">
        <v>521</v>
      </c>
      <c r="C402" s="31">
        <v>4301060345</v>
      </c>
      <c r="D402" s="396">
        <v>4607091384673</v>
      </c>
      <c r="E402" s="397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113</v>
      </c>
      <c r="L402" s="32"/>
      <c r="M402" s="33" t="s">
        <v>68</v>
      </c>
      <c r="N402" s="33"/>
      <c r="O402" s="32">
        <v>30</v>
      </c>
      <c r="P402" s="4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69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7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01"/>
      <c r="O403" s="418"/>
      <c r="P403" s="402" t="s">
        <v>70</v>
      </c>
      <c r="Q403" s="403"/>
      <c r="R403" s="403"/>
      <c r="S403" s="403"/>
      <c r="T403" s="403"/>
      <c r="U403" s="403"/>
      <c r="V403" s="404"/>
      <c r="W403" s="37" t="s">
        <v>71</v>
      </c>
      <c r="X403" s="388">
        <f>IFERROR(X401/H401,"0")+IFERROR(X402/H402,"0")</f>
        <v>0</v>
      </c>
      <c r="Y403" s="388">
        <f>IFERROR(Y401/H401,"0")+IFERROR(Y402/H402,"0")</f>
        <v>0</v>
      </c>
      <c r="Z403" s="388">
        <f>IFERROR(IF(Z401="",0,Z401),"0")+IFERROR(IF(Z402="",0,Z402),"0")</f>
        <v>0</v>
      </c>
      <c r="AA403" s="389"/>
      <c r="AB403" s="389"/>
      <c r="AC403" s="389"/>
    </row>
    <row r="404" spans="1:68" x14ac:dyDescent="0.2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1"/>
      <c r="O404" s="418"/>
      <c r="P404" s="402" t="s">
        <v>70</v>
      </c>
      <c r="Q404" s="403"/>
      <c r="R404" s="403"/>
      <c r="S404" s="403"/>
      <c r="T404" s="403"/>
      <c r="U404" s="403"/>
      <c r="V404" s="404"/>
      <c r="W404" s="37" t="s">
        <v>69</v>
      </c>
      <c r="X404" s="388">
        <f>IFERROR(SUM(X401:X402),"0")</f>
        <v>0</v>
      </c>
      <c r="Y404" s="388">
        <f>IFERROR(SUM(Y401:Y402),"0")</f>
        <v>0</v>
      </c>
      <c r="Z404" s="37"/>
      <c r="AA404" s="389"/>
      <c r="AB404" s="389"/>
      <c r="AC404" s="389"/>
    </row>
    <row r="405" spans="1:68" ht="16.5" customHeight="1" x14ac:dyDescent="0.25">
      <c r="A405" s="437" t="s">
        <v>522</v>
      </c>
      <c r="B405" s="401"/>
      <c r="C405" s="401"/>
      <c r="D405" s="401"/>
      <c r="E405" s="401"/>
      <c r="F405" s="401"/>
      <c r="G405" s="401"/>
      <c r="H405" s="401"/>
      <c r="I405" s="401"/>
      <c r="J405" s="401"/>
      <c r="K405" s="401"/>
      <c r="L405" s="401"/>
      <c r="M405" s="401"/>
      <c r="N405" s="401"/>
      <c r="O405" s="401"/>
      <c r="P405" s="401"/>
      <c r="Q405" s="401"/>
      <c r="R405" s="401"/>
      <c r="S405" s="401"/>
      <c r="T405" s="401"/>
      <c r="U405" s="401"/>
      <c r="V405" s="401"/>
      <c r="W405" s="401"/>
      <c r="X405" s="401"/>
      <c r="Y405" s="401"/>
      <c r="Z405" s="401"/>
      <c r="AA405" s="381"/>
      <c r="AB405" s="381"/>
      <c r="AC405" s="381"/>
    </row>
    <row r="406" spans="1:68" ht="14.25" customHeight="1" x14ac:dyDescent="0.25">
      <c r="A406" s="400" t="s">
        <v>110</v>
      </c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1"/>
      <c r="P406" s="401"/>
      <c r="Q406" s="401"/>
      <c r="R406" s="401"/>
      <c r="S406" s="401"/>
      <c r="T406" s="401"/>
      <c r="U406" s="401"/>
      <c r="V406" s="401"/>
      <c r="W406" s="401"/>
      <c r="X406" s="401"/>
      <c r="Y406" s="401"/>
      <c r="Z406" s="401"/>
      <c r="AA406" s="382"/>
      <c r="AB406" s="382"/>
      <c r="AC406" s="382"/>
    </row>
    <row r="407" spans="1:68" ht="27" customHeight="1" x14ac:dyDescent="0.25">
      <c r="A407" s="54" t="s">
        <v>523</v>
      </c>
      <c r="B407" s="54" t="s">
        <v>524</v>
      </c>
      <c r="C407" s="31">
        <v>4301011873</v>
      </c>
      <c r="D407" s="396">
        <v>4680115881907</v>
      </c>
      <c r="E407" s="397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113</v>
      </c>
      <c r="L407" s="32"/>
      <c r="M407" s="33" t="s">
        <v>68</v>
      </c>
      <c r="N407" s="33"/>
      <c r="O407" s="32">
        <v>60</v>
      </c>
      <c r="P407" s="482" t="s">
        <v>525</v>
      </c>
      <c r="Q407" s="391"/>
      <c r="R407" s="391"/>
      <c r="S407" s="391"/>
      <c r="T407" s="392"/>
      <c r="U407" s="34"/>
      <c r="V407" s="34"/>
      <c r="W407" s="35" t="s">
        <v>69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526</v>
      </c>
      <c r="B408" s="54" t="s">
        <v>527</v>
      </c>
      <c r="C408" s="31">
        <v>4301011874</v>
      </c>
      <c r="D408" s="396">
        <v>4680115884892</v>
      </c>
      <c r="E408" s="397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113</v>
      </c>
      <c r="L408" s="32"/>
      <c r="M408" s="33" t="s">
        <v>68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69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528</v>
      </c>
      <c r="B409" s="54" t="s">
        <v>529</v>
      </c>
      <c r="C409" s="31">
        <v>4301011875</v>
      </c>
      <c r="D409" s="396">
        <v>4680115884885</v>
      </c>
      <c r="E409" s="397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113</v>
      </c>
      <c r="L409" s="32"/>
      <c r="M409" s="33" t="s">
        <v>68</v>
      </c>
      <c r="N409" s="33"/>
      <c r="O409" s="32">
        <v>60</v>
      </c>
      <c r="P409" s="6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69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530</v>
      </c>
      <c r="B410" s="54" t="s">
        <v>531</v>
      </c>
      <c r="C410" s="31">
        <v>4301011871</v>
      </c>
      <c r="D410" s="396">
        <v>4680115884908</v>
      </c>
      <c r="E410" s="397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75</v>
      </c>
      <c r="L410" s="32"/>
      <c r="M410" s="33" t="s">
        <v>68</v>
      </c>
      <c r="N410" s="33"/>
      <c r="O410" s="32">
        <v>60</v>
      </c>
      <c r="P410" s="7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69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7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18"/>
      <c r="P411" s="402" t="s">
        <v>70</v>
      </c>
      <c r="Q411" s="403"/>
      <c r="R411" s="403"/>
      <c r="S411" s="403"/>
      <c r="T411" s="403"/>
      <c r="U411" s="403"/>
      <c r="V411" s="404"/>
      <c r="W411" s="37" t="s">
        <v>71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18"/>
      <c r="P412" s="402" t="s">
        <v>70</v>
      </c>
      <c r="Q412" s="403"/>
      <c r="R412" s="403"/>
      <c r="S412" s="403"/>
      <c r="T412" s="403"/>
      <c r="U412" s="403"/>
      <c r="V412" s="404"/>
      <c r="W412" s="37" t="s">
        <v>69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customHeight="1" x14ac:dyDescent="0.25">
      <c r="A413" s="400" t="s">
        <v>64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82"/>
      <c r="AB413" s="382"/>
      <c r="AC413" s="382"/>
    </row>
    <row r="414" spans="1:68" ht="27" customHeight="1" x14ac:dyDescent="0.25">
      <c r="A414" s="54" t="s">
        <v>532</v>
      </c>
      <c r="B414" s="54" t="s">
        <v>533</v>
      </c>
      <c r="C414" s="31">
        <v>4301031303</v>
      </c>
      <c r="D414" s="396">
        <v>4607091384802</v>
      </c>
      <c r="E414" s="397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75</v>
      </c>
      <c r="L414" s="32"/>
      <c r="M414" s="33" t="s">
        <v>68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69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534</v>
      </c>
      <c r="B415" s="54" t="s">
        <v>535</v>
      </c>
      <c r="C415" s="31">
        <v>4301031304</v>
      </c>
      <c r="D415" s="396">
        <v>4607091384826</v>
      </c>
      <c r="E415" s="397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35</v>
      </c>
      <c r="P415" s="71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69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17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18"/>
      <c r="P416" s="402" t="s">
        <v>70</v>
      </c>
      <c r="Q416" s="403"/>
      <c r="R416" s="403"/>
      <c r="S416" s="403"/>
      <c r="T416" s="403"/>
      <c r="U416" s="403"/>
      <c r="V416" s="404"/>
      <c r="W416" s="37" t="s">
        <v>71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x14ac:dyDescent="0.2">
      <c r="A417" s="401"/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1"/>
      <c r="O417" s="418"/>
      <c r="P417" s="402" t="s">
        <v>70</v>
      </c>
      <c r="Q417" s="403"/>
      <c r="R417" s="403"/>
      <c r="S417" s="403"/>
      <c r="T417" s="403"/>
      <c r="U417" s="403"/>
      <c r="V417" s="404"/>
      <c r="W417" s="37" t="s">
        <v>69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customHeight="1" x14ac:dyDescent="0.25">
      <c r="A418" s="400" t="s">
        <v>72</v>
      </c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01"/>
      <c r="O418" s="401"/>
      <c r="P418" s="401"/>
      <c r="Q418" s="401"/>
      <c r="R418" s="401"/>
      <c r="S418" s="401"/>
      <c r="T418" s="401"/>
      <c r="U418" s="401"/>
      <c r="V418" s="401"/>
      <c r="W418" s="401"/>
      <c r="X418" s="401"/>
      <c r="Y418" s="401"/>
      <c r="Z418" s="401"/>
      <c r="AA418" s="382"/>
      <c r="AB418" s="382"/>
      <c r="AC418" s="382"/>
    </row>
    <row r="419" spans="1:68" ht="27" customHeight="1" x14ac:dyDescent="0.25">
      <c r="A419" s="54" t="s">
        <v>536</v>
      </c>
      <c r="B419" s="54" t="s">
        <v>537</v>
      </c>
      <c r="C419" s="31">
        <v>4301051635</v>
      </c>
      <c r="D419" s="396">
        <v>4607091384246</v>
      </c>
      <c r="E419" s="397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113</v>
      </c>
      <c r="L419" s="32"/>
      <c r="M419" s="33" t="s">
        <v>68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69</v>
      </c>
      <c r="X419" s="386">
        <v>5000</v>
      </c>
      <c r="Y419" s="387">
        <f>IFERROR(IF(X419="",0,CEILING((X419/$H419),1)*$H419),"")</f>
        <v>5007.5999999999995</v>
      </c>
      <c r="Z419" s="36">
        <f>IFERROR(IF(Y419=0,"",ROUNDUP(Y419/H419,0)*0.02175),"")</f>
        <v>13.9635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5361.5384615384628</v>
      </c>
      <c r="BN419" s="64">
        <f>IFERROR(Y419*I419/H419,"0")</f>
        <v>5369.6879999999992</v>
      </c>
      <c r="BO419" s="64">
        <f>IFERROR(1/J419*(X419/H419),"0")</f>
        <v>11.446886446886445</v>
      </c>
      <c r="BP419" s="64">
        <f>IFERROR(1/J419*(Y419/H419),"0")</f>
        <v>11.464285714285714</v>
      </c>
    </row>
    <row r="420" spans="1:68" ht="27" customHeight="1" x14ac:dyDescent="0.25">
      <c r="A420" s="54" t="s">
        <v>538</v>
      </c>
      <c r="B420" s="54" t="s">
        <v>539</v>
      </c>
      <c r="C420" s="31">
        <v>4301051445</v>
      </c>
      <c r="D420" s="396">
        <v>4680115881976</v>
      </c>
      <c r="E420" s="397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113</v>
      </c>
      <c r="L420" s="32"/>
      <c r="M420" s="33" t="s">
        <v>68</v>
      </c>
      <c r="N420" s="33"/>
      <c r="O420" s="32">
        <v>40</v>
      </c>
      <c r="P420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69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540</v>
      </c>
      <c r="B421" s="54" t="s">
        <v>541</v>
      </c>
      <c r="C421" s="31">
        <v>4301051297</v>
      </c>
      <c r="D421" s="396">
        <v>4607091384253</v>
      </c>
      <c r="E421" s="397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75</v>
      </c>
      <c r="L421" s="32"/>
      <c r="M421" s="33" t="s">
        <v>68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69</v>
      </c>
      <c r="X421" s="386">
        <v>280</v>
      </c>
      <c r="Y421" s="387">
        <f>IFERROR(IF(X421="",0,CEILING((X421/$H421),1)*$H421),"")</f>
        <v>280.8</v>
      </c>
      <c r="Z421" s="36">
        <f>IFERROR(IF(Y421=0,"",ROUNDUP(Y421/H421,0)*0.00753),"")</f>
        <v>0.88101000000000007</v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313.13333333333338</v>
      </c>
      <c r="BN421" s="64">
        <f>IFERROR(Y421*I421/H421,"0")</f>
        <v>314.02800000000008</v>
      </c>
      <c r="BO421" s="64">
        <f>IFERROR(1/J421*(X421/H421),"0")</f>
        <v>0.74786324786324787</v>
      </c>
      <c r="BP421" s="64">
        <f>IFERROR(1/J421*(Y421/H421),"0")</f>
        <v>0.75000000000000011</v>
      </c>
    </row>
    <row r="422" spans="1:68" ht="27" customHeight="1" x14ac:dyDescent="0.25">
      <c r="A422" s="54" t="s">
        <v>540</v>
      </c>
      <c r="B422" s="54" t="s">
        <v>542</v>
      </c>
      <c r="C422" s="31">
        <v>4301051634</v>
      </c>
      <c r="D422" s="396">
        <v>4607091384253</v>
      </c>
      <c r="E422" s="397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75</v>
      </c>
      <c r="L422" s="32"/>
      <c r="M422" s="33" t="s">
        <v>68</v>
      </c>
      <c r="N422" s="33"/>
      <c r="O422" s="32">
        <v>40</v>
      </c>
      <c r="P422" s="55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69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543</v>
      </c>
      <c r="B423" s="54" t="s">
        <v>544</v>
      </c>
      <c r="C423" s="31">
        <v>4301051444</v>
      </c>
      <c r="D423" s="396">
        <v>4680115881969</v>
      </c>
      <c r="E423" s="397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75</v>
      </c>
      <c r="L423" s="32"/>
      <c r="M423" s="33" t="s">
        <v>68</v>
      </c>
      <c r="N423" s="33"/>
      <c r="O423" s="32">
        <v>40</v>
      </c>
      <c r="P423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69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7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18"/>
      <c r="P424" s="402" t="s">
        <v>70</v>
      </c>
      <c r="Q424" s="403"/>
      <c r="R424" s="403"/>
      <c r="S424" s="403"/>
      <c r="T424" s="403"/>
      <c r="U424" s="403"/>
      <c r="V424" s="404"/>
      <c r="W424" s="37" t="s">
        <v>71</v>
      </c>
      <c r="X424" s="388">
        <f>IFERROR(X419/H419,"0")+IFERROR(X420/H420,"0")+IFERROR(X421/H421,"0")+IFERROR(X422/H422,"0")+IFERROR(X423/H423,"0")</f>
        <v>757.69230769230762</v>
      </c>
      <c r="Y424" s="388">
        <f>IFERROR(Y419/H419,"0")+IFERROR(Y420/H420,"0")+IFERROR(Y421/H421,"0")+IFERROR(Y422/H422,"0")+IFERROR(Y423/H423,"0")</f>
        <v>759</v>
      </c>
      <c r="Z424" s="388">
        <f>IFERROR(IF(Z419="",0,Z419),"0")+IFERROR(IF(Z420="",0,Z420),"0")+IFERROR(IF(Z421="",0,Z421),"0")+IFERROR(IF(Z422="",0,Z422),"0")+IFERROR(IF(Z423="",0,Z423),"0")</f>
        <v>14.84451</v>
      </c>
      <c r="AA424" s="389"/>
      <c r="AB424" s="389"/>
      <c r="AC424" s="389"/>
    </row>
    <row r="425" spans="1:68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18"/>
      <c r="P425" s="402" t="s">
        <v>70</v>
      </c>
      <c r="Q425" s="403"/>
      <c r="R425" s="403"/>
      <c r="S425" s="403"/>
      <c r="T425" s="403"/>
      <c r="U425" s="403"/>
      <c r="V425" s="404"/>
      <c r="W425" s="37" t="s">
        <v>69</v>
      </c>
      <c r="X425" s="388">
        <f>IFERROR(SUM(X419:X423),"0")</f>
        <v>5280</v>
      </c>
      <c r="Y425" s="388">
        <f>IFERROR(SUM(Y419:Y423),"0")</f>
        <v>5288.4</v>
      </c>
      <c r="Z425" s="37"/>
      <c r="AA425" s="389"/>
      <c r="AB425" s="389"/>
      <c r="AC425" s="389"/>
    </row>
    <row r="426" spans="1:68" ht="14.25" customHeight="1" x14ac:dyDescent="0.25">
      <c r="A426" s="400" t="s">
        <v>181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82"/>
      <c r="AB426" s="382"/>
      <c r="AC426" s="382"/>
    </row>
    <row r="427" spans="1:68" ht="27" customHeight="1" x14ac:dyDescent="0.25">
      <c r="A427" s="54" t="s">
        <v>545</v>
      </c>
      <c r="B427" s="54" t="s">
        <v>546</v>
      </c>
      <c r="C427" s="31">
        <v>4301060377</v>
      </c>
      <c r="D427" s="396">
        <v>4607091389357</v>
      </c>
      <c r="E427" s="397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113</v>
      </c>
      <c r="L427" s="32"/>
      <c r="M427" s="33" t="s">
        <v>68</v>
      </c>
      <c r="N427" s="33"/>
      <c r="O427" s="32">
        <v>40</v>
      </c>
      <c r="P427" s="5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69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417"/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1"/>
      <c r="M428" s="401"/>
      <c r="N428" s="401"/>
      <c r="O428" s="418"/>
      <c r="P428" s="402" t="s">
        <v>70</v>
      </c>
      <c r="Q428" s="403"/>
      <c r="R428" s="403"/>
      <c r="S428" s="403"/>
      <c r="T428" s="403"/>
      <c r="U428" s="403"/>
      <c r="V428" s="404"/>
      <c r="W428" s="37" t="s">
        <v>71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x14ac:dyDescent="0.2">
      <c r="A429" s="401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18"/>
      <c r="P429" s="402" t="s">
        <v>70</v>
      </c>
      <c r="Q429" s="403"/>
      <c r="R429" s="403"/>
      <c r="S429" s="403"/>
      <c r="T429" s="403"/>
      <c r="U429" s="403"/>
      <c r="V429" s="404"/>
      <c r="W429" s="37" t="s">
        <v>69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customHeight="1" x14ac:dyDescent="0.2">
      <c r="A430" s="453" t="s">
        <v>547</v>
      </c>
      <c r="B430" s="454"/>
      <c r="C430" s="454"/>
      <c r="D430" s="454"/>
      <c r="E430" s="454"/>
      <c r="F430" s="454"/>
      <c r="G430" s="454"/>
      <c r="H430" s="454"/>
      <c r="I430" s="454"/>
      <c r="J430" s="454"/>
      <c r="K430" s="454"/>
      <c r="L430" s="454"/>
      <c r="M430" s="454"/>
      <c r="N430" s="454"/>
      <c r="O430" s="454"/>
      <c r="P430" s="454"/>
      <c r="Q430" s="454"/>
      <c r="R430" s="454"/>
      <c r="S430" s="454"/>
      <c r="T430" s="454"/>
      <c r="U430" s="454"/>
      <c r="V430" s="454"/>
      <c r="W430" s="454"/>
      <c r="X430" s="454"/>
      <c r="Y430" s="454"/>
      <c r="Z430" s="454"/>
      <c r="AA430" s="48"/>
      <c r="AB430" s="48"/>
      <c r="AC430" s="48"/>
    </row>
    <row r="431" spans="1:68" ht="16.5" customHeight="1" x14ac:dyDescent="0.25">
      <c r="A431" s="437" t="s">
        <v>548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81"/>
      <c r="AB431" s="381"/>
      <c r="AC431" s="381"/>
    </row>
    <row r="432" spans="1:68" ht="14.25" customHeight="1" x14ac:dyDescent="0.25">
      <c r="A432" s="400" t="s">
        <v>110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401"/>
      <c r="AA432" s="382"/>
      <c r="AB432" s="382"/>
      <c r="AC432" s="382"/>
    </row>
    <row r="433" spans="1:68" ht="27" customHeight="1" x14ac:dyDescent="0.25">
      <c r="A433" s="54" t="s">
        <v>549</v>
      </c>
      <c r="B433" s="54" t="s">
        <v>550</v>
      </c>
      <c r="C433" s="31">
        <v>4301011428</v>
      </c>
      <c r="D433" s="396">
        <v>4607091389708</v>
      </c>
      <c r="E433" s="397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75</v>
      </c>
      <c r="L433" s="32"/>
      <c r="M433" s="33" t="s">
        <v>114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69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417"/>
      <c r="B434" s="401"/>
      <c r="C434" s="401"/>
      <c r="D434" s="401"/>
      <c r="E434" s="401"/>
      <c r="F434" s="401"/>
      <c r="G434" s="401"/>
      <c r="H434" s="401"/>
      <c r="I434" s="401"/>
      <c r="J434" s="401"/>
      <c r="K434" s="401"/>
      <c r="L434" s="401"/>
      <c r="M434" s="401"/>
      <c r="N434" s="401"/>
      <c r="O434" s="418"/>
      <c r="P434" s="402" t="s">
        <v>70</v>
      </c>
      <c r="Q434" s="403"/>
      <c r="R434" s="403"/>
      <c r="S434" s="403"/>
      <c r="T434" s="403"/>
      <c r="U434" s="403"/>
      <c r="V434" s="404"/>
      <c r="W434" s="37" t="s">
        <v>71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x14ac:dyDescent="0.2">
      <c r="A435" s="401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01"/>
      <c r="O435" s="418"/>
      <c r="P435" s="402" t="s">
        <v>70</v>
      </c>
      <c r="Q435" s="403"/>
      <c r="R435" s="403"/>
      <c r="S435" s="403"/>
      <c r="T435" s="403"/>
      <c r="U435" s="403"/>
      <c r="V435" s="404"/>
      <c r="W435" s="37" t="s">
        <v>69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customHeight="1" x14ac:dyDescent="0.25">
      <c r="A436" s="400" t="s">
        <v>64</v>
      </c>
      <c r="B436" s="401"/>
      <c r="C436" s="401"/>
      <c r="D436" s="401"/>
      <c r="E436" s="401"/>
      <c r="F436" s="401"/>
      <c r="G436" s="401"/>
      <c r="H436" s="401"/>
      <c r="I436" s="401"/>
      <c r="J436" s="401"/>
      <c r="K436" s="401"/>
      <c r="L436" s="401"/>
      <c r="M436" s="401"/>
      <c r="N436" s="401"/>
      <c r="O436" s="401"/>
      <c r="P436" s="401"/>
      <c r="Q436" s="401"/>
      <c r="R436" s="401"/>
      <c r="S436" s="401"/>
      <c r="T436" s="401"/>
      <c r="U436" s="401"/>
      <c r="V436" s="401"/>
      <c r="W436" s="401"/>
      <c r="X436" s="401"/>
      <c r="Y436" s="401"/>
      <c r="Z436" s="401"/>
      <c r="AA436" s="382"/>
      <c r="AB436" s="382"/>
      <c r="AC436" s="382"/>
    </row>
    <row r="437" spans="1:68" ht="27" customHeight="1" x14ac:dyDescent="0.25">
      <c r="A437" s="54" t="s">
        <v>551</v>
      </c>
      <c r="B437" s="54" t="s">
        <v>552</v>
      </c>
      <c r="C437" s="31">
        <v>4301031322</v>
      </c>
      <c r="D437" s="396">
        <v>4607091389753</v>
      </c>
      <c r="E437" s="397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75</v>
      </c>
      <c r="L437" s="32"/>
      <c r="M437" s="33" t="s">
        <v>68</v>
      </c>
      <c r="N437" s="33"/>
      <c r="O437" s="32">
        <v>50</v>
      </c>
      <c r="P437" s="39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69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551</v>
      </c>
      <c r="B438" s="54" t="s">
        <v>553</v>
      </c>
      <c r="C438" s="31">
        <v>4301031355</v>
      </c>
      <c r="D438" s="396">
        <v>4607091389753</v>
      </c>
      <c r="E438" s="397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75</v>
      </c>
      <c r="L438" s="32"/>
      <c r="M438" s="33" t="s">
        <v>68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69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554</v>
      </c>
      <c r="B439" s="54" t="s">
        <v>555</v>
      </c>
      <c r="C439" s="31">
        <v>4301031323</v>
      </c>
      <c r="D439" s="396">
        <v>4607091389760</v>
      </c>
      <c r="E439" s="397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75</v>
      </c>
      <c r="L439" s="32"/>
      <c r="M439" s="33" t="s">
        <v>68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69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556</v>
      </c>
      <c r="B440" s="54" t="s">
        <v>557</v>
      </c>
      <c r="C440" s="31">
        <v>4301031325</v>
      </c>
      <c r="D440" s="396">
        <v>4607091389746</v>
      </c>
      <c r="E440" s="397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75</v>
      </c>
      <c r="L440" s="32"/>
      <c r="M440" s="33" t="s">
        <v>68</v>
      </c>
      <c r="N440" s="33"/>
      <c r="O440" s="32">
        <v>50</v>
      </c>
      <c r="P440" s="6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69</v>
      </c>
      <c r="X440" s="386">
        <v>0</v>
      </c>
      <c r="Y440" s="387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556</v>
      </c>
      <c r="B441" s="54" t="s">
        <v>558</v>
      </c>
      <c r="C441" s="31">
        <v>4301031356</v>
      </c>
      <c r="D441" s="396">
        <v>4607091389746</v>
      </c>
      <c r="E441" s="397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75</v>
      </c>
      <c r="L441" s="32"/>
      <c r="M441" s="33" t="s">
        <v>68</v>
      </c>
      <c r="N441" s="33"/>
      <c r="O441" s="32">
        <v>50</v>
      </c>
      <c r="P441" s="62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69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559</v>
      </c>
      <c r="B442" s="54" t="s">
        <v>560</v>
      </c>
      <c r="C442" s="31">
        <v>4301031335</v>
      </c>
      <c r="D442" s="396">
        <v>4680115883147</v>
      </c>
      <c r="E442" s="397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69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559</v>
      </c>
      <c r="B443" s="54" t="s">
        <v>561</v>
      </c>
      <c r="C443" s="31">
        <v>4301031257</v>
      </c>
      <c r="D443" s="396">
        <v>4680115883147</v>
      </c>
      <c r="E443" s="397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45</v>
      </c>
      <c r="P443" s="4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69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562</v>
      </c>
      <c r="B444" s="54" t="s">
        <v>563</v>
      </c>
      <c r="C444" s="31">
        <v>4301031330</v>
      </c>
      <c r="D444" s="396">
        <v>4607091384338</v>
      </c>
      <c r="E444" s="397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50</v>
      </c>
      <c r="P444" s="79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69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562</v>
      </c>
      <c r="B445" s="54" t="s">
        <v>564</v>
      </c>
      <c r="C445" s="31">
        <v>4301031178</v>
      </c>
      <c r="D445" s="396">
        <v>4607091384338</v>
      </c>
      <c r="E445" s="397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45</v>
      </c>
      <c r="P445" s="4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69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565</v>
      </c>
      <c r="B446" s="54" t="s">
        <v>566</v>
      </c>
      <c r="C446" s="31">
        <v>4301031336</v>
      </c>
      <c r="D446" s="396">
        <v>4680115883154</v>
      </c>
      <c r="E446" s="397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50</v>
      </c>
      <c r="P446" s="6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69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565</v>
      </c>
      <c r="B447" s="54" t="s">
        <v>567</v>
      </c>
      <c r="C447" s="31">
        <v>4301031254</v>
      </c>
      <c r="D447" s="396">
        <v>4680115883154</v>
      </c>
      <c r="E447" s="397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45</v>
      </c>
      <c r="P447" s="77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69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568</v>
      </c>
      <c r="B448" s="54" t="s">
        <v>569</v>
      </c>
      <c r="C448" s="31">
        <v>4301031331</v>
      </c>
      <c r="D448" s="396">
        <v>4607091389524</v>
      </c>
      <c r="E448" s="397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6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69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568</v>
      </c>
      <c r="B449" s="54" t="s">
        <v>570</v>
      </c>
      <c r="C449" s="31">
        <v>4301031361</v>
      </c>
      <c r="D449" s="396">
        <v>4607091389524</v>
      </c>
      <c r="E449" s="397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82" t="s">
        <v>571</v>
      </c>
      <c r="Q449" s="391"/>
      <c r="R449" s="391"/>
      <c r="S449" s="391"/>
      <c r="T449" s="392"/>
      <c r="U449" s="34"/>
      <c r="V449" s="34"/>
      <c r="W449" s="35" t="s">
        <v>69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572</v>
      </c>
      <c r="B450" s="54" t="s">
        <v>573</v>
      </c>
      <c r="C450" s="31">
        <v>4301031337</v>
      </c>
      <c r="D450" s="396">
        <v>4680115883161</v>
      </c>
      <c r="E450" s="397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69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572</v>
      </c>
      <c r="B451" s="54" t="s">
        <v>574</v>
      </c>
      <c r="C451" s="31">
        <v>4301031258</v>
      </c>
      <c r="D451" s="396">
        <v>4680115883161</v>
      </c>
      <c r="E451" s="397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6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69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customHeight="1" x14ac:dyDescent="0.25">
      <c r="A452" s="54" t="s">
        <v>575</v>
      </c>
      <c r="B452" s="54" t="s">
        <v>576</v>
      </c>
      <c r="C452" s="31">
        <v>4301031333</v>
      </c>
      <c r="D452" s="396">
        <v>4607091389531</v>
      </c>
      <c r="E452" s="397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69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575</v>
      </c>
      <c r="B453" s="54" t="s">
        <v>577</v>
      </c>
      <c r="C453" s="31">
        <v>4301031358</v>
      </c>
      <c r="D453" s="396">
        <v>4607091389531</v>
      </c>
      <c r="E453" s="397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4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69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customHeight="1" x14ac:dyDescent="0.25">
      <c r="A454" s="54" t="s">
        <v>578</v>
      </c>
      <c r="B454" s="54" t="s">
        <v>579</v>
      </c>
      <c r="C454" s="31">
        <v>4301031360</v>
      </c>
      <c r="D454" s="396">
        <v>4607091384345</v>
      </c>
      <c r="E454" s="397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50</v>
      </c>
      <c r="P454" s="4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69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customHeight="1" x14ac:dyDescent="0.25">
      <c r="A455" s="54" t="s">
        <v>580</v>
      </c>
      <c r="B455" s="54" t="s">
        <v>581</v>
      </c>
      <c r="C455" s="31">
        <v>4301031338</v>
      </c>
      <c r="D455" s="396">
        <v>4680115883185</v>
      </c>
      <c r="E455" s="397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69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customHeight="1" x14ac:dyDescent="0.25">
      <c r="A456" s="54" t="s">
        <v>580</v>
      </c>
      <c r="B456" s="54" t="s">
        <v>582</v>
      </c>
      <c r="C456" s="31">
        <v>4301031255</v>
      </c>
      <c r="D456" s="396">
        <v>4680115883185</v>
      </c>
      <c r="E456" s="397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69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583</v>
      </c>
      <c r="B457" s="54" t="s">
        <v>584</v>
      </c>
      <c r="C457" s="31">
        <v>4301031236</v>
      </c>
      <c r="D457" s="396">
        <v>4680115882928</v>
      </c>
      <c r="E457" s="397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75</v>
      </c>
      <c r="L457" s="32"/>
      <c r="M457" s="33" t="s">
        <v>68</v>
      </c>
      <c r="N457" s="33"/>
      <c r="O457" s="32">
        <v>35</v>
      </c>
      <c r="P457" s="4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69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17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18"/>
      <c r="P458" s="402" t="s">
        <v>70</v>
      </c>
      <c r="Q458" s="403"/>
      <c r="R458" s="403"/>
      <c r="S458" s="403"/>
      <c r="T458" s="403"/>
      <c r="U458" s="403"/>
      <c r="V458" s="404"/>
      <c r="W458" s="37" t="s">
        <v>71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0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0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</v>
      </c>
      <c r="AA458" s="389"/>
      <c r="AB458" s="389"/>
      <c r="AC458" s="389"/>
    </row>
    <row r="459" spans="1:68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18"/>
      <c r="P459" s="402" t="s">
        <v>70</v>
      </c>
      <c r="Q459" s="403"/>
      <c r="R459" s="403"/>
      <c r="S459" s="403"/>
      <c r="T459" s="403"/>
      <c r="U459" s="403"/>
      <c r="V459" s="404"/>
      <c r="W459" s="37" t="s">
        <v>69</v>
      </c>
      <c r="X459" s="388">
        <f>IFERROR(SUM(X437:X457),"0")</f>
        <v>0</v>
      </c>
      <c r="Y459" s="388">
        <f>IFERROR(SUM(Y437:Y457),"0")</f>
        <v>0</v>
      </c>
      <c r="Z459" s="37"/>
      <c r="AA459" s="389"/>
      <c r="AB459" s="389"/>
      <c r="AC459" s="389"/>
    </row>
    <row r="460" spans="1:68" ht="14.25" customHeight="1" x14ac:dyDescent="0.25">
      <c r="A460" s="400" t="s">
        <v>72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82"/>
      <c r="AB460" s="382"/>
      <c r="AC460" s="382"/>
    </row>
    <row r="461" spans="1:68" ht="27" customHeight="1" x14ac:dyDescent="0.25">
      <c r="A461" s="54" t="s">
        <v>585</v>
      </c>
      <c r="B461" s="54" t="s">
        <v>586</v>
      </c>
      <c r="C461" s="31">
        <v>4301051284</v>
      </c>
      <c r="D461" s="396">
        <v>4607091384352</v>
      </c>
      <c r="E461" s="397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75</v>
      </c>
      <c r="L461" s="32"/>
      <c r="M461" s="33" t="s">
        <v>116</v>
      </c>
      <c r="N461" s="33"/>
      <c r="O461" s="32">
        <v>45</v>
      </c>
      <c r="P461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69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587</v>
      </c>
      <c r="B462" s="54" t="s">
        <v>588</v>
      </c>
      <c r="C462" s="31">
        <v>4301051431</v>
      </c>
      <c r="D462" s="396">
        <v>4607091389654</v>
      </c>
      <c r="E462" s="397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75</v>
      </c>
      <c r="L462" s="32"/>
      <c r="M462" s="33" t="s">
        <v>116</v>
      </c>
      <c r="N462" s="33"/>
      <c r="O462" s="32">
        <v>45</v>
      </c>
      <c r="P462" s="6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69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417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18"/>
      <c r="P463" s="402" t="s">
        <v>70</v>
      </c>
      <c r="Q463" s="403"/>
      <c r="R463" s="403"/>
      <c r="S463" s="403"/>
      <c r="T463" s="403"/>
      <c r="U463" s="403"/>
      <c r="V463" s="404"/>
      <c r="W463" s="37" t="s">
        <v>71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x14ac:dyDescent="0.2">
      <c r="A464" s="401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18"/>
      <c r="P464" s="402" t="s">
        <v>70</v>
      </c>
      <c r="Q464" s="403"/>
      <c r="R464" s="403"/>
      <c r="S464" s="403"/>
      <c r="T464" s="403"/>
      <c r="U464" s="403"/>
      <c r="V464" s="404"/>
      <c r="W464" s="37" t="s">
        <v>69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customHeight="1" x14ac:dyDescent="0.25">
      <c r="A465" s="400" t="s">
        <v>96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82"/>
      <c r="AB465" s="382"/>
      <c r="AC465" s="382"/>
    </row>
    <row r="466" spans="1:68" ht="27" customHeight="1" x14ac:dyDescent="0.25">
      <c r="A466" s="54" t="s">
        <v>589</v>
      </c>
      <c r="B466" s="54" t="s">
        <v>590</v>
      </c>
      <c r="C466" s="31">
        <v>4301032047</v>
      </c>
      <c r="D466" s="396">
        <v>4680115884342</v>
      </c>
      <c r="E466" s="397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591</v>
      </c>
      <c r="L466" s="32"/>
      <c r="M466" s="33" t="s">
        <v>592</v>
      </c>
      <c r="N466" s="33"/>
      <c r="O466" s="32">
        <v>60</v>
      </c>
      <c r="P466" s="5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69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7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18"/>
      <c r="P467" s="402" t="s">
        <v>70</v>
      </c>
      <c r="Q467" s="403"/>
      <c r="R467" s="403"/>
      <c r="S467" s="403"/>
      <c r="T467" s="403"/>
      <c r="U467" s="403"/>
      <c r="V467" s="404"/>
      <c r="W467" s="37" t="s">
        <v>71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18"/>
      <c r="P468" s="402" t="s">
        <v>70</v>
      </c>
      <c r="Q468" s="403"/>
      <c r="R468" s="403"/>
      <c r="S468" s="403"/>
      <c r="T468" s="403"/>
      <c r="U468" s="403"/>
      <c r="V468" s="404"/>
      <c r="W468" s="37" t="s">
        <v>69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customHeight="1" x14ac:dyDescent="0.25">
      <c r="A469" s="437" t="s">
        <v>593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81"/>
      <c r="AB469" s="381"/>
      <c r="AC469" s="381"/>
    </row>
    <row r="470" spans="1:68" ht="14.25" customHeight="1" x14ac:dyDescent="0.25">
      <c r="A470" s="400" t="s">
        <v>146</v>
      </c>
      <c r="B470" s="401"/>
      <c r="C470" s="401"/>
      <c r="D470" s="401"/>
      <c r="E470" s="401"/>
      <c r="F470" s="401"/>
      <c r="G470" s="401"/>
      <c r="H470" s="401"/>
      <c r="I470" s="401"/>
      <c r="J470" s="401"/>
      <c r="K470" s="401"/>
      <c r="L470" s="401"/>
      <c r="M470" s="401"/>
      <c r="N470" s="401"/>
      <c r="O470" s="401"/>
      <c r="P470" s="401"/>
      <c r="Q470" s="401"/>
      <c r="R470" s="401"/>
      <c r="S470" s="401"/>
      <c r="T470" s="401"/>
      <c r="U470" s="401"/>
      <c r="V470" s="401"/>
      <c r="W470" s="401"/>
      <c r="X470" s="401"/>
      <c r="Y470" s="401"/>
      <c r="Z470" s="401"/>
      <c r="AA470" s="382"/>
      <c r="AB470" s="382"/>
      <c r="AC470" s="382"/>
    </row>
    <row r="471" spans="1:68" ht="27" customHeight="1" x14ac:dyDescent="0.25">
      <c r="A471" s="54" t="s">
        <v>594</v>
      </c>
      <c r="B471" s="54" t="s">
        <v>595</v>
      </c>
      <c r="C471" s="31">
        <v>4301020315</v>
      </c>
      <c r="D471" s="396">
        <v>4607091389364</v>
      </c>
      <c r="E471" s="397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75</v>
      </c>
      <c r="L471" s="32"/>
      <c r="M471" s="33" t="s">
        <v>68</v>
      </c>
      <c r="N471" s="33"/>
      <c r="O471" s="32">
        <v>40</v>
      </c>
      <c r="P471" s="4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69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417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18"/>
      <c r="P472" s="402" t="s">
        <v>70</v>
      </c>
      <c r="Q472" s="403"/>
      <c r="R472" s="403"/>
      <c r="S472" s="403"/>
      <c r="T472" s="403"/>
      <c r="U472" s="403"/>
      <c r="V472" s="404"/>
      <c r="W472" s="37" t="s">
        <v>71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x14ac:dyDescent="0.2">
      <c r="A473" s="401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01"/>
      <c r="O473" s="418"/>
      <c r="P473" s="402" t="s">
        <v>70</v>
      </c>
      <c r="Q473" s="403"/>
      <c r="R473" s="403"/>
      <c r="S473" s="403"/>
      <c r="T473" s="403"/>
      <c r="U473" s="403"/>
      <c r="V473" s="404"/>
      <c r="W473" s="37" t="s">
        <v>69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customHeight="1" x14ac:dyDescent="0.25">
      <c r="A474" s="400" t="s">
        <v>64</v>
      </c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1"/>
      <c r="O474" s="401"/>
      <c r="P474" s="401"/>
      <c r="Q474" s="401"/>
      <c r="R474" s="401"/>
      <c r="S474" s="401"/>
      <c r="T474" s="401"/>
      <c r="U474" s="401"/>
      <c r="V474" s="401"/>
      <c r="W474" s="401"/>
      <c r="X474" s="401"/>
      <c r="Y474" s="401"/>
      <c r="Z474" s="401"/>
      <c r="AA474" s="382"/>
      <c r="AB474" s="382"/>
      <c r="AC474" s="382"/>
    </row>
    <row r="475" spans="1:68" ht="27" customHeight="1" x14ac:dyDescent="0.25">
      <c r="A475" s="54" t="s">
        <v>596</v>
      </c>
      <c r="B475" s="54" t="s">
        <v>597</v>
      </c>
      <c r="C475" s="31">
        <v>4301031324</v>
      </c>
      <c r="D475" s="396">
        <v>4607091389739</v>
      </c>
      <c r="E475" s="397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75</v>
      </c>
      <c r="L475" s="32"/>
      <c r="M475" s="33" t="s">
        <v>68</v>
      </c>
      <c r="N475" s="33"/>
      <c r="O475" s="32">
        <v>50</v>
      </c>
      <c r="P475" s="68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69</v>
      </c>
      <c r="X475" s="386">
        <v>50</v>
      </c>
      <c r="Y475" s="387">
        <f t="shared" ref="Y475:Y480" si="78">IFERROR(IF(X475="",0,CEILING((X475/$H475),1)*$H475),"")</f>
        <v>50.400000000000006</v>
      </c>
      <c r="Z475" s="36">
        <f>IFERROR(IF(Y475=0,"",ROUNDUP(Y475/H475,0)*0.00753),"")</f>
        <v>9.0359999999999996E-2</v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52.738095238095234</v>
      </c>
      <c r="BN475" s="64">
        <f t="shared" ref="BN475:BN480" si="80">IFERROR(Y475*I475/H475,"0")</f>
        <v>53.160000000000004</v>
      </c>
      <c r="BO475" s="64">
        <f t="shared" ref="BO475:BO480" si="81">IFERROR(1/J475*(X475/H475),"0")</f>
        <v>7.6312576312576319E-2</v>
      </c>
      <c r="BP475" s="64">
        <f t="shared" ref="BP475:BP480" si="82">IFERROR(1/J475*(Y475/H475),"0")</f>
        <v>7.6923076923076927E-2</v>
      </c>
    </row>
    <row r="476" spans="1:68" ht="27" customHeight="1" x14ac:dyDescent="0.25">
      <c r="A476" s="54" t="s">
        <v>596</v>
      </c>
      <c r="B476" s="54" t="s">
        <v>598</v>
      </c>
      <c r="C476" s="31">
        <v>4301031212</v>
      </c>
      <c r="D476" s="396">
        <v>4607091389739</v>
      </c>
      <c r="E476" s="397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75</v>
      </c>
      <c r="L476" s="32"/>
      <c r="M476" s="33" t="s">
        <v>114</v>
      </c>
      <c r="N476" s="33"/>
      <c r="O476" s="32">
        <v>45</v>
      </c>
      <c r="P476" s="4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69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599</v>
      </c>
      <c r="B477" s="54" t="s">
        <v>600</v>
      </c>
      <c r="C477" s="31">
        <v>4301031363</v>
      </c>
      <c r="D477" s="396">
        <v>4607091389425</v>
      </c>
      <c r="E477" s="397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67</v>
      </c>
      <c r="L477" s="32"/>
      <c r="M477" s="33" t="s">
        <v>68</v>
      </c>
      <c r="N477" s="33"/>
      <c r="O477" s="32">
        <v>50</v>
      </c>
      <c r="P477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69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601</v>
      </c>
      <c r="B478" s="54" t="s">
        <v>602</v>
      </c>
      <c r="C478" s="31">
        <v>4301031334</v>
      </c>
      <c r="D478" s="396">
        <v>4680115880771</v>
      </c>
      <c r="E478" s="397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67</v>
      </c>
      <c r="L478" s="32"/>
      <c r="M478" s="33" t="s">
        <v>68</v>
      </c>
      <c r="N478" s="33"/>
      <c r="O478" s="32">
        <v>50</v>
      </c>
      <c r="P478" s="7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69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603</v>
      </c>
      <c r="B479" s="54" t="s">
        <v>604</v>
      </c>
      <c r="C479" s="31">
        <v>4301031327</v>
      </c>
      <c r="D479" s="396">
        <v>4607091389500</v>
      </c>
      <c r="E479" s="397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67</v>
      </c>
      <c r="L479" s="32"/>
      <c r="M479" s="33" t="s">
        <v>68</v>
      </c>
      <c r="N479" s="33"/>
      <c r="O479" s="32">
        <v>50</v>
      </c>
      <c r="P479" s="51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69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customHeight="1" x14ac:dyDescent="0.25">
      <c r="A480" s="54" t="s">
        <v>603</v>
      </c>
      <c r="B480" s="54" t="s">
        <v>605</v>
      </c>
      <c r="C480" s="31">
        <v>4301031173</v>
      </c>
      <c r="D480" s="396">
        <v>4607091389500</v>
      </c>
      <c r="E480" s="397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67</v>
      </c>
      <c r="L480" s="32"/>
      <c r="M480" s="33" t="s">
        <v>68</v>
      </c>
      <c r="N480" s="33"/>
      <c r="O480" s="32">
        <v>45</v>
      </c>
      <c r="P480" s="5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69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17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18"/>
      <c r="P481" s="402" t="s">
        <v>70</v>
      </c>
      <c r="Q481" s="403"/>
      <c r="R481" s="403"/>
      <c r="S481" s="403"/>
      <c r="T481" s="403"/>
      <c r="U481" s="403"/>
      <c r="V481" s="404"/>
      <c r="W481" s="37" t="s">
        <v>71</v>
      </c>
      <c r="X481" s="388">
        <f>IFERROR(X475/H475,"0")+IFERROR(X476/H476,"0")+IFERROR(X477/H477,"0")+IFERROR(X478/H478,"0")+IFERROR(X479/H479,"0")+IFERROR(X480/H480,"0")</f>
        <v>11.904761904761905</v>
      </c>
      <c r="Y481" s="388">
        <f>IFERROR(Y475/H475,"0")+IFERROR(Y476/H476,"0")+IFERROR(Y477/H477,"0")+IFERROR(Y478/H478,"0")+IFERROR(Y479/H479,"0")+IFERROR(Y480/H480,"0")</f>
        <v>12</v>
      </c>
      <c r="Z481" s="388">
        <f>IFERROR(IF(Z475="",0,Z475),"0")+IFERROR(IF(Z476="",0,Z476),"0")+IFERROR(IF(Z477="",0,Z477),"0")+IFERROR(IF(Z478="",0,Z478),"0")+IFERROR(IF(Z479="",0,Z479),"0")+IFERROR(IF(Z480="",0,Z480),"0")</f>
        <v>9.0359999999999996E-2</v>
      </c>
      <c r="AA481" s="389"/>
      <c r="AB481" s="389"/>
      <c r="AC481" s="389"/>
    </row>
    <row r="482" spans="1:68" x14ac:dyDescent="0.2">
      <c r="A482" s="401"/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18"/>
      <c r="P482" s="402" t="s">
        <v>70</v>
      </c>
      <c r="Q482" s="403"/>
      <c r="R482" s="403"/>
      <c r="S482" s="403"/>
      <c r="T482" s="403"/>
      <c r="U482" s="403"/>
      <c r="V482" s="404"/>
      <c r="W482" s="37" t="s">
        <v>69</v>
      </c>
      <c r="X482" s="388">
        <f>IFERROR(SUM(X475:X480),"0")</f>
        <v>50</v>
      </c>
      <c r="Y482" s="388">
        <f>IFERROR(SUM(Y475:Y480),"0")</f>
        <v>50.400000000000006</v>
      </c>
      <c r="Z482" s="37"/>
      <c r="AA482" s="389"/>
      <c r="AB482" s="389"/>
      <c r="AC482" s="389"/>
    </row>
    <row r="483" spans="1:68" ht="14.25" customHeight="1" x14ac:dyDescent="0.25">
      <c r="A483" s="400" t="s">
        <v>105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82"/>
      <c r="AB483" s="382"/>
      <c r="AC483" s="382"/>
    </row>
    <row r="484" spans="1:68" ht="27" customHeight="1" x14ac:dyDescent="0.25">
      <c r="A484" s="54" t="s">
        <v>606</v>
      </c>
      <c r="B484" s="54" t="s">
        <v>607</v>
      </c>
      <c r="C484" s="31">
        <v>4301170010</v>
      </c>
      <c r="D484" s="396">
        <v>4680115884090</v>
      </c>
      <c r="E484" s="397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591</v>
      </c>
      <c r="L484" s="32"/>
      <c r="M484" s="33" t="s">
        <v>592</v>
      </c>
      <c r="N484" s="33"/>
      <c r="O484" s="32">
        <v>150</v>
      </c>
      <c r="P484" s="75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69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417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18"/>
      <c r="P485" s="402" t="s">
        <v>70</v>
      </c>
      <c r="Q485" s="403"/>
      <c r="R485" s="403"/>
      <c r="S485" s="403"/>
      <c r="T485" s="403"/>
      <c r="U485" s="403"/>
      <c r="V485" s="404"/>
      <c r="W485" s="37" t="s">
        <v>71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01"/>
      <c r="O486" s="418"/>
      <c r="P486" s="402" t="s">
        <v>70</v>
      </c>
      <c r="Q486" s="403"/>
      <c r="R486" s="403"/>
      <c r="S486" s="403"/>
      <c r="T486" s="403"/>
      <c r="U486" s="403"/>
      <c r="V486" s="404"/>
      <c r="W486" s="37" t="s">
        <v>69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customHeight="1" x14ac:dyDescent="0.25">
      <c r="A487" s="437" t="s">
        <v>608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401"/>
      <c r="AA487" s="381"/>
      <c r="AB487" s="381"/>
      <c r="AC487" s="381"/>
    </row>
    <row r="488" spans="1:68" ht="14.25" customHeight="1" x14ac:dyDescent="0.25">
      <c r="A488" s="400" t="s">
        <v>64</v>
      </c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1"/>
      <c r="P488" s="401"/>
      <c r="Q488" s="401"/>
      <c r="R488" s="401"/>
      <c r="S488" s="401"/>
      <c r="T488" s="401"/>
      <c r="U488" s="401"/>
      <c r="V488" s="401"/>
      <c r="W488" s="401"/>
      <c r="X488" s="401"/>
      <c r="Y488" s="401"/>
      <c r="Z488" s="401"/>
      <c r="AA488" s="382"/>
      <c r="AB488" s="382"/>
      <c r="AC488" s="382"/>
    </row>
    <row r="489" spans="1:68" ht="27" customHeight="1" x14ac:dyDescent="0.25">
      <c r="A489" s="54" t="s">
        <v>609</v>
      </c>
      <c r="B489" s="54" t="s">
        <v>610</v>
      </c>
      <c r="C489" s="31">
        <v>4301031294</v>
      </c>
      <c r="D489" s="396">
        <v>4680115885189</v>
      </c>
      <c r="E489" s="397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40</v>
      </c>
      <c r="P489" s="5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69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611</v>
      </c>
      <c r="B490" s="54" t="s">
        <v>612</v>
      </c>
      <c r="C490" s="31">
        <v>4301031293</v>
      </c>
      <c r="D490" s="396">
        <v>4680115885172</v>
      </c>
      <c r="E490" s="397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40</v>
      </c>
      <c r="P490" s="69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69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613</v>
      </c>
      <c r="B491" s="54" t="s">
        <v>614</v>
      </c>
      <c r="C491" s="31">
        <v>4301031291</v>
      </c>
      <c r="D491" s="396">
        <v>4680115885110</v>
      </c>
      <c r="E491" s="397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35</v>
      </c>
      <c r="P491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69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7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18"/>
      <c r="P492" s="402" t="s">
        <v>70</v>
      </c>
      <c r="Q492" s="403"/>
      <c r="R492" s="403"/>
      <c r="S492" s="403"/>
      <c r="T492" s="403"/>
      <c r="U492" s="403"/>
      <c r="V492" s="404"/>
      <c r="W492" s="37" t="s">
        <v>71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18"/>
      <c r="P493" s="402" t="s">
        <v>70</v>
      </c>
      <c r="Q493" s="403"/>
      <c r="R493" s="403"/>
      <c r="S493" s="403"/>
      <c r="T493" s="403"/>
      <c r="U493" s="403"/>
      <c r="V493" s="404"/>
      <c r="W493" s="37" t="s">
        <v>69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customHeight="1" x14ac:dyDescent="0.25">
      <c r="A494" s="437" t="s">
        <v>615</v>
      </c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1"/>
      <c r="O494" s="401"/>
      <c r="P494" s="401"/>
      <c r="Q494" s="401"/>
      <c r="R494" s="401"/>
      <c r="S494" s="401"/>
      <c r="T494" s="401"/>
      <c r="U494" s="401"/>
      <c r="V494" s="401"/>
      <c r="W494" s="401"/>
      <c r="X494" s="401"/>
      <c r="Y494" s="401"/>
      <c r="Z494" s="401"/>
      <c r="AA494" s="381"/>
      <c r="AB494" s="381"/>
      <c r="AC494" s="381"/>
    </row>
    <row r="495" spans="1:68" ht="14.25" customHeight="1" x14ac:dyDescent="0.25">
      <c r="A495" s="400" t="s">
        <v>64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82"/>
      <c r="AB495" s="382"/>
      <c r="AC495" s="382"/>
    </row>
    <row r="496" spans="1:68" ht="27" customHeight="1" x14ac:dyDescent="0.25">
      <c r="A496" s="54" t="s">
        <v>616</v>
      </c>
      <c r="B496" s="54" t="s">
        <v>617</v>
      </c>
      <c r="C496" s="31">
        <v>4301031261</v>
      </c>
      <c r="D496" s="396">
        <v>4680115885103</v>
      </c>
      <c r="E496" s="397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75</v>
      </c>
      <c r="L496" s="32"/>
      <c r="M496" s="33" t="s">
        <v>68</v>
      </c>
      <c r="N496" s="33"/>
      <c r="O496" s="32">
        <v>40</v>
      </c>
      <c r="P496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69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17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1"/>
      <c r="O497" s="418"/>
      <c r="P497" s="402" t="s">
        <v>70</v>
      </c>
      <c r="Q497" s="403"/>
      <c r="R497" s="403"/>
      <c r="S497" s="403"/>
      <c r="T497" s="403"/>
      <c r="U497" s="403"/>
      <c r="V497" s="404"/>
      <c r="W497" s="37" t="s">
        <v>71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1"/>
      <c r="O498" s="418"/>
      <c r="P498" s="402" t="s">
        <v>70</v>
      </c>
      <c r="Q498" s="403"/>
      <c r="R498" s="403"/>
      <c r="S498" s="403"/>
      <c r="T498" s="403"/>
      <c r="U498" s="403"/>
      <c r="V498" s="404"/>
      <c r="W498" s="37" t="s">
        <v>69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customHeight="1" x14ac:dyDescent="0.2">
      <c r="A499" s="453" t="s">
        <v>618</v>
      </c>
      <c r="B499" s="454"/>
      <c r="C499" s="454"/>
      <c r="D499" s="454"/>
      <c r="E499" s="454"/>
      <c r="F499" s="454"/>
      <c r="G499" s="454"/>
      <c r="H499" s="454"/>
      <c r="I499" s="454"/>
      <c r="J499" s="454"/>
      <c r="K499" s="454"/>
      <c r="L499" s="454"/>
      <c r="M499" s="454"/>
      <c r="N499" s="454"/>
      <c r="O499" s="454"/>
      <c r="P499" s="454"/>
      <c r="Q499" s="454"/>
      <c r="R499" s="454"/>
      <c r="S499" s="454"/>
      <c r="T499" s="454"/>
      <c r="U499" s="454"/>
      <c r="V499" s="454"/>
      <c r="W499" s="454"/>
      <c r="X499" s="454"/>
      <c r="Y499" s="454"/>
      <c r="Z499" s="454"/>
      <c r="AA499" s="48"/>
      <c r="AB499" s="48"/>
      <c r="AC499" s="48"/>
    </row>
    <row r="500" spans="1:68" ht="16.5" customHeight="1" x14ac:dyDescent="0.25">
      <c r="A500" s="437" t="s">
        <v>618</v>
      </c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1"/>
      <c r="P500" s="401"/>
      <c r="Q500" s="401"/>
      <c r="R500" s="401"/>
      <c r="S500" s="401"/>
      <c r="T500" s="401"/>
      <c r="U500" s="401"/>
      <c r="V500" s="401"/>
      <c r="W500" s="401"/>
      <c r="X500" s="401"/>
      <c r="Y500" s="401"/>
      <c r="Z500" s="401"/>
      <c r="AA500" s="381"/>
      <c r="AB500" s="381"/>
      <c r="AC500" s="381"/>
    </row>
    <row r="501" spans="1:68" ht="14.25" customHeight="1" x14ac:dyDescent="0.25">
      <c r="A501" s="400" t="s">
        <v>110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401"/>
      <c r="AA501" s="382"/>
      <c r="AB501" s="382"/>
      <c r="AC501" s="382"/>
    </row>
    <row r="502" spans="1:68" ht="27" customHeight="1" x14ac:dyDescent="0.25">
      <c r="A502" s="54" t="s">
        <v>619</v>
      </c>
      <c r="B502" s="54" t="s">
        <v>620</v>
      </c>
      <c r="C502" s="31">
        <v>4301011795</v>
      </c>
      <c r="D502" s="396">
        <v>4607091389067</v>
      </c>
      <c r="E502" s="397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113</v>
      </c>
      <c r="L502" s="32"/>
      <c r="M502" s="33" t="s">
        <v>114</v>
      </c>
      <c r="N502" s="33"/>
      <c r="O502" s="32">
        <v>60</v>
      </c>
      <c r="P502" s="4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69</v>
      </c>
      <c r="X502" s="386">
        <v>250</v>
      </c>
      <c r="Y502" s="387">
        <f t="shared" ref="Y502:Y509" si="83">IFERROR(IF(X502="",0,CEILING((X502/$H502),1)*$H502),"")</f>
        <v>253.44</v>
      </c>
      <c r="Z502" s="36">
        <f t="shared" ref="Z502:Z507" si="84">IFERROR(IF(Y502=0,"",ROUNDUP(Y502/H502,0)*0.01196),"")</f>
        <v>0.57408000000000003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267.04545454545456</v>
      </c>
      <c r="BN502" s="64">
        <f t="shared" ref="BN502:BN509" si="86">IFERROR(Y502*I502/H502,"0")</f>
        <v>270.71999999999997</v>
      </c>
      <c r="BO502" s="64">
        <f t="shared" ref="BO502:BO509" si="87">IFERROR(1/J502*(X502/H502),"0")</f>
        <v>0.45527389277389274</v>
      </c>
      <c r="BP502" s="64">
        <f t="shared" ref="BP502:BP509" si="88">IFERROR(1/J502*(Y502/H502),"0")</f>
        <v>0.46153846153846156</v>
      </c>
    </row>
    <row r="503" spans="1:68" ht="27" customHeight="1" x14ac:dyDescent="0.25">
      <c r="A503" s="54" t="s">
        <v>621</v>
      </c>
      <c r="B503" s="54" t="s">
        <v>622</v>
      </c>
      <c r="C503" s="31">
        <v>4301011961</v>
      </c>
      <c r="D503" s="396">
        <v>4680115885271</v>
      </c>
      <c r="E503" s="397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113</v>
      </c>
      <c r="L503" s="32"/>
      <c r="M503" s="33" t="s">
        <v>114</v>
      </c>
      <c r="N503" s="33"/>
      <c r="O503" s="32">
        <v>60</v>
      </c>
      <c r="P50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69</v>
      </c>
      <c r="X503" s="386">
        <v>400</v>
      </c>
      <c r="Y503" s="387">
        <f t="shared" si="83"/>
        <v>401.28000000000003</v>
      </c>
      <c r="Z503" s="36">
        <f t="shared" si="84"/>
        <v>0.90895999999999999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427.27272727272725</v>
      </c>
      <c r="BN503" s="64">
        <f t="shared" si="86"/>
        <v>428.64</v>
      </c>
      <c r="BO503" s="64">
        <f t="shared" si="87"/>
        <v>0.72843822843822836</v>
      </c>
      <c r="BP503" s="64">
        <f t="shared" si="88"/>
        <v>0.73076923076923084</v>
      </c>
    </row>
    <row r="504" spans="1:68" ht="16.5" customHeight="1" x14ac:dyDescent="0.25">
      <c r="A504" s="54" t="s">
        <v>623</v>
      </c>
      <c r="B504" s="54" t="s">
        <v>624</v>
      </c>
      <c r="C504" s="31">
        <v>4301011774</v>
      </c>
      <c r="D504" s="396">
        <v>4680115884502</v>
      </c>
      <c r="E504" s="397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113</v>
      </c>
      <c r="L504" s="32"/>
      <c r="M504" s="33" t="s">
        <v>114</v>
      </c>
      <c r="N504" s="33"/>
      <c r="O504" s="32">
        <v>60</v>
      </c>
      <c r="P504" s="6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69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625</v>
      </c>
      <c r="B505" s="54" t="s">
        <v>626</v>
      </c>
      <c r="C505" s="31">
        <v>4301011771</v>
      </c>
      <c r="D505" s="396">
        <v>4607091389104</v>
      </c>
      <c r="E505" s="397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113</v>
      </c>
      <c r="L505" s="32"/>
      <c r="M505" s="33" t="s">
        <v>114</v>
      </c>
      <c r="N505" s="33"/>
      <c r="O505" s="32">
        <v>60</v>
      </c>
      <c r="P505" s="7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69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customHeight="1" x14ac:dyDescent="0.25">
      <c r="A506" s="54" t="s">
        <v>627</v>
      </c>
      <c r="B506" s="54" t="s">
        <v>628</v>
      </c>
      <c r="C506" s="31">
        <v>4301011799</v>
      </c>
      <c r="D506" s="396">
        <v>4680115884519</v>
      </c>
      <c r="E506" s="397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113</v>
      </c>
      <c r="L506" s="32"/>
      <c r="M506" s="33" t="s">
        <v>116</v>
      </c>
      <c r="N506" s="33"/>
      <c r="O506" s="32">
        <v>60</v>
      </c>
      <c r="P506" s="63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69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629</v>
      </c>
      <c r="B507" s="54" t="s">
        <v>630</v>
      </c>
      <c r="C507" s="31">
        <v>4301011376</v>
      </c>
      <c r="D507" s="396">
        <v>4680115885226</v>
      </c>
      <c r="E507" s="397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113</v>
      </c>
      <c r="L507" s="32"/>
      <c r="M507" s="33" t="s">
        <v>116</v>
      </c>
      <c r="N507" s="33"/>
      <c r="O507" s="32">
        <v>60</v>
      </c>
      <c r="P507" s="7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69</v>
      </c>
      <c r="X507" s="386">
        <v>500</v>
      </c>
      <c r="Y507" s="387">
        <f t="shared" si="83"/>
        <v>501.6</v>
      </c>
      <c r="Z507" s="36">
        <f t="shared" si="84"/>
        <v>1.1362000000000001</v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534.09090909090912</v>
      </c>
      <c r="BN507" s="64">
        <f t="shared" si="86"/>
        <v>535.79999999999995</v>
      </c>
      <c r="BO507" s="64">
        <f t="shared" si="87"/>
        <v>0.91054778554778548</v>
      </c>
      <c r="BP507" s="64">
        <f t="shared" si="88"/>
        <v>0.91346153846153855</v>
      </c>
    </row>
    <row r="508" spans="1:68" ht="27" customHeight="1" x14ac:dyDescent="0.25">
      <c r="A508" s="54" t="s">
        <v>631</v>
      </c>
      <c r="B508" s="54" t="s">
        <v>632</v>
      </c>
      <c r="C508" s="31">
        <v>4301011778</v>
      </c>
      <c r="D508" s="396">
        <v>4680115880603</v>
      </c>
      <c r="E508" s="397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75</v>
      </c>
      <c r="L508" s="32"/>
      <c r="M508" s="33" t="s">
        <v>114</v>
      </c>
      <c r="N508" s="33"/>
      <c r="O508" s="32">
        <v>60</v>
      </c>
      <c r="P508" s="4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69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customHeight="1" x14ac:dyDescent="0.25">
      <c r="A509" s="54" t="s">
        <v>633</v>
      </c>
      <c r="B509" s="54" t="s">
        <v>634</v>
      </c>
      <c r="C509" s="31">
        <v>4301011784</v>
      </c>
      <c r="D509" s="396">
        <v>4607091389982</v>
      </c>
      <c r="E509" s="397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75</v>
      </c>
      <c r="L509" s="32"/>
      <c r="M509" s="33" t="s">
        <v>114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69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17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18"/>
      <c r="P510" s="402" t="s">
        <v>70</v>
      </c>
      <c r="Q510" s="403"/>
      <c r="R510" s="403"/>
      <c r="S510" s="403"/>
      <c r="T510" s="403"/>
      <c r="U510" s="403"/>
      <c r="V510" s="404"/>
      <c r="W510" s="37" t="s">
        <v>71</v>
      </c>
      <c r="X510" s="388">
        <f>IFERROR(X502/H502,"0")+IFERROR(X503/H503,"0")+IFERROR(X504/H504,"0")+IFERROR(X505/H505,"0")+IFERROR(X506/H506,"0")+IFERROR(X507/H507,"0")+IFERROR(X508/H508,"0")+IFERROR(X509/H509,"0")</f>
        <v>217.80303030303028</v>
      </c>
      <c r="Y510" s="388">
        <f>IFERROR(Y502/H502,"0")+IFERROR(Y503/H503,"0")+IFERROR(Y504/H504,"0")+IFERROR(Y505/H505,"0")+IFERROR(Y506/H506,"0")+IFERROR(Y507/H507,"0")+IFERROR(Y508/H508,"0")+IFERROR(Y509/H509,"0")</f>
        <v>219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2.61924</v>
      </c>
      <c r="AA510" s="389"/>
      <c r="AB510" s="389"/>
      <c r="AC510" s="389"/>
    </row>
    <row r="511" spans="1:68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18"/>
      <c r="P511" s="402" t="s">
        <v>70</v>
      </c>
      <c r="Q511" s="403"/>
      <c r="R511" s="403"/>
      <c r="S511" s="403"/>
      <c r="T511" s="403"/>
      <c r="U511" s="403"/>
      <c r="V511" s="404"/>
      <c r="W511" s="37" t="s">
        <v>69</v>
      </c>
      <c r="X511" s="388">
        <f>IFERROR(SUM(X502:X509),"0")</f>
        <v>1150</v>
      </c>
      <c r="Y511" s="388">
        <f>IFERROR(SUM(Y502:Y509),"0")</f>
        <v>1156.3200000000002</v>
      </c>
      <c r="Z511" s="37"/>
      <c r="AA511" s="389"/>
      <c r="AB511" s="389"/>
      <c r="AC511" s="389"/>
    </row>
    <row r="512" spans="1:68" ht="14.25" customHeight="1" x14ac:dyDescent="0.25">
      <c r="A512" s="400" t="s">
        <v>146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82"/>
      <c r="AB512" s="382"/>
      <c r="AC512" s="382"/>
    </row>
    <row r="513" spans="1:68" ht="16.5" customHeight="1" x14ac:dyDescent="0.25">
      <c r="A513" s="54" t="s">
        <v>635</v>
      </c>
      <c r="B513" s="54" t="s">
        <v>636</v>
      </c>
      <c r="C513" s="31">
        <v>4301020222</v>
      </c>
      <c r="D513" s="396">
        <v>4607091388930</v>
      </c>
      <c r="E513" s="397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55</v>
      </c>
      <c r="P513" s="5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69</v>
      </c>
      <c r="X513" s="386">
        <v>0</v>
      </c>
      <c r="Y513" s="387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customHeight="1" x14ac:dyDescent="0.25">
      <c r="A514" s="54" t="s">
        <v>637</v>
      </c>
      <c r="B514" s="54" t="s">
        <v>638</v>
      </c>
      <c r="C514" s="31">
        <v>4301020206</v>
      </c>
      <c r="D514" s="396">
        <v>4680115880054</v>
      </c>
      <c r="E514" s="397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75</v>
      </c>
      <c r="L514" s="32"/>
      <c r="M514" s="33" t="s">
        <v>114</v>
      </c>
      <c r="N514" s="33"/>
      <c r="O514" s="32">
        <v>55</v>
      </c>
      <c r="P5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69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17"/>
      <c r="B515" s="401"/>
      <c r="C515" s="401"/>
      <c r="D515" s="401"/>
      <c r="E515" s="401"/>
      <c r="F515" s="401"/>
      <c r="G515" s="401"/>
      <c r="H515" s="401"/>
      <c r="I515" s="401"/>
      <c r="J515" s="401"/>
      <c r="K515" s="401"/>
      <c r="L515" s="401"/>
      <c r="M515" s="401"/>
      <c r="N515" s="401"/>
      <c r="O515" s="418"/>
      <c r="P515" s="402" t="s">
        <v>70</v>
      </c>
      <c r="Q515" s="403"/>
      <c r="R515" s="403"/>
      <c r="S515" s="403"/>
      <c r="T515" s="403"/>
      <c r="U515" s="403"/>
      <c r="V515" s="404"/>
      <c r="W515" s="37" t="s">
        <v>71</v>
      </c>
      <c r="X515" s="388">
        <f>IFERROR(X513/H513,"0")+IFERROR(X514/H514,"0")</f>
        <v>0</v>
      </c>
      <c r="Y515" s="388">
        <f>IFERROR(Y513/H513,"0")+IFERROR(Y514/H514,"0")</f>
        <v>0</v>
      </c>
      <c r="Z515" s="388">
        <f>IFERROR(IF(Z513="",0,Z513),"0")+IFERROR(IF(Z514="",0,Z514),"0")</f>
        <v>0</v>
      </c>
      <c r="AA515" s="389"/>
      <c r="AB515" s="389"/>
      <c r="AC515" s="389"/>
    </row>
    <row r="516" spans="1:68" x14ac:dyDescent="0.2">
      <c r="A516" s="401"/>
      <c r="B516" s="401"/>
      <c r="C516" s="401"/>
      <c r="D516" s="401"/>
      <c r="E516" s="401"/>
      <c r="F516" s="401"/>
      <c r="G516" s="401"/>
      <c r="H516" s="401"/>
      <c r="I516" s="401"/>
      <c r="J516" s="401"/>
      <c r="K516" s="401"/>
      <c r="L516" s="401"/>
      <c r="M516" s="401"/>
      <c r="N516" s="401"/>
      <c r="O516" s="418"/>
      <c r="P516" s="402" t="s">
        <v>70</v>
      </c>
      <c r="Q516" s="403"/>
      <c r="R516" s="403"/>
      <c r="S516" s="403"/>
      <c r="T516" s="403"/>
      <c r="U516" s="403"/>
      <c r="V516" s="404"/>
      <c r="W516" s="37" t="s">
        <v>69</v>
      </c>
      <c r="X516" s="388">
        <f>IFERROR(SUM(X513:X514),"0")</f>
        <v>0</v>
      </c>
      <c r="Y516" s="388">
        <f>IFERROR(SUM(Y513:Y514),"0")</f>
        <v>0</v>
      </c>
      <c r="Z516" s="37"/>
      <c r="AA516" s="389"/>
      <c r="AB516" s="389"/>
      <c r="AC516" s="389"/>
    </row>
    <row r="517" spans="1:68" ht="14.25" customHeight="1" x14ac:dyDescent="0.25">
      <c r="A517" s="400" t="s">
        <v>64</v>
      </c>
      <c r="B517" s="401"/>
      <c r="C517" s="401"/>
      <c r="D517" s="401"/>
      <c r="E517" s="401"/>
      <c r="F517" s="401"/>
      <c r="G517" s="401"/>
      <c r="H517" s="401"/>
      <c r="I517" s="401"/>
      <c r="J517" s="401"/>
      <c r="K517" s="401"/>
      <c r="L517" s="401"/>
      <c r="M517" s="401"/>
      <c r="N517" s="401"/>
      <c r="O517" s="401"/>
      <c r="P517" s="401"/>
      <c r="Q517" s="401"/>
      <c r="R517" s="401"/>
      <c r="S517" s="401"/>
      <c r="T517" s="401"/>
      <c r="U517" s="401"/>
      <c r="V517" s="401"/>
      <c r="W517" s="401"/>
      <c r="X517" s="401"/>
      <c r="Y517" s="401"/>
      <c r="Z517" s="401"/>
      <c r="AA517" s="382"/>
      <c r="AB517" s="382"/>
      <c r="AC517" s="382"/>
    </row>
    <row r="518" spans="1:68" ht="27" customHeight="1" x14ac:dyDescent="0.25">
      <c r="A518" s="54" t="s">
        <v>639</v>
      </c>
      <c r="B518" s="54" t="s">
        <v>640</v>
      </c>
      <c r="C518" s="31">
        <v>4301031252</v>
      </c>
      <c r="D518" s="396">
        <v>4680115883116</v>
      </c>
      <c r="E518" s="397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113</v>
      </c>
      <c r="L518" s="32"/>
      <c r="M518" s="33" t="s">
        <v>114</v>
      </c>
      <c r="N518" s="33"/>
      <c r="O518" s="32">
        <v>60</v>
      </c>
      <c r="P518" s="4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69</v>
      </c>
      <c r="X518" s="386">
        <v>1500</v>
      </c>
      <c r="Y518" s="387">
        <f t="shared" ref="Y518:Y523" si="89">IFERROR(IF(X518="",0,CEILING((X518/$H518),1)*$H518),"")</f>
        <v>1504.8000000000002</v>
      </c>
      <c r="Z518" s="36">
        <f>IFERROR(IF(Y518=0,"",ROUNDUP(Y518/H518,0)*0.01196),"")</f>
        <v>3.4085999999999999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1602.2727272727273</v>
      </c>
      <c r="BN518" s="64">
        <f t="shared" ref="BN518:BN523" si="91">IFERROR(Y518*I518/H518,"0")</f>
        <v>1607.3999999999999</v>
      </c>
      <c r="BO518" s="64">
        <f t="shared" ref="BO518:BO523" si="92">IFERROR(1/J518*(X518/H518),"0")</f>
        <v>2.7316433566433567</v>
      </c>
      <c r="BP518" s="64">
        <f t="shared" ref="BP518:BP523" si="93">IFERROR(1/J518*(Y518/H518),"0")</f>
        <v>2.7403846153846154</v>
      </c>
    </row>
    <row r="519" spans="1:68" ht="27" customHeight="1" x14ac:dyDescent="0.25">
      <c r="A519" s="54" t="s">
        <v>641</v>
      </c>
      <c r="B519" s="54" t="s">
        <v>642</v>
      </c>
      <c r="C519" s="31">
        <v>4301031248</v>
      </c>
      <c r="D519" s="396">
        <v>4680115883093</v>
      </c>
      <c r="E519" s="397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113</v>
      </c>
      <c r="L519" s="32"/>
      <c r="M519" s="33" t="s">
        <v>68</v>
      </c>
      <c r="N519" s="33"/>
      <c r="O519" s="32">
        <v>60</v>
      </c>
      <c r="P519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69</v>
      </c>
      <c r="X519" s="386">
        <v>1500</v>
      </c>
      <c r="Y519" s="387">
        <f t="shared" si="89"/>
        <v>1504.8000000000002</v>
      </c>
      <c r="Z519" s="36">
        <f>IFERROR(IF(Y519=0,"",ROUNDUP(Y519/H519,0)*0.01196),"")</f>
        <v>3.4085999999999999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1602.2727272727273</v>
      </c>
      <c r="BN519" s="64">
        <f t="shared" si="91"/>
        <v>1607.3999999999999</v>
      </c>
      <c r="BO519" s="64">
        <f t="shared" si="92"/>
        <v>2.7316433566433567</v>
      </c>
      <c r="BP519" s="64">
        <f t="shared" si="93"/>
        <v>2.7403846153846154</v>
      </c>
    </row>
    <row r="520" spans="1:68" ht="27" customHeight="1" x14ac:dyDescent="0.25">
      <c r="A520" s="54" t="s">
        <v>643</v>
      </c>
      <c r="B520" s="54" t="s">
        <v>644</v>
      </c>
      <c r="C520" s="31">
        <v>4301031250</v>
      </c>
      <c r="D520" s="396">
        <v>4680115883109</v>
      </c>
      <c r="E520" s="397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113</v>
      </c>
      <c r="L520" s="32"/>
      <c r="M520" s="33" t="s">
        <v>68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69</v>
      </c>
      <c r="X520" s="386">
        <v>0</v>
      </c>
      <c r="Y520" s="387">
        <f t="shared" si="89"/>
        <v>0</v>
      </c>
      <c r="Z520" s="36" t="str">
        <f>IFERROR(IF(Y520=0,"",ROUNDUP(Y520/H520,0)*0.01196),"")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645</v>
      </c>
      <c r="B521" s="54" t="s">
        <v>646</v>
      </c>
      <c r="C521" s="31">
        <v>4301031249</v>
      </c>
      <c r="D521" s="396">
        <v>4680115882072</v>
      </c>
      <c r="E521" s="397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75</v>
      </c>
      <c r="L521" s="32"/>
      <c r="M521" s="33" t="s">
        <v>114</v>
      </c>
      <c r="N521" s="33"/>
      <c r="O521" s="32">
        <v>60</v>
      </c>
      <c r="P521" s="4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69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customHeight="1" x14ac:dyDescent="0.25">
      <c r="A522" s="54" t="s">
        <v>647</v>
      </c>
      <c r="B522" s="54" t="s">
        <v>648</v>
      </c>
      <c r="C522" s="31">
        <v>4301031251</v>
      </c>
      <c r="D522" s="396">
        <v>4680115882102</v>
      </c>
      <c r="E522" s="397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75</v>
      </c>
      <c r="L522" s="32"/>
      <c r="M522" s="33" t="s">
        <v>68</v>
      </c>
      <c r="N522" s="33"/>
      <c r="O522" s="32">
        <v>60</v>
      </c>
      <c r="P522" s="4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69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customHeight="1" x14ac:dyDescent="0.25">
      <c r="A523" s="54" t="s">
        <v>649</v>
      </c>
      <c r="B523" s="54" t="s">
        <v>650</v>
      </c>
      <c r="C523" s="31">
        <v>4301031253</v>
      </c>
      <c r="D523" s="396">
        <v>4680115882096</v>
      </c>
      <c r="E523" s="397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75</v>
      </c>
      <c r="L523" s="32"/>
      <c r="M523" s="33" t="s">
        <v>68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69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17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18"/>
      <c r="P524" s="402" t="s">
        <v>70</v>
      </c>
      <c r="Q524" s="403"/>
      <c r="R524" s="403"/>
      <c r="S524" s="403"/>
      <c r="T524" s="403"/>
      <c r="U524" s="403"/>
      <c r="V524" s="404"/>
      <c r="W524" s="37" t="s">
        <v>71</v>
      </c>
      <c r="X524" s="388">
        <f>IFERROR(X518/H518,"0")+IFERROR(X519/H519,"0")+IFERROR(X520/H520,"0")+IFERROR(X521/H521,"0")+IFERROR(X522/H522,"0")+IFERROR(X523/H523,"0")</f>
        <v>568.18181818181813</v>
      </c>
      <c r="Y524" s="388">
        <f>IFERROR(Y518/H518,"0")+IFERROR(Y519/H519,"0")+IFERROR(Y520/H520,"0")+IFERROR(Y521/H521,"0")+IFERROR(Y522/H522,"0")+IFERROR(Y523/H523,"0")</f>
        <v>570</v>
      </c>
      <c r="Z524" s="388">
        <f>IFERROR(IF(Z518="",0,Z518),"0")+IFERROR(IF(Z519="",0,Z519),"0")+IFERROR(IF(Z520="",0,Z520),"0")+IFERROR(IF(Z521="",0,Z521),"0")+IFERROR(IF(Z522="",0,Z522),"0")+IFERROR(IF(Z523="",0,Z523),"0")</f>
        <v>6.8171999999999997</v>
      </c>
      <c r="AA524" s="389"/>
      <c r="AB524" s="389"/>
      <c r="AC524" s="389"/>
    </row>
    <row r="525" spans="1:68" x14ac:dyDescent="0.2">
      <c r="A525" s="401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18"/>
      <c r="P525" s="402" t="s">
        <v>70</v>
      </c>
      <c r="Q525" s="403"/>
      <c r="R525" s="403"/>
      <c r="S525" s="403"/>
      <c r="T525" s="403"/>
      <c r="U525" s="403"/>
      <c r="V525" s="404"/>
      <c r="W525" s="37" t="s">
        <v>69</v>
      </c>
      <c r="X525" s="388">
        <f>IFERROR(SUM(X518:X523),"0")</f>
        <v>3000</v>
      </c>
      <c r="Y525" s="388">
        <f>IFERROR(SUM(Y518:Y523),"0")</f>
        <v>3009.6000000000004</v>
      </c>
      <c r="Z525" s="37"/>
      <c r="AA525" s="389"/>
      <c r="AB525" s="389"/>
      <c r="AC525" s="389"/>
    </row>
    <row r="526" spans="1:68" ht="14.25" customHeight="1" x14ac:dyDescent="0.25">
      <c r="A526" s="400" t="s">
        <v>72</v>
      </c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1"/>
      <c r="P526" s="401"/>
      <c r="Q526" s="401"/>
      <c r="R526" s="401"/>
      <c r="S526" s="401"/>
      <c r="T526" s="401"/>
      <c r="U526" s="401"/>
      <c r="V526" s="401"/>
      <c r="W526" s="401"/>
      <c r="X526" s="401"/>
      <c r="Y526" s="401"/>
      <c r="Z526" s="401"/>
      <c r="AA526" s="382"/>
      <c r="AB526" s="382"/>
      <c r="AC526" s="382"/>
    </row>
    <row r="527" spans="1:68" ht="16.5" customHeight="1" x14ac:dyDescent="0.25">
      <c r="A527" s="54" t="s">
        <v>651</v>
      </c>
      <c r="B527" s="54" t="s">
        <v>652</v>
      </c>
      <c r="C527" s="31">
        <v>4301051230</v>
      </c>
      <c r="D527" s="396">
        <v>4607091383409</v>
      </c>
      <c r="E527" s="397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113</v>
      </c>
      <c r="L527" s="32"/>
      <c r="M527" s="33" t="s">
        <v>68</v>
      </c>
      <c r="N527" s="33"/>
      <c r="O527" s="32">
        <v>45</v>
      </c>
      <c r="P527" s="4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69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customHeight="1" x14ac:dyDescent="0.25">
      <c r="A528" s="54" t="s">
        <v>653</v>
      </c>
      <c r="B528" s="54" t="s">
        <v>654</v>
      </c>
      <c r="C528" s="31">
        <v>4301051231</v>
      </c>
      <c r="D528" s="396">
        <v>4607091383416</v>
      </c>
      <c r="E528" s="397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113</v>
      </c>
      <c r="L528" s="32"/>
      <c r="M528" s="33" t="s">
        <v>68</v>
      </c>
      <c r="N528" s="33"/>
      <c r="O528" s="32">
        <v>45</v>
      </c>
      <c r="P528" s="76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69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655</v>
      </c>
      <c r="B529" s="54" t="s">
        <v>656</v>
      </c>
      <c r="C529" s="31">
        <v>4301051058</v>
      </c>
      <c r="D529" s="396">
        <v>4680115883536</v>
      </c>
      <c r="E529" s="397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75</v>
      </c>
      <c r="L529" s="32"/>
      <c r="M529" s="33" t="s">
        <v>68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69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417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18"/>
      <c r="P530" s="402" t="s">
        <v>70</v>
      </c>
      <c r="Q530" s="403"/>
      <c r="R530" s="403"/>
      <c r="S530" s="403"/>
      <c r="T530" s="403"/>
      <c r="U530" s="403"/>
      <c r="V530" s="404"/>
      <c r="W530" s="37" t="s">
        <v>71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x14ac:dyDescent="0.2">
      <c r="A531" s="401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01"/>
      <c r="O531" s="418"/>
      <c r="P531" s="402" t="s">
        <v>70</v>
      </c>
      <c r="Q531" s="403"/>
      <c r="R531" s="403"/>
      <c r="S531" s="403"/>
      <c r="T531" s="403"/>
      <c r="U531" s="403"/>
      <c r="V531" s="404"/>
      <c r="W531" s="37" t="s">
        <v>69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customHeight="1" x14ac:dyDescent="0.25">
      <c r="A532" s="400" t="s">
        <v>181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82"/>
      <c r="AB532" s="382"/>
      <c r="AC532" s="382"/>
    </row>
    <row r="533" spans="1:68" ht="27" customHeight="1" x14ac:dyDescent="0.25">
      <c r="A533" s="54" t="s">
        <v>657</v>
      </c>
      <c r="B533" s="54" t="s">
        <v>658</v>
      </c>
      <c r="C533" s="31">
        <v>4301060436</v>
      </c>
      <c r="D533" s="396">
        <v>4680115885936</v>
      </c>
      <c r="E533" s="397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113</v>
      </c>
      <c r="L533" s="32"/>
      <c r="M533" s="33" t="s">
        <v>68</v>
      </c>
      <c r="N533" s="33"/>
      <c r="O533" s="32">
        <v>35</v>
      </c>
      <c r="P533" s="633" t="s">
        <v>659</v>
      </c>
      <c r="Q533" s="391"/>
      <c r="R533" s="391"/>
      <c r="S533" s="391"/>
      <c r="T533" s="392"/>
      <c r="U533" s="34"/>
      <c r="V533" s="34"/>
      <c r="W533" s="35" t="s">
        <v>69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170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customHeight="1" x14ac:dyDescent="0.25">
      <c r="A534" s="54" t="s">
        <v>660</v>
      </c>
      <c r="B534" s="54" t="s">
        <v>661</v>
      </c>
      <c r="C534" s="31">
        <v>4301060363</v>
      </c>
      <c r="D534" s="396">
        <v>4680115885035</v>
      </c>
      <c r="E534" s="397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113</v>
      </c>
      <c r="L534" s="32"/>
      <c r="M534" s="33" t="s">
        <v>68</v>
      </c>
      <c r="N534" s="33"/>
      <c r="O534" s="32">
        <v>35</v>
      </c>
      <c r="P534" s="7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69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17"/>
      <c r="B535" s="401"/>
      <c r="C535" s="401"/>
      <c r="D535" s="401"/>
      <c r="E535" s="401"/>
      <c r="F535" s="401"/>
      <c r="G535" s="401"/>
      <c r="H535" s="401"/>
      <c r="I535" s="401"/>
      <c r="J535" s="401"/>
      <c r="K535" s="401"/>
      <c r="L535" s="401"/>
      <c r="M535" s="401"/>
      <c r="N535" s="401"/>
      <c r="O535" s="418"/>
      <c r="P535" s="402" t="s">
        <v>70</v>
      </c>
      <c r="Q535" s="403"/>
      <c r="R535" s="403"/>
      <c r="S535" s="403"/>
      <c r="T535" s="403"/>
      <c r="U535" s="403"/>
      <c r="V535" s="404"/>
      <c r="W535" s="37" t="s">
        <v>71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x14ac:dyDescent="0.2">
      <c r="A536" s="401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18"/>
      <c r="P536" s="402" t="s">
        <v>70</v>
      </c>
      <c r="Q536" s="403"/>
      <c r="R536" s="403"/>
      <c r="S536" s="403"/>
      <c r="T536" s="403"/>
      <c r="U536" s="403"/>
      <c r="V536" s="404"/>
      <c r="W536" s="37" t="s">
        <v>69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customHeight="1" x14ac:dyDescent="0.2">
      <c r="A537" s="453" t="s">
        <v>662</v>
      </c>
      <c r="B537" s="454"/>
      <c r="C537" s="454"/>
      <c r="D537" s="454"/>
      <c r="E537" s="454"/>
      <c r="F537" s="454"/>
      <c r="G537" s="454"/>
      <c r="H537" s="454"/>
      <c r="I537" s="454"/>
      <c r="J537" s="454"/>
      <c r="K537" s="454"/>
      <c r="L537" s="454"/>
      <c r="M537" s="454"/>
      <c r="N537" s="454"/>
      <c r="O537" s="454"/>
      <c r="P537" s="454"/>
      <c r="Q537" s="454"/>
      <c r="R537" s="454"/>
      <c r="S537" s="454"/>
      <c r="T537" s="454"/>
      <c r="U537" s="454"/>
      <c r="V537" s="454"/>
      <c r="W537" s="454"/>
      <c r="X537" s="454"/>
      <c r="Y537" s="454"/>
      <c r="Z537" s="454"/>
      <c r="AA537" s="48"/>
      <c r="AB537" s="48"/>
      <c r="AC537" s="48"/>
    </row>
    <row r="538" spans="1:68" ht="16.5" customHeight="1" x14ac:dyDescent="0.25">
      <c r="A538" s="437" t="s">
        <v>662</v>
      </c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1"/>
      <c r="P538" s="401"/>
      <c r="Q538" s="401"/>
      <c r="R538" s="401"/>
      <c r="S538" s="401"/>
      <c r="T538" s="401"/>
      <c r="U538" s="401"/>
      <c r="V538" s="401"/>
      <c r="W538" s="401"/>
      <c r="X538" s="401"/>
      <c r="Y538" s="401"/>
      <c r="Z538" s="401"/>
      <c r="AA538" s="381"/>
      <c r="AB538" s="381"/>
      <c r="AC538" s="381"/>
    </row>
    <row r="539" spans="1:68" ht="14.25" customHeight="1" x14ac:dyDescent="0.25">
      <c r="A539" s="400" t="s">
        <v>110</v>
      </c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01"/>
      <c r="O539" s="401"/>
      <c r="P539" s="401"/>
      <c r="Q539" s="401"/>
      <c r="R539" s="401"/>
      <c r="S539" s="401"/>
      <c r="T539" s="401"/>
      <c r="U539" s="401"/>
      <c r="V539" s="401"/>
      <c r="W539" s="401"/>
      <c r="X539" s="401"/>
      <c r="Y539" s="401"/>
      <c r="Z539" s="401"/>
      <c r="AA539" s="382"/>
      <c r="AB539" s="382"/>
      <c r="AC539" s="382"/>
    </row>
    <row r="540" spans="1:68" ht="27" customHeight="1" x14ac:dyDescent="0.25">
      <c r="A540" s="54" t="s">
        <v>663</v>
      </c>
      <c r="B540" s="54" t="s">
        <v>664</v>
      </c>
      <c r="C540" s="31">
        <v>4301011763</v>
      </c>
      <c r="D540" s="396">
        <v>4640242181011</v>
      </c>
      <c r="E540" s="397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113</v>
      </c>
      <c r="L540" s="32"/>
      <c r="M540" s="33" t="s">
        <v>116</v>
      </c>
      <c r="N540" s="33"/>
      <c r="O540" s="32">
        <v>55</v>
      </c>
      <c r="P540" s="627" t="s">
        <v>665</v>
      </c>
      <c r="Q540" s="391"/>
      <c r="R540" s="391"/>
      <c r="S540" s="391"/>
      <c r="T540" s="392"/>
      <c r="U540" s="34"/>
      <c r="V540" s="34"/>
      <c r="W540" s="35" t="s">
        <v>69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customHeight="1" x14ac:dyDescent="0.25">
      <c r="A541" s="54" t="s">
        <v>666</v>
      </c>
      <c r="B541" s="54" t="s">
        <v>667</v>
      </c>
      <c r="C541" s="31">
        <v>4301011585</v>
      </c>
      <c r="D541" s="396">
        <v>4640242180441</v>
      </c>
      <c r="E541" s="397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113</v>
      </c>
      <c r="L541" s="32"/>
      <c r="M541" s="33" t="s">
        <v>114</v>
      </c>
      <c r="N541" s="33"/>
      <c r="O541" s="32">
        <v>50</v>
      </c>
      <c r="P541" s="665" t="s">
        <v>668</v>
      </c>
      <c r="Q541" s="391"/>
      <c r="R541" s="391"/>
      <c r="S541" s="391"/>
      <c r="T541" s="392"/>
      <c r="U541" s="34"/>
      <c r="V541" s="34"/>
      <c r="W541" s="35" t="s">
        <v>69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669</v>
      </c>
      <c r="B542" s="54" t="s">
        <v>670</v>
      </c>
      <c r="C542" s="31">
        <v>4301011584</v>
      </c>
      <c r="D542" s="396">
        <v>4640242180564</v>
      </c>
      <c r="E542" s="397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113</v>
      </c>
      <c r="L542" s="32"/>
      <c r="M542" s="33" t="s">
        <v>114</v>
      </c>
      <c r="N542" s="33"/>
      <c r="O542" s="32">
        <v>50</v>
      </c>
      <c r="P542" s="490" t="s">
        <v>671</v>
      </c>
      <c r="Q542" s="391"/>
      <c r="R542" s="391"/>
      <c r="S542" s="391"/>
      <c r="T542" s="392"/>
      <c r="U542" s="34"/>
      <c r="V542" s="34"/>
      <c r="W542" s="35" t="s">
        <v>69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672</v>
      </c>
      <c r="B543" s="54" t="s">
        <v>673</v>
      </c>
      <c r="C543" s="31">
        <v>4301011762</v>
      </c>
      <c r="D543" s="396">
        <v>4640242180922</v>
      </c>
      <c r="E543" s="397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113</v>
      </c>
      <c r="L543" s="32"/>
      <c r="M543" s="33" t="s">
        <v>114</v>
      </c>
      <c r="N543" s="33"/>
      <c r="O543" s="32">
        <v>55</v>
      </c>
      <c r="P543" s="602" t="s">
        <v>674</v>
      </c>
      <c r="Q543" s="391"/>
      <c r="R543" s="391"/>
      <c r="S543" s="391"/>
      <c r="T543" s="392"/>
      <c r="U543" s="34"/>
      <c r="V543" s="34"/>
      <c r="W543" s="35" t="s">
        <v>69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customHeight="1" x14ac:dyDescent="0.25">
      <c r="A544" s="54" t="s">
        <v>675</v>
      </c>
      <c r="B544" s="54" t="s">
        <v>676</v>
      </c>
      <c r="C544" s="31">
        <v>4301011764</v>
      </c>
      <c r="D544" s="396">
        <v>4640242181189</v>
      </c>
      <c r="E544" s="397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75</v>
      </c>
      <c r="L544" s="32"/>
      <c r="M544" s="33" t="s">
        <v>116</v>
      </c>
      <c r="N544" s="33"/>
      <c r="O544" s="32">
        <v>55</v>
      </c>
      <c r="P544" s="572" t="s">
        <v>677</v>
      </c>
      <c r="Q544" s="391"/>
      <c r="R544" s="391"/>
      <c r="S544" s="391"/>
      <c r="T544" s="392"/>
      <c r="U544" s="34"/>
      <c r="V544" s="34"/>
      <c r="W544" s="35" t="s">
        <v>69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customHeight="1" x14ac:dyDescent="0.25">
      <c r="A545" s="54" t="s">
        <v>678</v>
      </c>
      <c r="B545" s="54" t="s">
        <v>679</v>
      </c>
      <c r="C545" s="31">
        <v>4301011551</v>
      </c>
      <c r="D545" s="396">
        <v>4640242180038</v>
      </c>
      <c r="E545" s="397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75</v>
      </c>
      <c r="L545" s="32"/>
      <c r="M545" s="33" t="s">
        <v>114</v>
      </c>
      <c r="N545" s="33"/>
      <c r="O545" s="32">
        <v>50</v>
      </c>
      <c r="P545" s="609" t="s">
        <v>680</v>
      </c>
      <c r="Q545" s="391"/>
      <c r="R545" s="391"/>
      <c r="S545" s="391"/>
      <c r="T545" s="392"/>
      <c r="U545" s="34"/>
      <c r="V545" s="34"/>
      <c r="W545" s="35" t="s">
        <v>69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customHeight="1" x14ac:dyDescent="0.25">
      <c r="A546" s="54" t="s">
        <v>681</v>
      </c>
      <c r="B546" s="54" t="s">
        <v>682</v>
      </c>
      <c r="C546" s="31">
        <v>4301011765</v>
      </c>
      <c r="D546" s="396">
        <v>4640242181172</v>
      </c>
      <c r="E546" s="397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75</v>
      </c>
      <c r="L546" s="32"/>
      <c r="M546" s="33" t="s">
        <v>114</v>
      </c>
      <c r="N546" s="33"/>
      <c r="O546" s="32">
        <v>55</v>
      </c>
      <c r="P546" s="522" t="s">
        <v>683</v>
      </c>
      <c r="Q546" s="391"/>
      <c r="R546" s="391"/>
      <c r="S546" s="391"/>
      <c r="T546" s="392"/>
      <c r="U546" s="34"/>
      <c r="V546" s="34"/>
      <c r="W546" s="35" t="s">
        <v>69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17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01"/>
      <c r="O547" s="418"/>
      <c r="P547" s="402" t="s">
        <v>70</v>
      </c>
      <c r="Q547" s="403"/>
      <c r="R547" s="403"/>
      <c r="S547" s="403"/>
      <c r="T547" s="403"/>
      <c r="U547" s="403"/>
      <c r="V547" s="404"/>
      <c r="W547" s="37" t="s">
        <v>71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18"/>
      <c r="P548" s="402" t="s">
        <v>70</v>
      </c>
      <c r="Q548" s="403"/>
      <c r="R548" s="403"/>
      <c r="S548" s="403"/>
      <c r="T548" s="403"/>
      <c r="U548" s="403"/>
      <c r="V548" s="404"/>
      <c r="W548" s="37" t="s">
        <v>69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customHeight="1" x14ac:dyDescent="0.25">
      <c r="A549" s="400" t="s">
        <v>146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401"/>
      <c r="AA549" s="382"/>
      <c r="AB549" s="382"/>
      <c r="AC549" s="382"/>
    </row>
    <row r="550" spans="1:68" ht="16.5" customHeight="1" x14ac:dyDescent="0.25">
      <c r="A550" s="54" t="s">
        <v>684</v>
      </c>
      <c r="B550" s="54" t="s">
        <v>685</v>
      </c>
      <c r="C550" s="31">
        <v>4301020269</v>
      </c>
      <c r="D550" s="396">
        <v>4640242180519</v>
      </c>
      <c r="E550" s="397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113</v>
      </c>
      <c r="L550" s="32"/>
      <c r="M550" s="33" t="s">
        <v>116</v>
      </c>
      <c r="N550" s="33"/>
      <c r="O550" s="32">
        <v>50</v>
      </c>
      <c r="P550" s="470" t="s">
        <v>686</v>
      </c>
      <c r="Q550" s="391"/>
      <c r="R550" s="391"/>
      <c r="S550" s="391"/>
      <c r="T550" s="392"/>
      <c r="U550" s="34"/>
      <c r="V550" s="34"/>
      <c r="W550" s="35" t="s">
        <v>69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687</v>
      </c>
      <c r="B551" s="54" t="s">
        <v>688</v>
      </c>
      <c r="C551" s="31">
        <v>4301020260</v>
      </c>
      <c r="D551" s="396">
        <v>4640242180526</v>
      </c>
      <c r="E551" s="397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113</v>
      </c>
      <c r="L551" s="32"/>
      <c r="M551" s="33" t="s">
        <v>114</v>
      </c>
      <c r="N551" s="33"/>
      <c r="O551" s="32">
        <v>50</v>
      </c>
      <c r="P551" s="690" t="s">
        <v>689</v>
      </c>
      <c r="Q551" s="391"/>
      <c r="R551" s="391"/>
      <c r="S551" s="391"/>
      <c r="T551" s="392"/>
      <c r="U551" s="34"/>
      <c r="V551" s="34"/>
      <c r="W551" s="35" t="s">
        <v>69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690</v>
      </c>
      <c r="B552" s="54" t="s">
        <v>691</v>
      </c>
      <c r="C552" s="31">
        <v>4301020309</v>
      </c>
      <c r="D552" s="396">
        <v>4640242180090</v>
      </c>
      <c r="E552" s="397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113</v>
      </c>
      <c r="L552" s="32"/>
      <c r="M552" s="33" t="s">
        <v>114</v>
      </c>
      <c r="N552" s="33"/>
      <c r="O552" s="32">
        <v>50</v>
      </c>
      <c r="P552" s="449" t="s">
        <v>692</v>
      </c>
      <c r="Q552" s="391"/>
      <c r="R552" s="391"/>
      <c r="S552" s="391"/>
      <c r="T552" s="392"/>
      <c r="U552" s="34"/>
      <c r="V552" s="34"/>
      <c r="W552" s="35" t="s">
        <v>69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693</v>
      </c>
      <c r="B553" s="54" t="s">
        <v>694</v>
      </c>
      <c r="C553" s="31">
        <v>4301020295</v>
      </c>
      <c r="D553" s="396">
        <v>4640242181363</v>
      </c>
      <c r="E553" s="397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75</v>
      </c>
      <c r="L553" s="32"/>
      <c r="M553" s="33" t="s">
        <v>114</v>
      </c>
      <c r="N553" s="33"/>
      <c r="O553" s="32">
        <v>50</v>
      </c>
      <c r="P553" s="485" t="s">
        <v>695</v>
      </c>
      <c r="Q553" s="391"/>
      <c r="R553" s="391"/>
      <c r="S553" s="391"/>
      <c r="T553" s="392"/>
      <c r="U553" s="34"/>
      <c r="V553" s="34"/>
      <c r="W553" s="35" t="s">
        <v>69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417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18"/>
      <c r="P554" s="402" t="s">
        <v>70</v>
      </c>
      <c r="Q554" s="403"/>
      <c r="R554" s="403"/>
      <c r="S554" s="403"/>
      <c r="T554" s="403"/>
      <c r="U554" s="403"/>
      <c r="V554" s="404"/>
      <c r="W554" s="37" t="s">
        <v>71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18"/>
      <c r="P555" s="402" t="s">
        <v>70</v>
      </c>
      <c r="Q555" s="403"/>
      <c r="R555" s="403"/>
      <c r="S555" s="403"/>
      <c r="T555" s="403"/>
      <c r="U555" s="403"/>
      <c r="V555" s="404"/>
      <c r="W555" s="37" t="s">
        <v>69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customHeight="1" x14ac:dyDescent="0.25">
      <c r="A556" s="400" t="s">
        <v>64</v>
      </c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01"/>
      <c r="O556" s="401"/>
      <c r="P556" s="401"/>
      <c r="Q556" s="401"/>
      <c r="R556" s="401"/>
      <c r="S556" s="401"/>
      <c r="T556" s="401"/>
      <c r="U556" s="401"/>
      <c r="V556" s="401"/>
      <c r="W556" s="401"/>
      <c r="X556" s="401"/>
      <c r="Y556" s="401"/>
      <c r="Z556" s="401"/>
      <c r="AA556" s="382"/>
      <c r="AB556" s="382"/>
      <c r="AC556" s="382"/>
    </row>
    <row r="557" spans="1:68" ht="27" customHeight="1" x14ac:dyDescent="0.25">
      <c r="A557" s="54" t="s">
        <v>696</v>
      </c>
      <c r="B557" s="54" t="s">
        <v>697</v>
      </c>
      <c r="C557" s="31">
        <v>4301031280</v>
      </c>
      <c r="D557" s="396">
        <v>4640242180816</v>
      </c>
      <c r="E557" s="397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75</v>
      </c>
      <c r="L557" s="32"/>
      <c r="M557" s="33" t="s">
        <v>68</v>
      </c>
      <c r="N557" s="33"/>
      <c r="O557" s="32">
        <v>40</v>
      </c>
      <c r="P557" s="698" t="s">
        <v>698</v>
      </c>
      <c r="Q557" s="391"/>
      <c r="R557" s="391"/>
      <c r="S557" s="391"/>
      <c r="T557" s="392"/>
      <c r="U557" s="34"/>
      <c r="V557" s="34"/>
      <c r="W557" s="35" t="s">
        <v>69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699</v>
      </c>
      <c r="B558" s="54" t="s">
        <v>700</v>
      </c>
      <c r="C558" s="31">
        <v>4301031244</v>
      </c>
      <c r="D558" s="396">
        <v>4640242180595</v>
      </c>
      <c r="E558" s="397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75</v>
      </c>
      <c r="L558" s="32"/>
      <c r="M558" s="33" t="s">
        <v>68</v>
      </c>
      <c r="N558" s="33"/>
      <c r="O558" s="32">
        <v>40</v>
      </c>
      <c r="P558" s="607" t="s">
        <v>701</v>
      </c>
      <c r="Q558" s="391"/>
      <c r="R558" s="391"/>
      <c r="S558" s="391"/>
      <c r="T558" s="392"/>
      <c r="U558" s="34"/>
      <c r="V558" s="34"/>
      <c r="W558" s="35" t="s">
        <v>69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702</v>
      </c>
      <c r="B559" s="54" t="s">
        <v>703</v>
      </c>
      <c r="C559" s="31">
        <v>4301031289</v>
      </c>
      <c r="D559" s="396">
        <v>4640242181615</v>
      </c>
      <c r="E559" s="397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75</v>
      </c>
      <c r="L559" s="32"/>
      <c r="M559" s="33" t="s">
        <v>68</v>
      </c>
      <c r="N559" s="33"/>
      <c r="O559" s="32">
        <v>45</v>
      </c>
      <c r="P559" s="642" t="s">
        <v>704</v>
      </c>
      <c r="Q559" s="391"/>
      <c r="R559" s="391"/>
      <c r="S559" s="391"/>
      <c r="T559" s="392"/>
      <c r="U559" s="34"/>
      <c r="V559" s="34"/>
      <c r="W559" s="35" t="s">
        <v>69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705</v>
      </c>
      <c r="B560" s="54" t="s">
        <v>706</v>
      </c>
      <c r="C560" s="31">
        <v>4301031285</v>
      </c>
      <c r="D560" s="396">
        <v>4640242181639</v>
      </c>
      <c r="E560" s="397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75</v>
      </c>
      <c r="L560" s="32"/>
      <c r="M560" s="33" t="s">
        <v>68</v>
      </c>
      <c r="N560" s="33"/>
      <c r="O560" s="32">
        <v>45</v>
      </c>
      <c r="P560" s="703" t="s">
        <v>707</v>
      </c>
      <c r="Q560" s="391"/>
      <c r="R560" s="391"/>
      <c r="S560" s="391"/>
      <c r="T560" s="392"/>
      <c r="U560" s="34"/>
      <c r="V560" s="34"/>
      <c r="W560" s="35" t="s">
        <v>69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customHeight="1" x14ac:dyDescent="0.25">
      <c r="A561" s="54" t="s">
        <v>708</v>
      </c>
      <c r="B561" s="54" t="s">
        <v>709</v>
      </c>
      <c r="C561" s="31">
        <v>4301031287</v>
      </c>
      <c r="D561" s="396">
        <v>4640242181622</v>
      </c>
      <c r="E561" s="397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75</v>
      </c>
      <c r="L561" s="32"/>
      <c r="M561" s="33" t="s">
        <v>68</v>
      </c>
      <c r="N561" s="33"/>
      <c r="O561" s="32">
        <v>45</v>
      </c>
      <c r="P561" s="648" t="s">
        <v>710</v>
      </c>
      <c r="Q561" s="391"/>
      <c r="R561" s="391"/>
      <c r="S561" s="391"/>
      <c r="T561" s="392"/>
      <c r="U561" s="34"/>
      <c r="V561" s="34"/>
      <c r="W561" s="35" t="s">
        <v>69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customHeight="1" x14ac:dyDescent="0.25">
      <c r="A562" s="54" t="s">
        <v>711</v>
      </c>
      <c r="B562" s="54" t="s">
        <v>712</v>
      </c>
      <c r="C562" s="31">
        <v>4301031203</v>
      </c>
      <c r="D562" s="396">
        <v>4640242180908</v>
      </c>
      <c r="E562" s="397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67</v>
      </c>
      <c r="L562" s="32"/>
      <c r="M562" s="33" t="s">
        <v>68</v>
      </c>
      <c r="N562" s="33"/>
      <c r="O562" s="32">
        <v>40</v>
      </c>
      <c r="P562" s="409" t="s">
        <v>713</v>
      </c>
      <c r="Q562" s="391"/>
      <c r="R562" s="391"/>
      <c r="S562" s="391"/>
      <c r="T562" s="392"/>
      <c r="U562" s="34"/>
      <c r="V562" s="34"/>
      <c r="W562" s="35" t="s">
        <v>69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customHeight="1" x14ac:dyDescent="0.25">
      <c r="A563" s="54" t="s">
        <v>714</v>
      </c>
      <c r="B563" s="54" t="s">
        <v>715</v>
      </c>
      <c r="C563" s="31">
        <v>4301031200</v>
      </c>
      <c r="D563" s="396">
        <v>4640242180489</v>
      </c>
      <c r="E563" s="397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67</v>
      </c>
      <c r="L563" s="32"/>
      <c r="M563" s="33" t="s">
        <v>68</v>
      </c>
      <c r="N563" s="33"/>
      <c r="O563" s="32">
        <v>40</v>
      </c>
      <c r="P563" s="465" t="s">
        <v>716</v>
      </c>
      <c r="Q563" s="391"/>
      <c r="R563" s="391"/>
      <c r="S563" s="391"/>
      <c r="T563" s="392"/>
      <c r="U563" s="34"/>
      <c r="V563" s="34"/>
      <c r="W563" s="35" t="s">
        <v>69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17"/>
      <c r="B564" s="401"/>
      <c r="C564" s="401"/>
      <c r="D564" s="401"/>
      <c r="E564" s="401"/>
      <c r="F564" s="401"/>
      <c r="G564" s="401"/>
      <c r="H564" s="401"/>
      <c r="I564" s="401"/>
      <c r="J564" s="401"/>
      <c r="K564" s="401"/>
      <c r="L564" s="401"/>
      <c r="M564" s="401"/>
      <c r="N564" s="401"/>
      <c r="O564" s="418"/>
      <c r="P564" s="402" t="s">
        <v>70</v>
      </c>
      <c r="Q564" s="403"/>
      <c r="R564" s="403"/>
      <c r="S564" s="403"/>
      <c r="T564" s="403"/>
      <c r="U564" s="403"/>
      <c r="V564" s="404"/>
      <c r="W564" s="37" t="s">
        <v>71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x14ac:dyDescent="0.2">
      <c r="A565" s="401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18"/>
      <c r="P565" s="402" t="s">
        <v>70</v>
      </c>
      <c r="Q565" s="403"/>
      <c r="R565" s="403"/>
      <c r="S565" s="403"/>
      <c r="T565" s="403"/>
      <c r="U565" s="403"/>
      <c r="V565" s="404"/>
      <c r="W565" s="37" t="s">
        <v>69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customHeight="1" x14ac:dyDescent="0.25">
      <c r="A566" s="400" t="s">
        <v>72</v>
      </c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1"/>
      <c r="P566" s="401"/>
      <c r="Q566" s="401"/>
      <c r="R566" s="401"/>
      <c r="S566" s="401"/>
      <c r="T566" s="401"/>
      <c r="U566" s="401"/>
      <c r="V566" s="401"/>
      <c r="W566" s="401"/>
      <c r="X566" s="401"/>
      <c r="Y566" s="401"/>
      <c r="Z566" s="401"/>
      <c r="AA566" s="382"/>
      <c r="AB566" s="382"/>
      <c r="AC566" s="382"/>
    </row>
    <row r="567" spans="1:68" ht="27" customHeight="1" x14ac:dyDescent="0.25">
      <c r="A567" s="54" t="s">
        <v>717</v>
      </c>
      <c r="B567" s="54" t="s">
        <v>718</v>
      </c>
      <c r="C567" s="31">
        <v>4301051746</v>
      </c>
      <c r="D567" s="396">
        <v>4640242180533</v>
      </c>
      <c r="E567" s="397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113</v>
      </c>
      <c r="L567" s="32"/>
      <c r="M567" s="33" t="s">
        <v>116</v>
      </c>
      <c r="N567" s="33"/>
      <c r="O567" s="32">
        <v>40</v>
      </c>
      <c r="P567" s="674" t="s">
        <v>719</v>
      </c>
      <c r="Q567" s="391"/>
      <c r="R567" s="391"/>
      <c r="S567" s="391"/>
      <c r="T567" s="392"/>
      <c r="U567" s="34"/>
      <c r="V567" s="34"/>
      <c r="W567" s="35" t="s">
        <v>69</v>
      </c>
      <c r="X567" s="386">
        <v>500</v>
      </c>
      <c r="Y567" s="387">
        <f>IFERROR(IF(X567="",0,CEILING((X567/$H567),1)*$H567),"")</f>
        <v>507</v>
      </c>
      <c r="Z567" s="36">
        <f>IFERROR(IF(Y567=0,"",ROUNDUP(Y567/H567,0)*0.02175),"")</f>
        <v>1.4137499999999998</v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536.15384615384619</v>
      </c>
      <c r="BN567" s="64">
        <f>IFERROR(Y567*I567/H567,"0")</f>
        <v>543.66000000000008</v>
      </c>
      <c r="BO567" s="64">
        <f>IFERROR(1/J567*(X567/H567),"0")</f>
        <v>1.1446886446886446</v>
      </c>
      <c r="BP567" s="64">
        <f>IFERROR(1/J567*(Y567/H567),"0")</f>
        <v>1.1607142857142856</v>
      </c>
    </row>
    <row r="568" spans="1:68" ht="27" customHeight="1" x14ac:dyDescent="0.25">
      <c r="A568" s="54" t="s">
        <v>720</v>
      </c>
      <c r="B568" s="54" t="s">
        <v>721</v>
      </c>
      <c r="C568" s="31">
        <v>4301051510</v>
      </c>
      <c r="D568" s="396">
        <v>4640242180540</v>
      </c>
      <c r="E568" s="397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113</v>
      </c>
      <c r="L568" s="32"/>
      <c r="M568" s="33" t="s">
        <v>68</v>
      </c>
      <c r="N568" s="33"/>
      <c r="O568" s="32">
        <v>30</v>
      </c>
      <c r="P568" s="757" t="s">
        <v>722</v>
      </c>
      <c r="Q568" s="391"/>
      <c r="R568" s="391"/>
      <c r="S568" s="391"/>
      <c r="T568" s="392"/>
      <c r="U568" s="34"/>
      <c r="V568" s="34"/>
      <c r="W568" s="35" t="s">
        <v>69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723</v>
      </c>
      <c r="B569" s="54" t="s">
        <v>724</v>
      </c>
      <c r="C569" s="31">
        <v>4301051390</v>
      </c>
      <c r="D569" s="396">
        <v>4640242181233</v>
      </c>
      <c r="E569" s="397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67</v>
      </c>
      <c r="L569" s="32"/>
      <c r="M569" s="33" t="s">
        <v>68</v>
      </c>
      <c r="N569" s="33"/>
      <c r="O569" s="32">
        <v>40</v>
      </c>
      <c r="P569" s="679" t="s">
        <v>725</v>
      </c>
      <c r="Q569" s="391"/>
      <c r="R569" s="391"/>
      <c r="S569" s="391"/>
      <c r="T569" s="392"/>
      <c r="U569" s="34"/>
      <c r="V569" s="34"/>
      <c r="W569" s="35" t="s">
        <v>69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726</v>
      </c>
      <c r="B570" s="54" t="s">
        <v>727</v>
      </c>
      <c r="C570" s="31">
        <v>4301051448</v>
      </c>
      <c r="D570" s="396">
        <v>4640242181226</v>
      </c>
      <c r="E570" s="397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67</v>
      </c>
      <c r="L570" s="32"/>
      <c r="M570" s="33" t="s">
        <v>68</v>
      </c>
      <c r="N570" s="33"/>
      <c r="O570" s="32">
        <v>30</v>
      </c>
      <c r="P570" s="460" t="s">
        <v>728</v>
      </c>
      <c r="Q570" s="391"/>
      <c r="R570" s="391"/>
      <c r="S570" s="391"/>
      <c r="T570" s="392"/>
      <c r="U570" s="34"/>
      <c r="V570" s="34"/>
      <c r="W570" s="35" t="s">
        <v>69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17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18"/>
      <c r="P571" s="402" t="s">
        <v>70</v>
      </c>
      <c r="Q571" s="403"/>
      <c r="R571" s="403"/>
      <c r="S571" s="403"/>
      <c r="T571" s="403"/>
      <c r="U571" s="403"/>
      <c r="V571" s="404"/>
      <c r="W571" s="37" t="s">
        <v>71</v>
      </c>
      <c r="X571" s="388">
        <f>IFERROR(X567/H567,"0")+IFERROR(X568/H568,"0")+IFERROR(X569/H569,"0")+IFERROR(X570/H570,"0")</f>
        <v>64.102564102564102</v>
      </c>
      <c r="Y571" s="388">
        <f>IFERROR(Y567/H567,"0")+IFERROR(Y568/H568,"0")+IFERROR(Y569/H569,"0")+IFERROR(Y570/H570,"0")</f>
        <v>65</v>
      </c>
      <c r="Z571" s="388">
        <f>IFERROR(IF(Z567="",0,Z567),"0")+IFERROR(IF(Z568="",0,Z568),"0")+IFERROR(IF(Z569="",0,Z569),"0")+IFERROR(IF(Z570="",0,Z570),"0")</f>
        <v>1.4137499999999998</v>
      </c>
      <c r="AA571" s="389"/>
      <c r="AB571" s="389"/>
      <c r="AC571" s="389"/>
    </row>
    <row r="572" spans="1:68" x14ac:dyDescent="0.2">
      <c r="A572" s="401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18"/>
      <c r="P572" s="402" t="s">
        <v>70</v>
      </c>
      <c r="Q572" s="403"/>
      <c r="R572" s="403"/>
      <c r="S572" s="403"/>
      <c r="T572" s="403"/>
      <c r="U572" s="403"/>
      <c r="V572" s="404"/>
      <c r="W572" s="37" t="s">
        <v>69</v>
      </c>
      <c r="X572" s="388">
        <f>IFERROR(SUM(X567:X570),"0")</f>
        <v>500</v>
      </c>
      <c r="Y572" s="388">
        <f>IFERROR(SUM(Y567:Y570),"0")</f>
        <v>507</v>
      </c>
      <c r="Z572" s="37"/>
      <c r="AA572" s="389"/>
      <c r="AB572" s="389"/>
      <c r="AC572" s="389"/>
    </row>
    <row r="573" spans="1:68" ht="14.25" customHeight="1" x14ac:dyDescent="0.25">
      <c r="A573" s="400" t="s">
        <v>181</v>
      </c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1"/>
      <c r="P573" s="401"/>
      <c r="Q573" s="401"/>
      <c r="R573" s="401"/>
      <c r="S573" s="401"/>
      <c r="T573" s="401"/>
      <c r="U573" s="401"/>
      <c r="V573" s="401"/>
      <c r="W573" s="401"/>
      <c r="X573" s="401"/>
      <c r="Y573" s="401"/>
      <c r="Z573" s="401"/>
      <c r="AA573" s="382"/>
      <c r="AB573" s="382"/>
      <c r="AC573" s="382"/>
    </row>
    <row r="574" spans="1:68" ht="27" customHeight="1" x14ac:dyDescent="0.25">
      <c r="A574" s="54" t="s">
        <v>729</v>
      </c>
      <c r="B574" s="54" t="s">
        <v>730</v>
      </c>
      <c r="C574" s="31">
        <v>4301060408</v>
      </c>
      <c r="D574" s="396">
        <v>4640242180120</v>
      </c>
      <c r="E574" s="397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113</v>
      </c>
      <c r="L574" s="32"/>
      <c r="M574" s="33" t="s">
        <v>68</v>
      </c>
      <c r="N574" s="33"/>
      <c r="O574" s="32">
        <v>40</v>
      </c>
      <c r="P574" s="541" t="s">
        <v>731</v>
      </c>
      <c r="Q574" s="391"/>
      <c r="R574" s="391"/>
      <c r="S574" s="391"/>
      <c r="T574" s="392"/>
      <c r="U574" s="34"/>
      <c r="V574" s="34"/>
      <c r="W574" s="35" t="s">
        <v>69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729</v>
      </c>
      <c r="B575" s="54" t="s">
        <v>732</v>
      </c>
      <c r="C575" s="31">
        <v>4301060354</v>
      </c>
      <c r="D575" s="396">
        <v>4640242180120</v>
      </c>
      <c r="E575" s="397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113</v>
      </c>
      <c r="L575" s="32"/>
      <c r="M575" s="33" t="s">
        <v>68</v>
      </c>
      <c r="N575" s="33"/>
      <c r="O575" s="32">
        <v>40</v>
      </c>
      <c r="P575" s="706" t="s">
        <v>733</v>
      </c>
      <c r="Q575" s="391"/>
      <c r="R575" s="391"/>
      <c r="S575" s="391"/>
      <c r="T575" s="392"/>
      <c r="U575" s="34"/>
      <c r="V575" s="34"/>
      <c r="W575" s="35" t="s">
        <v>69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734</v>
      </c>
      <c r="B576" s="54" t="s">
        <v>735</v>
      </c>
      <c r="C576" s="31">
        <v>4301060407</v>
      </c>
      <c r="D576" s="396">
        <v>4640242180137</v>
      </c>
      <c r="E576" s="397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113</v>
      </c>
      <c r="L576" s="32"/>
      <c r="M576" s="33" t="s">
        <v>68</v>
      </c>
      <c r="N576" s="33"/>
      <c r="O576" s="32">
        <v>40</v>
      </c>
      <c r="P576" s="715" t="s">
        <v>736</v>
      </c>
      <c r="Q576" s="391"/>
      <c r="R576" s="391"/>
      <c r="S576" s="391"/>
      <c r="T576" s="392"/>
      <c r="U576" s="34"/>
      <c r="V576" s="34"/>
      <c r="W576" s="35" t="s">
        <v>69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734</v>
      </c>
      <c r="B577" s="54" t="s">
        <v>737</v>
      </c>
      <c r="C577" s="31">
        <v>4301060355</v>
      </c>
      <c r="D577" s="396">
        <v>4640242180137</v>
      </c>
      <c r="E577" s="397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113</v>
      </c>
      <c r="L577" s="32"/>
      <c r="M577" s="33" t="s">
        <v>68</v>
      </c>
      <c r="N577" s="33"/>
      <c r="O577" s="32">
        <v>40</v>
      </c>
      <c r="P577" s="712" t="s">
        <v>738</v>
      </c>
      <c r="Q577" s="391"/>
      <c r="R577" s="391"/>
      <c r="S577" s="391"/>
      <c r="T577" s="392"/>
      <c r="U577" s="34"/>
      <c r="V577" s="34"/>
      <c r="W577" s="35" t="s">
        <v>69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7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18"/>
      <c r="P578" s="402" t="s">
        <v>70</v>
      </c>
      <c r="Q578" s="403"/>
      <c r="R578" s="403"/>
      <c r="S578" s="403"/>
      <c r="T578" s="403"/>
      <c r="U578" s="403"/>
      <c r="V578" s="404"/>
      <c r="W578" s="37" t="s">
        <v>71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18"/>
      <c r="P579" s="402" t="s">
        <v>70</v>
      </c>
      <c r="Q579" s="403"/>
      <c r="R579" s="403"/>
      <c r="S579" s="403"/>
      <c r="T579" s="403"/>
      <c r="U579" s="403"/>
      <c r="V579" s="404"/>
      <c r="W579" s="37" t="s">
        <v>69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customHeight="1" x14ac:dyDescent="0.25">
      <c r="A580" s="437" t="s">
        <v>739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81"/>
      <c r="AB580" s="381"/>
      <c r="AC580" s="381"/>
    </row>
    <row r="581" spans="1:68" ht="14.25" customHeight="1" x14ac:dyDescent="0.25">
      <c r="A581" s="400" t="s">
        <v>110</v>
      </c>
      <c r="B581" s="401"/>
      <c r="C581" s="401"/>
      <c r="D581" s="401"/>
      <c r="E581" s="401"/>
      <c r="F581" s="401"/>
      <c r="G581" s="401"/>
      <c r="H581" s="401"/>
      <c r="I581" s="401"/>
      <c r="J581" s="401"/>
      <c r="K581" s="401"/>
      <c r="L581" s="401"/>
      <c r="M581" s="401"/>
      <c r="N581" s="401"/>
      <c r="O581" s="401"/>
      <c r="P581" s="401"/>
      <c r="Q581" s="401"/>
      <c r="R581" s="401"/>
      <c r="S581" s="401"/>
      <c r="T581" s="401"/>
      <c r="U581" s="401"/>
      <c r="V581" s="401"/>
      <c r="W581" s="401"/>
      <c r="X581" s="401"/>
      <c r="Y581" s="401"/>
      <c r="Z581" s="401"/>
      <c r="AA581" s="382"/>
      <c r="AB581" s="382"/>
      <c r="AC581" s="382"/>
    </row>
    <row r="582" spans="1:68" ht="27" customHeight="1" x14ac:dyDescent="0.25">
      <c r="A582" s="54" t="s">
        <v>740</v>
      </c>
      <c r="B582" s="54" t="s">
        <v>741</v>
      </c>
      <c r="C582" s="31">
        <v>4301011951</v>
      </c>
      <c r="D582" s="396">
        <v>4640242180045</v>
      </c>
      <c r="E582" s="397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113</v>
      </c>
      <c r="L582" s="32"/>
      <c r="M582" s="33" t="s">
        <v>114</v>
      </c>
      <c r="N582" s="33"/>
      <c r="O582" s="32">
        <v>55</v>
      </c>
      <c r="P582" s="695" t="s">
        <v>742</v>
      </c>
      <c r="Q582" s="391"/>
      <c r="R582" s="391"/>
      <c r="S582" s="391"/>
      <c r="T582" s="392"/>
      <c r="U582" s="34"/>
      <c r="V582" s="34"/>
      <c r="W582" s="35" t="s">
        <v>69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743</v>
      </c>
      <c r="B583" s="54" t="s">
        <v>744</v>
      </c>
      <c r="C583" s="31">
        <v>4301011950</v>
      </c>
      <c r="D583" s="396">
        <v>4640242180601</v>
      </c>
      <c r="E583" s="397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113</v>
      </c>
      <c r="L583" s="32"/>
      <c r="M583" s="33" t="s">
        <v>114</v>
      </c>
      <c r="N583" s="33"/>
      <c r="O583" s="32">
        <v>55</v>
      </c>
      <c r="P583" s="728" t="s">
        <v>745</v>
      </c>
      <c r="Q583" s="391"/>
      <c r="R583" s="391"/>
      <c r="S583" s="391"/>
      <c r="T583" s="392"/>
      <c r="U583" s="34"/>
      <c r="V583" s="34"/>
      <c r="W583" s="35" t="s">
        <v>69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417"/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18"/>
      <c r="P584" s="402" t="s">
        <v>70</v>
      </c>
      <c r="Q584" s="403"/>
      <c r="R584" s="403"/>
      <c r="S584" s="403"/>
      <c r="T584" s="403"/>
      <c r="U584" s="403"/>
      <c r="V584" s="404"/>
      <c r="W584" s="37" t="s">
        <v>71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x14ac:dyDescent="0.2">
      <c r="A585" s="401"/>
      <c r="B585" s="401"/>
      <c r="C585" s="401"/>
      <c r="D585" s="401"/>
      <c r="E585" s="401"/>
      <c r="F585" s="401"/>
      <c r="G585" s="401"/>
      <c r="H585" s="401"/>
      <c r="I585" s="401"/>
      <c r="J585" s="401"/>
      <c r="K585" s="401"/>
      <c r="L585" s="401"/>
      <c r="M585" s="401"/>
      <c r="N585" s="401"/>
      <c r="O585" s="418"/>
      <c r="P585" s="402" t="s">
        <v>70</v>
      </c>
      <c r="Q585" s="403"/>
      <c r="R585" s="403"/>
      <c r="S585" s="403"/>
      <c r="T585" s="403"/>
      <c r="U585" s="403"/>
      <c r="V585" s="404"/>
      <c r="W585" s="37" t="s">
        <v>69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customHeight="1" x14ac:dyDescent="0.25">
      <c r="A586" s="400" t="s">
        <v>146</v>
      </c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1"/>
      <c r="P586" s="401"/>
      <c r="Q586" s="401"/>
      <c r="R586" s="401"/>
      <c r="S586" s="401"/>
      <c r="T586" s="401"/>
      <c r="U586" s="401"/>
      <c r="V586" s="401"/>
      <c r="W586" s="401"/>
      <c r="X586" s="401"/>
      <c r="Y586" s="401"/>
      <c r="Z586" s="401"/>
      <c r="AA586" s="382"/>
      <c r="AB586" s="382"/>
      <c r="AC586" s="382"/>
    </row>
    <row r="587" spans="1:68" ht="27" customHeight="1" x14ac:dyDescent="0.25">
      <c r="A587" s="54" t="s">
        <v>746</v>
      </c>
      <c r="B587" s="54" t="s">
        <v>747</v>
      </c>
      <c r="C587" s="31">
        <v>4301020314</v>
      </c>
      <c r="D587" s="396">
        <v>4640242180090</v>
      </c>
      <c r="E587" s="397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113</v>
      </c>
      <c r="L587" s="32"/>
      <c r="M587" s="33" t="s">
        <v>114</v>
      </c>
      <c r="N587" s="33"/>
      <c r="O587" s="32">
        <v>50</v>
      </c>
      <c r="P587" s="559" t="s">
        <v>748</v>
      </c>
      <c r="Q587" s="391"/>
      <c r="R587" s="391"/>
      <c r="S587" s="391"/>
      <c r="T587" s="392"/>
      <c r="U587" s="34"/>
      <c r="V587" s="34"/>
      <c r="W587" s="35" t="s">
        <v>69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417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18"/>
      <c r="P588" s="402" t="s">
        <v>70</v>
      </c>
      <c r="Q588" s="403"/>
      <c r="R588" s="403"/>
      <c r="S588" s="403"/>
      <c r="T588" s="403"/>
      <c r="U588" s="403"/>
      <c r="V588" s="404"/>
      <c r="W588" s="37" t="s">
        <v>71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18"/>
      <c r="P589" s="402" t="s">
        <v>70</v>
      </c>
      <c r="Q589" s="403"/>
      <c r="R589" s="403"/>
      <c r="S589" s="403"/>
      <c r="T589" s="403"/>
      <c r="U589" s="403"/>
      <c r="V589" s="404"/>
      <c r="W589" s="37" t="s">
        <v>69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customHeight="1" x14ac:dyDescent="0.25">
      <c r="A590" s="400" t="s">
        <v>64</v>
      </c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1"/>
      <c r="P590" s="401"/>
      <c r="Q590" s="401"/>
      <c r="R590" s="401"/>
      <c r="S590" s="401"/>
      <c r="T590" s="401"/>
      <c r="U590" s="401"/>
      <c r="V590" s="401"/>
      <c r="W590" s="401"/>
      <c r="X590" s="401"/>
      <c r="Y590" s="401"/>
      <c r="Z590" s="401"/>
      <c r="AA590" s="382"/>
      <c r="AB590" s="382"/>
      <c r="AC590" s="382"/>
    </row>
    <row r="591" spans="1:68" ht="27" customHeight="1" x14ac:dyDescent="0.25">
      <c r="A591" s="54" t="s">
        <v>749</v>
      </c>
      <c r="B591" s="54" t="s">
        <v>750</v>
      </c>
      <c r="C591" s="31">
        <v>4301031321</v>
      </c>
      <c r="D591" s="396">
        <v>4640242180076</v>
      </c>
      <c r="E591" s="397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75</v>
      </c>
      <c r="L591" s="32"/>
      <c r="M591" s="33" t="s">
        <v>68</v>
      </c>
      <c r="N591" s="33"/>
      <c r="O591" s="32">
        <v>40</v>
      </c>
      <c r="P591" s="613" t="s">
        <v>751</v>
      </c>
      <c r="Q591" s="391"/>
      <c r="R591" s="391"/>
      <c r="S591" s="391"/>
      <c r="T591" s="392"/>
      <c r="U591" s="34"/>
      <c r="V591" s="34"/>
      <c r="W591" s="35" t="s">
        <v>69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41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18"/>
      <c r="P592" s="402" t="s">
        <v>70</v>
      </c>
      <c r="Q592" s="403"/>
      <c r="R592" s="403"/>
      <c r="S592" s="403"/>
      <c r="T592" s="403"/>
      <c r="U592" s="403"/>
      <c r="V592" s="404"/>
      <c r="W592" s="37" t="s">
        <v>71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18"/>
      <c r="P593" s="402" t="s">
        <v>70</v>
      </c>
      <c r="Q593" s="403"/>
      <c r="R593" s="403"/>
      <c r="S593" s="403"/>
      <c r="T593" s="403"/>
      <c r="U593" s="403"/>
      <c r="V593" s="404"/>
      <c r="W593" s="37" t="s">
        <v>69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customHeight="1" x14ac:dyDescent="0.25">
      <c r="A594" s="400" t="s">
        <v>72</v>
      </c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01"/>
      <c r="P594" s="401"/>
      <c r="Q594" s="401"/>
      <c r="R594" s="401"/>
      <c r="S594" s="401"/>
      <c r="T594" s="401"/>
      <c r="U594" s="401"/>
      <c r="V594" s="401"/>
      <c r="W594" s="401"/>
      <c r="X594" s="401"/>
      <c r="Y594" s="401"/>
      <c r="Z594" s="401"/>
      <c r="AA594" s="382"/>
      <c r="AB594" s="382"/>
      <c r="AC594" s="382"/>
    </row>
    <row r="595" spans="1:68" ht="27" customHeight="1" x14ac:dyDescent="0.25">
      <c r="A595" s="54" t="s">
        <v>752</v>
      </c>
      <c r="B595" s="54" t="s">
        <v>753</v>
      </c>
      <c r="C595" s="31">
        <v>4301051780</v>
      </c>
      <c r="D595" s="396">
        <v>4640242180106</v>
      </c>
      <c r="E595" s="397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113</v>
      </c>
      <c r="L595" s="32"/>
      <c r="M595" s="33" t="s">
        <v>68</v>
      </c>
      <c r="N595" s="33"/>
      <c r="O595" s="32">
        <v>45</v>
      </c>
      <c r="P595" s="583" t="s">
        <v>754</v>
      </c>
      <c r="Q595" s="391"/>
      <c r="R595" s="391"/>
      <c r="S595" s="391"/>
      <c r="T595" s="392"/>
      <c r="U595" s="34"/>
      <c r="V595" s="34"/>
      <c r="W595" s="35" t="s">
        <v>69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417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18"/>
      <c r="P596" s="402" t="s">
        <v>70</v>
      </c>
      <c r="Q596" s="403"/>
      <c r="R596" s="403"/>
      <c r="S596" s="403"/>
      <c r="T596" s="403"/>
      <c r="U596" s="403"/>
      <c r="V596" s="404"/>
      <c r="W596" s="37" t="s">
        <v>71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18"/>
      <c r="P597" s="402" t="s">
        <v>70</v>
      </c>
      <c r="Q597" s="403"/>
      <c r="R597" s="403"/>
      <c r="S597" s="403"/>
      <c r="T597" s="403"/>
      <c r="U597" s="403"/>
      <c r="V597" s="404"/>
      <c r="W597" s="37" t="s">
        <v>69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70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401"/>
      <c r="M598" s="401"/>
      <c r="N598" s="401"/>
      <c r="O598" s="585"/>
      <c r="P598" s="562" t="s">
        <v>755</v>
      </c>
      <c r="Q598" s="536"/>
      <c r="R598" s="536"/>
      <c r="S598" s="536"/>
      <c r="T598" s="536"/>
      <c r="U598" s="536"/>
      <c r="V598" s="537"/>
      <c r="W598" s="37" t="s">
        <v>69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17155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17232.120000000003</v>
      </c>
      <c r="Z598" s="37"/>
      <c r="AA598" s="389"/>
      <c r="AB598" s="389"/>
      <c r="AC598" s="389"/>
    </row>
    <row r="599" spans="1:68" x14ac:dyDescent="0.2">
      <c r="A599" s="401"/>
      <c r="B599" s="401"/>
      <c r="C599" s="401"/>
      <c r="D599" s="401"/>
      <c r="E599" s="401"/>
      <c r="F599" s="401"/>
      <c r="G599" s="401"/>
      <c r="H599" s="401"/>
      <c r="I599" s="401"/>
      <c r="J599" s="401"/>
      <c r="K599" s="401"/>
      <c r="L599" s="401"/>
      <c r="M599" s="401"/>
      <c r="N599" s="401"/>
      <c r="O599" s="585"/>
      <c r="P599" s="562" t="s">
        <v>756</v>
      </c>
      <c r="Q599" s="536"/>
      <c r="R599" s="536"/>
      <c r="S599" s="536"/>
      <c r="T599" s="536"/>
      <c r="U599" s="536"/>
      <c r="V599" s="537"/>
      <c r="W599" s="37" t="s">
        <v>69</v>
      </c>
      <c r="X599" s="388">
        <f>IFERROR(SUM(BM22:BM595),"0")</f>
        <v>18315.939232415098</v>
      </c>
      <c r="Y599" s="388">
        <f>IFERROR(SUM(BN22:BN595),"0")</f>
        <v>18397.845999999998</v>
      </c>
      <c r="Z599" s="37"/>
      <c r="AA599" s="389"/>
      <c r="AB599" s="389"/>
      <c r="AC599" s="389"/>
    </row>
    <row r="600" spans="1:68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585"/>
      <c r="P600" s="562" t="s">
        <v>757</v>
      </c>
      <c r="Q600" s="536"/>
      <c r="R600" s="536"/>
      <c r="S600" s="536"/>
      <c r="T600" s="536"/>
      <c r="U600" s="536"/>
      <c r="V600" s="537"/>
      <c r="W600" s="37" t="s">
        <v>758</v>
      </c>
      <c r="X600" s="38">
        <f>ROUNDUP(SUM(BO22:BO595),0)</f>
        <v>36</v>
      </c>
      <c r="Y600" s="38">
        <f>ROUNDUP(SUM(BP22:BP595),0)</f>
        <v>36</v>
      </c>
      <c r="Z600" s="37"/>
      <c r="AA600" s="389"/>
      <c r="AB600" s="389"/>
      <c r="AC600" s="389"/>
    </row>
    <row r="601" spans="1:68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585"/>
      <c r="P601" s="562" t="s">
        <v>759</v>
      </c>
      <c r="Q601" s="536"/>
      <c r="R601" s="536"/>
      <c r="S601" s="536"/>
      <c r="T601" s="536"/>
      <c r="U601" s="536"/>
      <c r="V601" s="537"/>
      <c r="W601" s="37" t="s">
        <v>69</v>
      </c>
      <c r="X601" s="388">
        <f>GrossWeightTotal+PalletQtyTotal*25</f>
        <v>19215.939232415098</v>
      </c>
      <c r="Y601" s="388">
        <f>GrossWeightTotalR+PalletQtyTotalR*25</f>
        <v>19297.845999999998</v>
      </c>
      <c r="Z601" s="37"/>
      <c r="AA601" s="389"/>
      <c r="AB601" s="389"/>
      <c r="AC601" s="389"/>
    </row>
    <row r="602" spans="1:68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585"/>
      <c r="P602" s="562" t="s">
        <v>760</v>
      </c>
      <c r="Q602" s="536"/>
      <c r="R602" s="536"/>
      <c r="S602" s="536"/>
      <c r="T602" s="536"/>
      <c r="U602" s="536"/>
      <c r="V602" s="537"/>
      <c r="W602" s="37" t="s">
        <v>758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2572.3992801579006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2583</v>
      </c>
      <c r="Z602" s="37"/>
      <c r="AA602" s="389"/>
      <c r="AB602" s="389"/>
      <c r="AC602" s="389"/>
    </row>
    <row r="603" spans="1:68" ht="14.25" customHeight="1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585"/>
      <c r="P603" s="562" t="s">
        <v>761</v>
      </c>
      <c r="Q603" s="536"/>
      <c r="R603" s="536"/>
      <c r="S603" s="536"/>
      <c r="T603" s="536"/>
      <c r="U603" s="536"/>
      <c r="V603" s="537"/>
      <c r="W603" s="39" t="s">
        <v>762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43.052339999999994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763</v>
      </c>
      <c r="B605" s="383" t="s">
        <v>63</v>
      </c>
      <c r="C605" s="411" t="s">
        <v>108</v>
      </c>
      <c r="D605" s="689"/>
      <c r="E605" s="689"/>
      <c r="F605" s="689"/>
      <c r="G605" s="689"/>
      <c r="H605" s="415"/>
      <c r="I605" s="411" t="s">
        <v>273</v>
      </c>
      <c r="J605" s="689"/>
      <c r="K605" s="689"/>
      <c r="L605" s="689"/>
      <c r="M605" s="689"/>
      <c r="N605" s="689"/>
      <c r="O605" s="689"/>
      <c r="P605" s="689"/>
      <c r="Q605" s="689"/>
      <c r="R605" s="689"/>
      <c r="S605" s="689"/>
      <c r="T605" s="689"/>
      <c r="U605" s="689"/>
      <c r="V605" s="415"/>
      <c r="W605" s="411" t="s">
        <v>493</v>
      </c>
      <c r="X605" s="415"/>
      <c r="Y605" s="411" t="s">
        <v>547</v>
      </c>
      <c r="Z605" s="689"/>
      <c r="AA605" s="689"/>
      <c r="AB605" s="415"/>
      <c r="AC605" s="383" t="s">
        <v>618</v>
      </c>
      <c r="AD605" s="411" t="s">
        <v>662</v>
      </c>
      <c r="AE605" s="415"/>
      <c r="AF605" s="384"/>
    </row>
    <row r="606" spans="1:68" ht="14.25" customHeight="1" thickTop="1" x14ac:dyDescent="0.2">
      <c r="A606" s="491" t="s">
        <v>764</v>
      </c>
      <c r="B606" s="411" t="s">
        <v>63</v>
      </c>
      <c r="C606" s="411" t="s">
        <v>109</v>
      </c>
      <c r="D606" s="411" t="s">
        <v>129</v>
      </c>
      <c r="E606" s="411" t="s">
        <v>187</v>
      </c>
      <c r="F606" s="411" t="s">
        <v>203</v>
      </c>
      <c r="G606" s="411" t="s">
        <v>241</v>
      </c>
      <c r="H606" s="411" t="s">
        <v>108</v>
      </c>
      <c r="I606" s="411" t="s">
        <v>274</v>
      </c>
      <c r="J606" s="411" t="s">
        <v>291</v>
      </c>
      <c r="K606" s="411" t="s">
        <v>347</v>
      </c>
      <c r="L606" s="384"/>
      <c r="M606" s="411" t="s">
        <v>362</v>
      </c>
      <c r="N606" s="384"/>
      <c r="O606" s="411" t="s">
        <v>378</v>
      </c>
      <c r="P606" s="411" t="s">
        <v>391</v>
      </c>
      <c r="Q606" s="411" t="s">
        <v>394</v>
      </c>
      <c r="R606" s="411" t="s">
        <v>401</v>
      </c>
      <c r="S606" s="411" t="s">
        <v>412</v>
      </c>
      <c r="T606" s="411" t="s">
        <v>415</v>
      </c>
      <c r="U606" s="411" t="s">
        <v>422</v>
      </c>
      <c r="V606" s="411" t="s">
        <v>484</v>
      </c>
      <c r="W606" s="411" t="s">
        <v>494</v>
      </c>
      <c r="X606" s="411" t="s">
        <v>522</v>
      </c>
      <c r="Y606" s="411" t="s">
        <v>548</v>
      </c>
      <c r="Z606" s="411" t="s">
        <v>593</v>
      </c>
      <c r="AA606" s="411" t="s">
        <v>608</v>
      </c>
      <c r="AB606" s="411" t="s">
        <v>615</v>
      </c>
      <c r="AC606" s="411" t="s">
        <v>618</v>
      </c>
      <c r="AD606" s="411" t="s">
        <v>662</v>
      </c>
      <c r="AE606" s="411" t="s">
        <v>739</v>
      </c>
      <c r="AF606" s="384"/>
    </row>
    <row r="607" spans="1:68" ht="13.5" customHeight="1" thickBot="1" x14ac:dyDescent="0.25">
      <c r="A607" s="492"/>
      <c r="B607" s="412"/>
      <c r="C607" s="412"/>
      <c r="D607" s="412"/>
      <c r="E607" s="412"/>
      <c r="F607" s="412"/>
      <c r="G607" s="412"/>
      <c r="H607" s="412"/>
      <c r="I607" s="412"/>
      <c r="J607" s="412"/>
      <c r="K607" s="412"/>
      <c r="L607" s="384"/>
      <c r="M607" s="412"/>
      <c r="N607" s="384"/>
      <c r="O607" s="412"/>
      <c r="P607" s="412"/>
      <c r="Q607" s="412"/>
      <c r="R607" s="412"/>
      <c r="S607" s="412"/>
      <c r="T607" s="412"/>
      <c r="U607" s="412"/>
      <c r="V607" s="412"/>
      <c r="W607" s="412"/>
      <c r="X607" s="412"/>
      <c r="Y607" s="412"/>
      <c r="Z607" s="412"/>
      <c r="AA607" s="412"/>
      <c r="AB607" s="412"/>
      <c r="AC607" s="412"/>
      <c r="AD607" s="412"/>
      <c r="AE607" s="412"/>
      <c r="AF607" s="384"/>
    </row>
    <row r="608" spans="1:68" ht="18" customHeight="1" thickTop="1" thickBot="1" x14ac:dyDescent="0.25">
      <c r="A608" s="40" t="s">
        <v>765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1501.2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0</v>
      </c>
      <c r="E608" s="46">
        <f>IFERROR(Y108*1,"0")+IFERROR(Y109*1,"0")+IFERROR(Y110*1,"0")+IFERROR(Y114*1,"0")+IFERROR(Y115*1,"0")+IFERROR(Y116*1,"0")+IFERROR(Y117*1,"0")+IFERROR(Y118*1,"0")</f>
        <v>1532.7000000000003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2369.4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100.8</v>
      </c>
      <c r="I608" s="46">
        <f>IFERROR(Y193*1,"0")+IFERROR(Y194*1,"0")+IFERROR(Y195*1,"0")+IFERROR(Y196*1,"0")+IFERROR(Y197*1,"0")+IFERROR(Y198*1,"0")+IFERROR(Y199*1,"0")+IFERROR(Y200*1,"0")</f>
        <v>0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200.1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0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1006.1999999999999</v>
      </c>
      <c r="V608" s="46">
        <f>IFERROR(Y366*1,"0")+IFERROR(Y370*1,"0")+IFERROR(Y371*1,"0")+IFERROR(Y372*1,"0")</f>
        <v>0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510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5288.4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0</v>
      </c>
      <c r="Z608" s="46">
        <f>IFERROR(Y471*1,"0")+IFERROR(Y475*1,"0")+IFERROR(Y476*1,"0")+IFERROR(Y477*1,"0")+IFERROR(Y478*1,"0")+IFERROR(Y479*1,"0")+IFERROR(Y480*1,"0")+IFERROR(Y484*1,"0")</f>
        <v>50.400000000000006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4165.92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507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VCp4M+VLvOJK7qVN50IoiEbFtlpGJtjWkaHIE0LerERZJLybVh/jmqs9Dp7h+p/v82DdqeNktdyceS1ljpLYKA==" saltValue="ypYt9W1mKJi3G2mpxP7a8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C606:C607"/>
    <mergeCell ref="D450:E450"/>
    <mergeCell ref="A434:O435"/>
    <mergeCell ref="E606:E607"/>
    <mergeCell ref="D521:E521"/>
    <mergeCell ref="A428:O429"/>
    <mergeCell ref="P181:T181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P593:V593"/>
    <mergeCell ref="A539:Z539"/>
    <mergeCell ref="A373:O374"/>
    <mergeCell ref="D552:E552"/>
    <mergeCell ref="A279:O280"/>
    <mergeCell ref="D266:E266"/>
    <mergeCell ref="P599:V599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P62:T62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A128:O129"/>
    <mergeCell ref="D557:E557"/>
    <mergeCell ref="D386:E386"/>
    <mergeCell ref="D215:E215"/>
    <mergeCell ref="D513:E513"/>
    <mergeCell ref="P129:V129"/>
    <mergeCell ref="P492:V492"/>
    <mergeCell ref="A317:Z317"/>
    <mergeCell ref="P101:T101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D385:E385"/>
    <mergeCell ref="P295:T295"/>
    <mergeCell ref="P178:T178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7:T577"/>
    <mergeCell ref="D449:E449"/>
    <mergeCell ref="P428:V428"/>
    <mergeCell ref="P284:V284"/>
    <mergeCell ref="P478:T478"/>
    <mergeCell ref="D321:E321"/>
    <mergeCell ref="P278:T278"/>
    <mergeCell ref="D150:E150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80:Z580"/>
    <mergeCell ref="P314:T314"/>
    <mergeCell ref="A61:Z61"/>
    <mergeCell ref="D415:E415"/>
    <mergeCell ref="P334:V334"/>
    <mergeCell ref="A517:Z517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A571:O572"/>
    <mergeCell ref="P99:V99"/>
    <mergeCell ref="P468:V468"/>
    <mergeCell ref="D39:E39"/>
    <mergeCell ref="P316:V316"/>
    <mergeCell ref="W606:W607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D583:E583"/>
    <mergeCell ref="A596:O597"/>
    <mergeCell ref="P540:T540"/>
    <mergeCell ref="AB606:AB607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P26:T26"/>
    <mergeCell ref="P324:T324"/>
    <mergeCell ref="P591:T591"/>
    <mergeCell ref="A92:Z92"/>
    <mergeCell ref="P525:V525"/>
    <mergeCell ref="A138:Z138"/>
    <mergeCell ref="P373:V373"/>
    <mergeCell ref="P202:V202"/>
    <mergeCell ref="P380:T380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P545:T545"/>
    <mergeCell ref="D295:E295"/>
    <mergeCell ref="D178:E178"/>
    <mergeCell ref="D172:E172"/>
    <mergeCell ref="P88:T88"/>
    <mergeCell ref="P363:V363"/>
    <mergeCell ref="A245:O246"/>
    <mergeCell ref="D503:E503"/>
    <mergeCell ref="D323:E323"/>
    <mergeCell ref="A136:O137"/>
    <mergeCell ref="P149:T149"/>
    <mergeCell ref="D95:E9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D74:E74"/>
    <mergeCell ref="P151:V151"/>
    <mergeCell ref="P87:T87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116:T116"/>
    <mergeCell ref="A376:Z376"/>
    <mergeCell ref="A162:O163"/>
    <mergeCell ref="P32:T32"/>
    <mergeCell ref="P103:T103"/>
    <mergeCell ref="A398:O399"/>
    <mergeCell ref="P401:T401"/>
    <mergeCell ref="P268:T268"/>
    <mergeCell ref="D382:E382"/>
    <mergeCell ref="P339:T339"/>
    <mergeCell ref="P230:T230"/>
    <mergeCell ref="P466:T466"/>
    <mergeCell ref="D211:E211"/>
    <mergeCell ref="P97:T97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D353:E353"/>
    <mergeCell ref="P407:T407"/>
    <mergeCell ref="D595:E595"/>
    <mergeCell ref="D117:E117"/>
    <mergeCell ref="D55:E55"/>
    <mergeCell ref="D30:E30"/>
    <mergeCell ref="A524:O52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A606:A607"/>
    <mergeCell ref="A287:Z287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P39:T39"/>
    <mergeCell ref="P508:T508"/>
    <mergeCell ref="D7:M7"/>
    <mergeCell ref="A573:Z573"/>
    <mergeCell ref="P548:V548"/>
    <mergeCell ref="P91:V91"/>
    <mergeCell ref="P236:T236"/>
    <mergeCell ref="D79:E79"/>
    <mergeCell ref="P327:V327"/>
    <mergeCell ref="D144:E144"/>
    <mergeCell ref="P570:T570"/>
    <mergeCell ref="P521:T521"/>
    <mergeCell ref="D502:E502"/>
    <mergeCell ref="D442:E442"/>
    <mergeCell ref="P173:T173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P443:T443"/>
    <mergeCell ref="D197:E197"/>
    <mergeCell ref="P552:T552"/>
    <mergeCell ref="P381:T381"/>
    <mergeCell ref="D253:E253"/>
    <mergeCell ref="D53:E53"/>
    <mergeCell ref="D47:E47"/>
    <mergeCell ref="D289:E289"/>
    <mergeCell ref="AE606:AE607"/>
    <mergeCell ref="D587:E587"/>
    <mergeCell ref="P160:T160"/>
    <mergeCell ref="P445:T445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D568:E568"/>
    <mergeCell ref="P155:T155"/>
    <mergeCell ref="D70:E70"/>
    <mergeCell ref="P562:T562"/>
    <mergeCell ref="P511:V511"/>
    <mergeCell ref="D505:E505"/>
    <mergeCell ref="P518:T518"/>
    <mergeCell ref="M606:M607"/>
    <mergeCell ref="P391:T391"/>
    <mergeCell ref="D263:E263"/>
    <mergeCell ref="P220:T220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766</v>
      </c>
      <c r="H1" s="52"/>
    </row>
    <row r="3" spans="2:8" x14ac:dyDescent="0.2">
      <c r="B3" s="47" t="s">
        <v>767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768</v>
      </c>
      <c r="D6" s="47" t="s">
        <v>769</v>
      </c>
      <c r="E6" s="47"/>
    </row>
    <row r="8" spans="2:8" x14ac:dyDescent="0.2">
      <c r="B8" s="47" t="s">
        <v>19</v>
      </c>
      <c r="C8" s="47" t="s">
        <v>768</v>
      </c>
      <c r="D8" s="47"/>
      <c r="E8" s="47"/>
    </row>
    <row r="10" spans="2:8" x14ac:dyDescent="0.2">
      <c r="B10" s="47" t="s">
        <v>770</v>
      </c>
      <c r="C10" s="47"/>
      <c r="D10" s="47"/>
      <c r="E10" s="47"/>
    </row>
    <row r="11" spans="2:8" x14ac:dyDescent="0.2">
      <c r="B11" s="47" t="s">
        <v>771</v>
      </c>
      <c r="C11" s="47"/>
      <c r="D11" s="47"/>
      <c r="E11" s="47"/>
    </row>
    <row r="12" spans="2:8" x14ac:dyDescent="0.2">
      <c r="B12" s="47" t="s">
        <v>772</v>
      </c>
      <c r="C12" s="47"/>
      <c r="D12" s="47"/>
      <c r="E12" s="47"/>
    </row>
    <row r="13" spans="2:8" x14ac:dyDescent="0.2">
      <c r="B13" s="47" t="s">
        <v>773</v>
      </c>
      <c r="C13" s="47"/>
      <c r="D13" s="47"/>
      <c r="E13" s="47"/>
    </row>
    <row r="14" spans="2:8" x14ac:dyDescent="0.2">
      <c r="B14" s="47" t="s">
        <v>774</v>
      </c>
      <c r="C14" s="47"/>
      <c r="D14" s="47"/>
      <c r="E14" s="47"/>
    </row>
    <row r="15" spans="2:8" x14ac:dyDescent="0.2">
      <c r="B15" s="47" t="s">
        <v>775</v>
      </c>
      <c r="C15" s="47"/>
      <c r="D15" s="47"/>
      <c r="E15" s="47"/>
    </row>
    <row r="16" spans="2:8" x14ac:dyDescent="0.2">
      <c r="B16" s="47" t="s">
        <v>776</v>
      </c>
      <c r="C16" s="47"/>
      <c r="D16" s="47"/>
      <c r="E16" s="47"/>
    </row>
    <row r="17" spans="2:5" x14ac:dyDescent="0.2">
      <c r="B17" s="47" t="s">
        <v>777</v>
      </c>
      <c r="C17" s="47"/>
      <c r="D17" s="47"/>
      <c r="E17" s="47"/>
    </row>
    <row r="18" spans="2:5" x14ac:dyDescent="0.2">
      <c r="B18" s="47" t="s">
        <v>778</v>
      </c>
      <c r="C18" s="47"/>
      <c r="D18" s="47"/>
      <c r="E18" s="47"/>
    </row>
    <row r="19" spans="2:5" x14ac:dyDescent="0.2">
      <c r="B19" s="47" t="s">
        <v>779</v>
      </c>
      <c r="C19" s="47"/>
      <c r="D19" s="47"/>
      <c r="E19" s="47"/>
    </row>
    <row r="20" spans="2:5" x14ac:dyDescent="0.2">
      <c r="B20" s="47" t="s">
        <v>780</v>
      </c>
      <c r="C20" s="47"/>
      <c r="D20" s="47"/>
      <c r="E20" s="47"/>
    </row>
  </sheetData>
  <sheetProtection algorithmName="SHA-512" hashValue="Q2ulbF5Yf4SG1zr/Eji53R9N55T5mfGAFrTpOzfJNuX9U9hXd6eM9OaNAaPMEeWdLzVnB+eeSyhPYUQjQZkmiw==" saltValue="C0y/MzlDU4vF4jgaE4ysB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2024-10-04T08:30:11Z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