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F6AF147-FD0C-422E-BDF6-3E76AAC21F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P159" i="1"/>
  <c r="X157" i="1"/>
  <c r="Z156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Y157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Y138" i="1"/>
  <c r="X138" i="1"/>
  <c r="Z137" i="1"/>
  <c r="X137" i="1"/>
  <c r="BO136" i="1"/>
  <c r="BM136" i="1"/>
  <c r="Z136" i="1"/>
  <c r="Y136" i="1"/>
  <c r="P136" i="1"/>
  <c r="X133" i="1"/>
  <c r="Z132" i="1"/>
  <c r="X132" i="1"/>
  <c r="BO131" i="1"/>
  <c r="BM131" i="1"/>
  <c r="Z131" i="1"/>
  <c r="Y131" i="1"/>
  <c r="BO130" i="1"/>
  <c r="BM130" i="1"/>
  <c r="Z130" i="1"/>
  <c r="Y130" i="1"/>
  <c r="Y133" i="1" s="1"/>
  <c r="P130" i="1"/>
  <c r="Y127" i="1"/>
  <c r="X127" i="1"/>
  <c r="Z126" i="1"/>
  <c r="X126" i="1"/>
  <c r="BO125" i="1"/>
  <c r="BM125" i="1"/>
  <c r="Z125" i="1"/>
  <c r="Y125" i="1"/>
  <c r="P125" i="1"/>
  <c r="X122" i="1"/>
  <c r="X121" i="1"/>
  <c r="BO120" i="1"/>
  <c r="BM120" i="1"/>
  <c r="Z120" i="1"/>
  <c r="Y120" i="1"/>
  <c r="Y122" i="1" s="1"/>
  <c r="P120" i="1"/>
  <c r="BP119" i="1"/>
  <c r="BO119" i="1"/>
  <c r="BN119" i="1"/>
  <c r="BM119" i="1"/>
  <c r="Z119" i="1"/>
  <c r="Z121" i="1" s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Y104" i="1"/>
  <c r="X104" i="1"/>
  <c r="Z103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7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59" i="1" s="1"/>
  <c r="Y52" i="1"/>
  <c r="Y60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8" i="1" s="1"/>
  <c r="Y43" i="1"/>
  <c r="Y49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71" i="1"/>
  <c r="BN28" i="1"/>
  <c r="BP28" i="1"/>
  <c r="BN30" i="1"/>
  <c r="Y33" i="1"/>
  <c r="Y271" i="1" s="1"/>
  <c r="BN38" i="1"/>
  <c r="BP38" i="1"/>
  <c r="BN43" i="1"/>
  <c r="BP43" i="1"/>
  <c r="BN45" i="1"/>
  <c r="BN47" i="1"/>
  <c r="Y48" i="1"/>
  <c r="BN52" i="1"/>
  <c r="BP52" i="1"/>
  <c r="BN54" i="1"/>
  <c r="BN56" i="1"/>
  <c r="BN58" i="1"/>
  <c r="Y59" i="1"/>
  <c r="BN63" i="1"/>
  <c r="BP63" i="1"/>
  <c r="Y66" i="1"/>
  <c r="BN75" i="1"/>
  <c r="Y76" i="1"/>
  <c r="Z86" i="1"/>
  <c r="BN80" i="1"/>
  <c r="BP80" i="1"/>
  <c r="BN82" i="1"/>
  <c r="BN84" i="1"/>
  <c r="Y86" i="1"/>
  <c r="BP91" i="1"/>
  <c r="BN91" i="1"/>
  <c r="Y93" i="1"/>
  <c r="BP98" i="1"/>
  <c r="BN98" i="1"/>
  <c r="BP100" i="1"/>
  <c r="BN100" i="1"/>
  <c r="BP102" i="1"/>
  <c r="BN102" i="1"/>
  <c r="Z109" i="1"/>
  <c r="Z115" i="1"/>
  <c r="Y121" i="1"/>
  <c r="Y126" i="1"/>
  <c r="BP125" i="1"/>
  <c r="BN125" i="1"/>
  <c r="Y137" i="1"/>
  <c r="BP136" i="1"/>
  <c r="BN136" i="1"/>
  <c r="Y162" i="1"/>
  <c r="BP159" i="1"/>
  <c r="BN159" i="1"/>
  <c r="Y161" i="1"/>
  <c r="BP167" i="1"/>
  <c r="BN167" i="1"/>
  <c r="Y169" i="1"/>
  <c r="BP184" i="1"/>
  <c r="BN184" i="1"/>
  <c r="Y186" i="1"/>
  <c r="BP191" i="1"/>
  <c r="BN191" i="1"/>
  <c r="BP193" i="1"/>
  <c r="BN193" i="1"/>
  <c r="H9" i="1"/>
  <c r="Y110" i="1"/>
  <c r="BP107" i="1"/>
  <c r="BN107" i="1"/>
  <c r="Y109" i="1"/>
  <c r="Y116" i="1"/>
  <c r="BP113" i="1"/>
  <c r="BN113" i="1"/>
  <c r="Y115" i="1"/>
  <c r="BP120" i="1"/>
  <c r="BN120" i="1"/>
  <c r="Y132" i="1"/>
  <c r="BP130" i="1"/>
  <c r="BN130" i="1"/>
  <c r="BP131" i="1"/>
  <c r="BN131" i="1"/>
  <c r="Y156" i="1"/>
  <c r="BP152" i="1"/>
  <c r="BN152" i="1"/>
  <c r="BP153" i="1"/>
  <c r="BN153" i="1"/>
  <c r="BP154" i="1"/>
  <c r="BN154" i="1"/>
  <c r="BP155" i="1"/>
  <c r="BN155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Y196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A284" i="1" l="1"/>
  <c r="Y273" i="1"/>
  <c r="Y275" i="1"/>
  <c r="Y272" i="1"/>
  <c r="Y274" i="1" s="1"/>
  <c r="B284" i="1" l="1"/>
  <c r="C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<sst xmlns="http://schemas.openxmlformats.org/spreadsheetml/2006/main" count="1275" uniqueCount="411">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</sst>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57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7" t="s">
        <v>0</v>
      </c>
      <c r="E1" s="213"/>
      <c r="F1" s="213"/>
      <c r="G1" s="12" t="s">
        <v>1</v>
      </c>
      <c r="H1" s="247" t="s">
        <v>2</v>
      </c>
      <c r="I1" s="213"/>
      <c r="J1" s="213"/>
      <c r="K1" s="213"/>
      <c r="L1" s="213"/>
      <c r="M1" s="213"/>
      <c r="N1" s="213"/>
      <c r="O1" s="213"/>
      <c r="P1" s="213"/>
      <c r="Q1" s="213"/>
      <c r="R1" s="212" t="s">
        <v>3</v>
      </c>
      <c r="S1" s="213"/>
      <c r="T1" s="2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45515</v>
      </c>
      <c r="R5" s="284"/>
      <c r="T5" s="307" t="s">
        <v>11</v>
      </c>
      <c r="U5" s="218"/>
      <c r="V5" s="309" t="s">
        <v>12</v>
      </c>
      <c r="W5" s="284"/>
      <c r="AB5" s="51"/>
      <c r="AC5" s="51"/>
      <c r="AD5" s="51"/>
      <c r="AE5" s="51"/>
    </row>
    <row r="6" spans="1:32" s="183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2" t="s">
        <v>16</v>
      </c>
      <c r="U6" s="218"/>
      <c r="V6" s="337" t="s">
        <v>17</v>
      </c>
      <c r="W6" s="228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8"/>
      <c r="W7" s="339"/>
      <c r="AB7" s="51"/>
      <c r="AC7" s="51"/>
      <c r="AD7" s="51"/>
      <c r="AE7" s="51"/>
    </row>
    <row r="8" spans="1:32" s="183" customFormat="1" ht="25.5" customHeight="1" x14ac:dyDescent="0.2">
      <c r="A8" s="393" t="s">
        <v>18</v>
      </c>
      <c r="B8" s="198"/>
      <c r="C8" s="199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9">
        <v>0.375</v>
      </c>
      <c r="R8" s="236"/>
      <c r="T8" s="201"/>
      <c r="U8" s="218"/>
      <c r="V8" s="338"/>
      <c r="W8" s="339"/>
      <c r="AB8" s="51"/>
      <c r="AC8" s="51"/>
      <c r="AD8" s="51"/>
      <c r="AE8" s="51"/>
    </row>
    <row r="9" spans="1:32" s="183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1"/>
      <c r="R9" s="282"/>
      <c r="T9" s="201"/>
      <c r="U9" s="218"/>
      <c r="V9" s="340"/>
      <c r="W9" s="34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3"/>
      <c r="R10" s="314"/>
      <c r="U10" s="24" t="s">
        <v>23</v>
      </c>
      <c r="V10" s="227" t="s">
        <v>24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3"/>
      <c r="R11" s="284"/>
      <c r="U11" s="24" t="s">
        <v>27</v>
      </c>
      <c r="V11" s="358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5" t="s">
        <v>29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30</v>
      </c>
      <c r="Q12" s="289"/>
      <c r="R12" s="236"/>
      <c r="S12" s="23"/>
      <c r="U12" s="24"/>
      <c r="V12" s="213"/>
      <c r="W12" s="201"/>
      <c r="AB12" s="51"/>
      <c r="AC12" s="51"/>
      <c r="AD12" s="51"/>
      <c r="AE12" s="51"/>
    </row>
    <row r="13" spans="1:32" s="183" customFormat="1" ht="23.25" customHeight="1" x14ac:dyDescent="0.2">
      <c r="A13" s="305" t="s">
        <v>31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32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5" t="s">
        <v>33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9" t="s">
        <v>34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35</v>
      </c>
      <c r="Q15" s="213"/>
      <c r="R15" s="213"/>
      <c r="S15" s="213"/>
      <c r="T15" s="2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36</v>
      </c>
      <c r="B17" s="221" t="s">
        <v>37</v>
      </c>
      <c r="C17" s="294" t="s">
        <v>38</v>
      </c>
      <c r="D17" s="221" t="s">
        <v>39</v>
      </c>
      <c r="E17" s="269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1" t="s">
        <v>50</v>
      </c>
      <c r="Q17" s="268"/>
      <c r="R17" s="268"/>
      <c r="S17" s="268"/>
      <c r="T17" s="269"/>
      <c r="U17" s="390" t="s">
        <v>51</v>
      </c>
      <c r="V17" s="250"/>
      <c r="W17" s="221" t="s">
        <v>52</v>
      </c>
      <c r="X17" s="221" t="s">
        <v>53</v>
      </c>
      <c r="Y17" s="391" t="s">
        <v>54</v>
      </c>
      <c r="Z17" s="221" t="s">
        <v>55</v>
      </c>
      <c r="AA17" s="330" t="s">
        <v>56</v>
      </c>
      <c r="AB17" s="330" t="s">
        <v>57</v>
      </c>
      <c r="AC17" s="330" t="s">
        <v>58</v>
      </c>
      <c r="AD17" s="330" t="s">
        <v>59</v>
      </c>
      <c r="AE17" s="370"/>
      <c r="AF17" s="371"/>
      <c r="AG17" s="279"/>
      <c r="BD17" s="323" t="s">
        <v>60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4" t="s">
        <v>61</v>
      </c>
      <c r="V18" s="184" t="s">
        <v>62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63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23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74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23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28</v>
      </c>
      <c r="Y30" s="191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28</v>
      </c>
      <c r="Y32" s="192">
        <f>IFERROR(SUM(Y28:Y31),"0")</f>
        <v>28</v>
      </c>
      <c r="Z32" s="192">
        <f>IFERROR(IF(Z28="",0,Z28),"0")+IFERROR(IF(Z29="",0,Z29),"0")+IFERROR(IF(Z30="",0,Z30),"0")+IFERROR(IF(Z31="",0,Z31),"0")</f>
        <v>0.26207999999999998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42</v>
      </c>
      <c r="Y33" s="192">
        <f>IFERROR(SUMPRODUCT(Y28:Y31*H28:H31),"0")</f>
        <v>42</v>
      </c>
      <c r="Z33" s="37"/>
      <c r="AA33" s="193"/>
      <c r="AB33" s="193"/>
      <c r="AC33" s="193"/>
    </row>
    <row r="34" spans="1:68" ht="16.5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23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23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60</v>
      </c>
      <c r="Y46" s="191">
        <f>IFERROR(IF(X46="","",X46),"")</f>
        <v>60</v>
      </c>
      <c r="Z46" s="36">
        <f>IFERROR(IF(X46="","",X46*0.0095),"")</f>
        <v>0.56999999999999995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95.50800000000001</v>
      </c>
      <c r="BN46" s="67">
        <f>IFERROR(Y46*I46,"0")</f>
        <v>95.50800000000001</v>
      </c>
      <c r="BO46" s="67">
        <f>IFERROR(X46/J46,"0")</f>
        <v>0.46153846153846156</v>
      </c>
      <c r="BP46" s="67">
        <f>IFERROR(Y46/J46,"0")</f>
        <v>0.46153846153846156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70</v>
      </c>
      <c r="Y48" s="192">
        <f>IFERROR(SUM(Y43:Y47),"0")</f>
        <v>70</v>
      </c>
      <c r="Z48" s="192">
        <f>IFERROR(IF(Z43="",0,Z43),"0")+IFERROR(IF(Z44="",0,Z44),"0")+IFERROR(IF(Z45="",0,Z45),"0")+IFERROR(IF(Z46="",0,Z46),"0")+IFERROR(IF(Z47="",0,Z47),"0")</f>
        <v>0.66499999999999992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84</v>
      </c>
      <c r="Y49" s="192">
        <f>IFERROR(SUMPRODUCT(Y43:Y47*H43:H47),"0")</f>
        <v>84</v>
      </c>
      <c r="Z49" s="37"/>
      <c r="AA49" s="193"/>
      <c r="AB49" s="193"/>
      <c r="AC49" s="193"/>
    </row>
    <row r="50" spans="1:68" ht="16.5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23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12</v>
      </c>
      <c r="Y52" s="191">
        <f t="shared" ref="Y52:Y58" si="0">IFERROR(IF(X52="","",X52),"")</f>
        <v>12</v>
      </c>
      <c r="Z52" s="36">
        <f t="shared" ref="Z52:Z58" si="1">IFERROR(IF(X52="","",X52*0.0155),"")</f>
        <v>0.186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86.395200000000003</v>
      </c>
      <c r="BN52" s="67">
        <f t="shared" ref="BN52:BN58" si="3">IFERROR(Y52*I52,"0")</f>
        <v>86.395200000000003</v>
      </c>
      <c r="BO52" s="67">
        <f t="shared" ref="BO52:BO58" si="4">IFERROR(X52/J52,"0")</f>
        <v>0.14285714285714285</v>
      </c>
      <c r="BP52" s="67">
        <f t="shared" ref="BP52:BP58" si="5">IFERROR(Y52/J52,"0")</f>
        <v>0.14285714285714285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48</v>
      </c>
      <c r="Y53" s="191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12</v>
      </c>
      <c r="Y54" s="191">
        <f t="shared" si="0"/>
        <v>12</v>
      </c>
      <c r="Z54" s="36">
        <f t="shared" si="1"/>
        <v>0.186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85.320000000000007</v>
      </c>
      <c r="BN54" s="67">
        <f t="shared" si="3"/>
        <v>85.320000000000007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156</v>
      </c>
      <c r="Y57" s="191">
        <f t="shared" si="0"/>
        <v>156</v>
      </c>
      <c r="Z57" s="36">
        <f t="shared" si="1"/>
        <v>2.4180000000000001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1167.816</v>
      </c>
      <c r="BN57" s="67">
        <f t="shared" si="3"/>
        <v>1167.816</v>
      </c>
      <c r="BO57" s="67">
        <f t="shared" si="4"/>
        <v>1.8571428571428572</v>
      </c>
      <c r="BP57" s="67">
        <f t="shared" si="5"/>
        <v>1.8571428571428572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240</v>
      </c>
      <c r="Y59" s="192">
        <f>IFERROR(SUM(Y52:Y58),"0")</f>
        <v>240</v>
      </c>
      <c r="Z59" s="192">
        <f>IFERROR(IF(Z52="",0,Z52),"0")+IFERROR(IF(Z53="",0,Z53),"0")+IFERROR(IF(Z54="",0,Z54),"0")+IFERROR(IF(Z55="",0,Z55),"0")+IFERROR(IF(Z56="",0,Z56),"0")+IFERROR(IF(Z57="",0,Z57),"0")+IFERROR(IF(Z58="",0,Z58),"0")</f>
        <v>3.7199999999999998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1720.3200000000002</v>
      </c>
      <c r="Y60" s="192">
        <f>IFERROR(SUMPRODUCT(Y52:Y58*H52:H58),"0")</f>
        <v>1720.3200000000002</v>
      </c>
      <c r="Z60" s="37"/>
      <c r="AA60" s="193"/>
      <c r="AB60" s="193"/>
      <c r="AC60" s="193"/>
    </row>
    <row r="61" spans="1:68" ht="16.5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customHeight="1" x14ac:dyDescent="0.25">
      <c r="A62" s="223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0</v>
      </c>
      <c r="Y63" s="191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84</v>
      </c>
      <c r="Y64" s="191">
        <f>IFERROR(IF(X64="","",X64),"")</f>
        <v>84</v>
      </c>
      <c r="Z64" s="36">
        <f>IFERROR(IF(X64="","",X64*0.00866),"")</f>
        <v>0.72743999999999998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84</v>
      </c>
      <c r="Y65" s="192">
        <f>IFERROR(SUM(Y63:Y64),"0")</f>
        <v>84</v>
      </c>
      <c r="Z65" s="192">
        <f>IFERROR(IF(Z63="",0,Z63),"0")+IFERROR(IF(Z64="",0,Z64),"0")</f>
        <v>0.72743999999999998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420</v>
      </c>
      <c r="Y66" s="192">
        <f>IFERROR(SUMPRODUCT(Y63:Y64*H63:H64),"0")</f>
        <v>420</v>
      </c>
      <c r="Z66" s="37"/>
      <c r="AA66" s="193"/>
      <c r="AB66" s="193"/>
      <c r="AC66" s="193"/>
    </row>
    <row r="67" spans="1:68" ht="16.5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customHeight="1" x14ac:dyDescent="0.25">
      <c r="A68" s="223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customHeight="1" x14ac:dyDescent="0.25">
      <c r="A73" s="223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customHeight="1" x14ac:dyDescent="0.25">
      <c r="A79" s="223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14</v>
      </c>
      <c r="Y81" s="191">
        <f t="shared" si="6"/>
        <v>14</v>
      </c>
      <c r="Z81" s="36">
        <f t="shared" si="7"/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280</v>
      </c>
      <c r="Y82" s="191">
        <f t="shared" si="6"/>
        <v>280</v>
      </c>
      <c r="Z82" s="36">
        <f t="shared" si="7"/>
        <v>5.0064000000000002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1205.008</v>
      </c>
      <c r="BN82" s="67">
        <f t="shared" si="9"/>
        <v>1205.008</v>
      </c>
      <c r="BO82" s="67">
        <f t="shared" si="10"/>
        <v>4</v>
      </c>
      <c r="BP82" s="67">
        <f t="shared" si="11"/>
        <v>4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420</v>
      </c>
      <c r="Y86" s="192">
        <f>IFERROR(SUM(Y80:Y85),"0")</f>
        <v>420</v>
      </c>
      <c r="Z86" s="192">
        <f>IFERROR(IF(Z80="",0,Z80),"0")+IFERROR(IF(Z81="",0,Z81),"0")+IFERROR(IF(Z82="",0,Z82),"0")+IFERROR(IF(Z83="",0,Z83),"0")+IFERROR(IF(Z84="",0,Z84),"0")+IFERROR(IF(Z85="",0,Z85),"0")</f>
        <v>7.5095999999999998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1520.4</v>
      </c>
      <c r="Y87" s="192">
        <f>IFERROR(SUMPRODUCT(Y80:Y85*H80:H85),"0")</f>
        <v>1520.4</v>
      </c>
      <c r="Z87" s="37"/>
      <c r="AA87" s="193"/>
      <c r="AB87" s="193"/>
      <c r="AC87" s="193"/>
    </row>
    <row r="88" spans="1:68" ht="16.5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customHeight="1" x14ac:dyDescent="0.25">
      <c r="A89" s="223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14</v>
      </c>
      <c r="Y90" s="191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14</v>
      </c>
      <c r="Y93" s="192">
        <f>IFERROR(SUM(Y90:Y92),"0")</f>
        <v>14</v>
      </c>
      <c r="Z93" s="192">
        <f>IFERROR(IF(Z90="",0,Z90),"0")+IFERROR(IF(Z91="",0,Z91),"0")+IFERROR(IF(Z92="",0,Z92),"0")</f>
        <v>0.13103999999999999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30.240000000000002</v>
      </c>
      <c r="Y94" s="192">
        <f>IFERROR(SUMPRODUCT(Y90:Y92*H90:H92),"0")</f>
        <v>30.240000000000002</v>
      </c>
      <c r="Z94" s="37"/>
      <c r="AA94" s="193"/>
      <c r="AB94" s="193"/>
      <c r="AC94" s="193"/>
    </row>
    <row r="95" spans="1:68" ht="16.5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customHeight="1" x14ac:dyDescent="0.25">
      <c r="A96" s="223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48</v>
      </c>
      <c r="Y97" s="191">
        <f t="shared" ref="Y97:Y102" si="12">IFERROR(IF(X97="","",X97),"")</f>
        <v>48</v>
      </c>
      <c r="Z97" s="36">
        <f t="shared" ref="Z97:Z102" si="13">IFERROR(IF(X97="","",X97*0.0155),"")</f>
        <v>0.74399999999999999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345.58080000000001</v>
      </c>
      <c r="BN97" s="67">
        <f t="shared" ref="BN97:BN102" si="15">IFERROR(Y97*I97,"0")</f>
        <v>345.58080000000001</v>
      </c>
      <c r="BO97" s="67">
        <f t="shared" ref="BO97:BO102" si="16">IFERROR(X97/J97,"0")</f>
        <v>0.5714285714285714</v>
      </c>
      <c r="BP97" s="67">
        <f t="shared" ref="BP97:BP102" si="17">IFERROR(Y97/J97,"0")</f>
        <v>0.5714285714285714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156</v>
      </c>
      <c r="Y98" s="191">
        <f t="shared" si="12"/>
        <v>156</v>
      </c>
      <c r="Z98" s="36">
        <f t="shared" si="13"/>
        <v>2.4180000000000001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1167.816</v>
      </c>
      <c r="BN98" s="67">
        <f t="shared" si="15"/>
        <v>1167.816</v>
      </c>
      <c r="BO98" s="67">
        <f t="shared" si="16"/>
        <v>1.8571428571428572</v>
      </c>
      <c r="BP98" s="67">
        <f t="shared" si="17"/>
        <v>1.8571428571428572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0</v>
      </c>
      <c r="Y99" s="191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264</v>
      </c>
      <c r="Y100" s="191">
        <f t="shared" si="12"/>
        <v>264</v>
      </c>
      <c r="Z100" s="36">
        <f t="shared" si="13"/>
        <v>4.0919999999999996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1976.3039999999999</v>
      </c>
      <c r="BN100" s="67">
        <f t="shared" si="15"/>
        <v>1976.3039999999999</v>
      </c>
      <c r="BO100" s="67">
        <f t="shared" si="16"/>
        <v>3.1428571428571428</v>
      </c>
      <c r="BP100" s="67">
        <f t="shared" si="17"/>
        <v>3.1428571428571428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12</v>
      </c>
      <c r="Y102" s="191">
        <f t="shared" si="12"/>
        <v>12</v>
      </c>
      <c r="Z102" s="36">
        <f t="shared" si="13"/>
        <v>0.186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80.231999999999999</v>
      </c>
      <c r="BN102" s="67">
        <f t="shared" si="15"/>
        <v>80.231999999999999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480</v>
      </c>
      <c r="Y103" s="192">
        <f>IFERROR(SUM(Y97:Y102),"0")</f>
        <v>480</v>
      </c>
      <c r="Z103" s="192">
        <f>IFERROR(IF(Z97="",0,Z97),"0")+IFERROR(IF(Z98="",0,Z98),"0")+IFERROR(IF(Z99="",0,Z99),"0")+IFERROR(IF(Z100="",0,Z100),"0")+IFERROR(IF(Z101="",0,Z101),"0")+IFERROR(IF(Z102="",0,Z102),"0")</f>
        <v>7.4399999999999995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3431.04</v>
      </c>
      <c r="Y104" s="192">
        <f>IFERROR(SUMPRODUCT(Y97:Y102*H97:H102),"0")</f>
        <v>3431.04</v>
      </c>
      <c r="Z104" s="37"/>
      <c r="AA104" s="193"/>
      <c r="AB104" s="193"/>
      <c r="AC104" s="193"/>
    </row>
    <row r="105" spans="1:68" ht="16.5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23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238</v>
      </c>
      <c r="Y107" s="191">
        <f>IFERROR(IF(X107="","",X107),"")</f>
        <v>238</v>
      </c>
      <c r="Z107" s="36">
        <f>IFERROR(IF(X107="","",X107*0.01788),"")</f>
        <v>4.2554400000000001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881.45679999999993</v>
      </c>
      <c r="BN107" s="67">
        <f>IFERROR(Y107*I107,"0")</f>
        <v>881.45679999999993</v>
      </c>
      <c r="BO107" s="67">
        <f>IFERROR(X107/J107,"0")</f>
        <v>3.4</v>
      </c>
      <c r="BP107" s="67">
        <f>IFERROR(Y107/J107,"0")</f>
        <v>3.4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504</v>
      </c>
      <c r="Y108" s="191">
        <f>IFERROR(IF(X108="","",X108),"")</f>
        <v>504</v>
      </c>
      <c r="Z108" s="36">
        <f>IFERROR(IF(X108="","",X108*0.01788),"")</f>
        <v>9.0115200000000009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1866.6143999999999</v>
      </c>
      <c r="BN108" s="67">
        <f>IFERROR(Y108*I108,"0")</f>
        <v>1866.6143999999999</v>
      </c>
      <c r="BO108" s="67">
        <f>IFERROR(X108/J108,"0")</f>
        <v>7.2</v>
      </c>
      <c r="BP108" s="67">
        <f>IFERROR(Y108/J108,"0")</f>
        <v>7.2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742</v>
      </c>
      <c r="Y109" s="192">
        <f>IFERROR(SUM(Y107:Y108),"0")</f>
        <v>742</v>
      </c>
      <c r="Z109" s="192">
        <f>IFERROR(IF(Z107="",0,Z107),"0")+IFERROR(IF(Z108="",0,Z108),"0")</f>
        <v>13.266960000000001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2226</v>
      </c>
      <c r="Y110" s="192">
        <f>IFERROR(SUMPRODUCT(Y107:Y108*H107:H108),"0")</f>
        <v>2226</v>
      </c>
      <c r="Z110" s="37"/>
      <c r="AA110" s="193"/>
      <c r="AB110" s="193"/>
      <c r="AC110" s="193"/>
    </row>
    <row r="111" spans="1:68" ht="16.5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23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28</v>
      </c>
      <c r="Y113" s="191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140</v>
      </c>
      <c r="Y114" s="191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168</v>
      </c>
      <c r="Y115" s="192">
        <f>IFERROR(SUM(Y113:Y114),"0")</f>
        <v>168</v>
      </c>
      <c r="Z115" s="192">
        <f>IFERROR(IF(Z113="",0,Z113),"0")+IFERROR(IF(Z114="",0,Z114),"0")</f>
        <v>3.0038400000000003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504</v>
      </c>
      <c r="Y116" s="192">
        <f>IFERROR(SUMPRODUCT(Y113:Y114*H113:H114),"0")</f>
        <v>504</v>
      </c>
      <c r="Z116" s="37"/>
      <c r="AA116" s="193"/>
      <c r="AB116" s="193"/>
      <c r="AC116" s="193"/>
    </row>
    <row r="117" spans="1:68" ht="16.5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23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156</v>
      </c>
      <c r="Y120" s="191">
        <f>IFERROR(IF(X120="","",X120),"")</f>
        <v>156</v>
      </c>
      <c r="Z120" s="36">
        <f>IFERROR(IF(X120="","",X120*0.01788),"")</f>
        <v>2.7892800000000002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511.67999999999995</v>
      </c>
      <c r="BN120" s="67">
        <f>IFERROR(Y120*I120,"0")</f>
        <v>511.67999999999995</v>
      </c>
      <c r="BO120" s="67">
        <f>IFERROR(X120/J120,"0")</f>
        <v>2.2285714285714286</v>
      </c>
      <c r="BP120" s="67">
        <f>IFERROR(Y120/J120,"0")</f>
        <v>2.2285714285714286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170</v>
      </c>
      <c r="Y121" s="192">
        <f>IFERROR(SUM(Y119:Y120),"0")</f>
        <v>170</v>
      </c>
      <c r="Z121" s="192">
        <f>IFERROR(IF(Z119="",0,Z119),"0")+IFERROR(IF(Z120="",0,Z120),"0")</f>
        <v>3.0396000000000001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510</v>
      </c>
      <c r="Y122" s="192">
        <f>IFERROR(SUMPRODUCT(Y119:Y120*H119:H120),"0")</f>
        <v>510</v>
      </c>
      <c r="Z122" s="37"/>
      <c r="AA122" s="193"/>
      <c r="AB122" s="193"/>
      <c r="AC122" s="193"/>
    </row>
    <row r="123" spans="1:68" ht="16.5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23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23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6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23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204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23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7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2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18</v>
      </c>
      <c r="Y143" s="191">
        <f>IFERROR(IF(X143="","",X143),"")</f>
        <v>18</v>
      </c>
      <c r="Z143" s="36">
        <f>IFERROR(IF(X143="","",X143*0.00502),"")</f>
        <v>9.0359999999999996E-2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34.199999999999996</v>
      </c>
      <c r="BN143" s="67">
        <f>IFERROR(Y143*I143,"0")</f>
        <v>34.199999999999996</v>
      </c>
      <c r="BO143" s="67">
        <f>IFERROR(X143/J143,"0")</f>
        <v>7.6923076923076927E-2</v>
      </c>
      <c r="BP143" s="67">
        <f>IFERROR(Y143/J143,"0")</f>
        <v>7.6923076923076927E-2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18</v>
      </c>
      <c r="Y144" s="192">
        <f>IFERROR(SUM(Y142:Y143),"0")</f>
        <v>18</v>
      </c>
      <c r="Z144" s="192">
        <f>IFERROR(IF(Z142="",0,Z142),"0")+IFERROR(IF(Z143="",0,Z143),"0")</f>
        <v>9.0359999999999996E-2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32.4</v>
      </c>
      <c r="Y145" s="192">
        <f>IFERROR(SUMPRODUCT(Y142:Y143*H142:H143),"0")</f>
        <v>32.4</v>
      </c>
      <c r="Z145" s="37"/>
      <c r="AA145" s="193"/>
      <c r="AB145" s="193"/>
      <c r="AC145" s="193"/>
    </row>
    <row r="146" spans="1:68" ht="14.25" customHeight="1" x14ac:dyDescent="0.25">
      <c r="A146" s="223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23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19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7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27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23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232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23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42</v>
      </c>
      <c r="Y169" s="192">
        <f>IFERROR(SUM(Y166:Y168),"0")</f>
        <v>42</v>
      </c>
      <c r="Z169" s="192">
        <f>IFERROR(IF(Z166="",0,Z166),"0")+IFERROR(IF(Z167="",0,Z167),"0")+IFERROR(IF(Z168="",0,Z168),"0")</f>
        <v>0.75095999999999996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126</v>
      </c>
      <c r="Y170" s="192">
        <f>IFERROR(SUMPRODUCT(Y166:Y168*H166:H168),"0")</f>
        <v>126</v>
      </c>
      <c r="Z170" s="37"/>
      <c r="AA170" s="193"/>
      <c r="AB170" s="193"/>
      <c r="AC170" s="193"/>
    </row>
    <row r="171" spans="1:68" ht="14.25" customHeight="1" x14ac:dyDescent="0.25">
      <c r="A171" s="223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23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248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23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48</v>
      </c>
      <c r="Y183" s="191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48</v>
      </c>
      <c r="Y186" s="192">
        <f>IFERROR(SUM(Y183:Y185),"0")</f>
        <v>48</v>
      </c>
      <c r="Z186" s="192">
        <f>IFERROR(IF(Z183="",0,Z183),"0")+IFERROR(IF(Z184="",0,Z184),"0")+IFERROR(IF(Z185="",0,Z185),"0")</f>
        <v>0.74399999999999999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268.79999999999995</v>
      </c>
      <c r="Y187" s="192">
        <f>IFERROR(SUMPRODUCT(Y183:Y185*H183:H185),"0")</f>
        <v>268.79999999999995</v>
      </c>
      <c r="Z187" s="37"/>
      <c r="AA187" s="193"/>
      <c r="AB187" s="193"/>
      <c r="AC187" s="193"/>
    </row>
    <row r="188" spans="1:68" ht="16.5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23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12</v>
      </c>
      <c r="Y191" s="191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0</v>
      </c>
      <c r="Y195" s="19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12</v>
      </c>
      <c r="Y196" s="192">
        <f>IFERROR(SUM(Y190:Y195),"0")</f>
        <v>12</v>
      </c>
      <c r="Z196" s="192">
        <f>IFERROR(IF(Z190="",0,Z190),"0")+IFERROR(IF(Z191="",0,Z191),"0")+IFERROR(IF(Z192="",0,Z192),"0")+IFERROR(IF(Z193="",0,Z193),"0")+IFERROR(IF(Z194="",0,Z194),"0")+IFERROR(IF(Z195="",0,Z195),"0")</f>
        <v>0.186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67.199999999999989</v>
      </c>
      <c r="Y197" s="192">
        <f>IFERROR(SUMPRODUCT(Y190:Y195*H190:H195),"0")</f>
        <v>67.199999999999989</v>
      </c>
      <c r="Z197" s="37"/>
      <c r="AA197" s="193"/>
      <c r="AB197" s="193"/>
      <c r="AC197" s="193"/>
    </row>
    <row r="198" spans="1:68" ht="16.5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23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12</v>
      </c>
      <c r="Y203" s="191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12</v>
      </c>
      <c r="Y204" s="192">
        <f>IFERROR(SUM(Y200:Y203),"0")</f>
        <v>12</v>
      </c>
      <c r="Z204" s="192">
        <f>IFERROR(IF(Z200="",0,Z200),"0")+IFERROR(IF(Z201="",0,Z201),"0")+IFERROR(IF(Z202="",0,Z202),"0")+IFERROR(IF(Z203="",0,Z203),"0")</f>
        <v>0.186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86.4</v>
      </c>
      <c r="Y205" s="192">
        <f>IFERROR(SUMPRODUCT(Y200:Y203*H200:H203),"0")</f>
        <v>86.4</v>
      </c>
      <c r="Z205" s="37"/>
      <c r="AA205" s="193"/>
      <c r="AB205" s="193"/>
      <c r="AC205" s="193"/>
    </row>
    <row r="206" spans="1:68" ht="16.5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23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0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2" t="s">
        <v>284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23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6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289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23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5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4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2" t="s">
        <v>205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23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4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0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1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23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3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23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8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9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23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7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5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12</v>
      </c>
      <c r="Y247" s="192">
        <f>IFERROR(SUM(Y243:Y246),"0")</f>
        <v>12</v>
      </c>
      <c r="Z247" s="192">
        <f>IFERROR(IF(Z243="",0,Z243),"0")+IFERROR(IF(Z244="",0,Z244),"0")+IFERROR(IF(Z245="",0,Z245),"0")+IFERROR(IF(Z246="",0,Z246),"0")</f>
        <v>0.186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60</v>
      </c>
      <c r="Y248" s="192">
        <f>IFERROR(SUMPRODUCT(Y243:Y246*H243:H246),"0")</f>
        <v>60</v>
      </c>
      <c r="Z248" s="37"/>
      <c r="AA248" s="193"/>
      <c r="AB248" s="193"/>
      <c r="AC248" s="193"/>
    </row>
    <row r="249" spans="1:68" ht="14.25" customHeight="1" x14ac:dyDescent="0.25">
      <c r="A249" s="223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4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42</v>
      </c>
      <c r="Y251" s="191">
        <f t="shared" si="24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163.464</v>
      </c>
      <c r="BN251" s="67">
        <f t="shared" si="26"/>
        <v>163.464</v>
      </c>
      <c r="BO251" s="67">
        <f t="shared" si="27"/>
        <v>0.33333333333333331</v>
      </c>
      <c r="BP251" s="67">
        <f t="shared" si="28"/>
        <v>0.33333333333333331</v>
      </c>
    </row>
    <row r="252" spans="1:68" ht="37.5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4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7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3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5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42</v>
      </c>
      <c r="Y255" s="191">
        <f t="shared" si="24"/>
        <v>42</v>
      </c>
      <c r="Z255" s="36">
        <f t="shared" si="29"/>
        <v>0.39312000000000002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134.06400000000002</v>
      </c>
      <c r="BN255" s="67">
        <f t="shared" si="26"/>
        <v>134.06400000000002</v>
      </c>
      <c r="BO255" s="67">
        <f t="shared" si="27"/>
        <v>0.33333333333333331</v>
      </c>
      <c r="BP255" s="67">
        <f t="shared" si="28"/>
        <v>0.33333333333333331</v>
      </c>
    </row>
    <row r="256" spans="1:68" ht="27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6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4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7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8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28</v>
      </c>
      <c r="Y259" s="191">
        <f t="shared" si="24"/>
        <v>28</v>
      </c>
      <c r="Z259" s="36">
        <f t="shared" si="29"/>
        <v>0.26207999999999998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108.976</v>
      </c>
      <c r="BN259" s="67">
        <f t="shared" si="26"/>
        <v>108.976</v>
      </c>
      <c r="BO259" s="67">
        <f t="shared" si="27"/>
        <v>0.22222222222222221</v>
      </c>
      <c r="BP259" s="67">
        <f t="shared" si="28"/>
        <v>0.22222222222222221</v>
      </c>
    </row>
    <row r="260" spans="1:68" ht="27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6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25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80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3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8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40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6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1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0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124</v>
      </c>
      <c r="Y269" s="192">
        <f>IFERROR(SUM(Y250:Y268),"0")</f>
        <v>124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1.2343200000000001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451</v>
      </c>
      <c r="Y270" s="192">
        <f>IFERROR(SUMPRODUCT(Y250:Y268*H250:H268),"0")</f>
        <v>451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382</v>
      </c>
      <c r="Q271" s="249"/>
      <c r="R271" s="249"/>
      <c r="S271" s="249"/>
      <c r="T271" s="249"/>
      <c r="U271" s="249"/>
      <c r="V271" s="250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11781.4</v>
      </c>
      <c r="Y271" s="192">
        <f>IFERROR(Y24+Y33+Y40+Y49+Y60+Y66+Y71+Y77+Y87+Y94+Y104+Y110+Y116+Y122+Y127+Y133+Y138+Y145+Y149+Y157+Y162+Y170+Y174+Y179+Y187+Y197+Y205+Y211+Y217+Y224+Y232+Y236+Y241+Y248+Y270,"0")</f>
        <v>11781.4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383</v>
      </c>
      <c r="Q272" s="249"/>
      <c r="R272" s="249"/>
      <c r="S272" s="249"/>
      <c r="T272" s="249"/>
      <c r="U272" s="249"/>
      <c r="V272" s="250"/>
      <c r="W272" s="37" t="s">
        <v>73</v>
      </c>
      <c r="X272" s="192">
        <f>IFERROR(SUM(BM22:BM268),"0")</f>
        <v>13137.637200000001</v>
      </c>
      <c r="Y272" s="192">
        <f>IFERROR(SUM(BN22:BN268),"0")</f>
        <v>13137.637200000001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384</v>
      </c>
      <c r="Q273" s="249"/>
      <c r="R273" s="249"/>
      <c r="S273" s="249"/>
      <c r="T273" s="249"/>
      <c r="U273" s="249"/>
      <c r="V273" s="250"/>
      <c r="W273" s="37" t="s">
        <v>385</v>
      </c>
      <c r="X273" s="38">
        <f>ROUNDUP(SUM(BO22:BO268),0)</f>
        <v>35</v>
      </c>
      <c r="Y273" s="38">
        <f>ROUNDUP(SUM(BP22:BP268),0)</f>
        <v>35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386</v>
      </c>
      <c r="Q274" s="249"/>
      <c r="R274" s="249"/>
      <c r="S274" s="249"/>
      <c r="T274" s="249"/>
      <c r="U274" s="249"/>
      <c r="V274" s="250"/>
      <c r="W274" s="37" t="s">
        <v>73</v>
      </c>
      <c r="X274" s="192">
        <f>GrossWeightTotal+PalletQtyTotal*25</f>
        <v>14012.637200000001</v>
      </c>
      <c r="Y274" s="192">
        <f>GrossWeightTotalR+PalletQtyTotalR*25</f>
        <v>14012.637200000001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387</v>
      </c>
      <c r="Q275" s="249"/>
      <c r="R275" s="249"/>
      <c r="S275" s="249"/>
      <c r="T275" s="249"/>
      <c r="U275" s="249"/>
      <c r="V275" s="250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2740</v>
      </c>
      <c r="Y275" s="192">
        <f>IFERROR(Y23+Y32+Y39+Y48+Y59+Y65+Y70+Y76+Y86+Y93+Y103+Y109+Y115+Y121+Y126+Y132+Y137+Y144+Y148+Y156+Y161+Y169+Y173+Y178+Y186+Y196+Y204+Y210+Y216+Y223+Y231+Y235+Y240+Y247+Y269,"0")</f>
        <v>2740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388</v>
      </c>
      <c r="Q276" s="249"/>
      <c r="R276" s="249"/>
      <c r="S276" s="249"/>
      <c r="T276" s="249"/>
      <c r="U276" s="249"/>
      <c r="V276" s="250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44.144479999999987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204</v>
      </c>
      <c r="U278" s="254"/>
      <c r="V278" s="206" t="s">
        <v>232</v>
      </c>
      <c r="W278" s="254"/>
      <c r="X278" s="206" t="s">
        <v>248</v>
      </c>
      <c r="Y278" s="292"/>
      <c r="Z278" s="292"/>
      <c r="AA278" s="254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4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42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84</v>
      </c>
      <c r="F281" s="46">
        <f>IFERROR(X52*H52,"0")+IFERROR(X53*H53,"0")+IFERROR(X54*H54,"0")+IFERROR(X55*H55,"0")+IFERROR(X56*H56,"0")+IFERROR(X57*H57,"0")+IFERROR(X58*H58,"0")</f>
        <v>1720.3200000000002</v>
      </c>
      <c r="G281" s="46">
        <f>IFERROR(X63*H63,"0")+IFERROR(X64*H64,"0")</f>
        <v>420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1520.4</v>
      </c>
      <c r="K281" s="46">
        <f>IFERROR(X90*H90,"0")+IFERROR(X91*H91,"0")+IFERROR(X92*H92,"0")</f>
        <v>30.240000000000002</v>
      </c>
      <c r="L281" s="46">
        <f>IFERROR(X97*H97,"0")+IFERROR(X98*H98,"0")+IFERROR(X99*H99,"0")+IFERROR(X100*H100,"0")+IFERROR(X101*H101,"0")+IFERROR(X102*H102,"0")</f>
        <v>3431.04</v>
      </c>
      <c r="M281" s="46">
        <f>IFERROR(X107*H107,"0")+IFERROR(X108*H108,"0")</f>
        <v>2226</v>
      </c>
      <c r="N281" s="188"/>
      <c r="O281" s="46">
        <f>IFERROR(X113*H113,"0")+IFERROR(X114*H114,"0")</f>
        <v>504</v>
      </c>
      <c r="P281" s="46">
        <f>IFERROR(X119*H119,"0")+IFERROR(X120*H120,"0")</f>
        <v>510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32.4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126</v>
      </c>
      <c r="W281" s="46">
        <f>IFERROR(X177*H177,"0")</f>
        <v>0</v>
      </c>
      <c r="X281" s="46">
        <f>IFERROR(X183*H183,"0")+IFERROR(X184*H184,"0")+IFERROR(X185*H185,"0")</f>
        <v>268.79999999999995</v>
      </c>
      <c r="Y281" s="46">
        <f>IFERROR(X190*H190,"0")+IFERROR(X191*H191,"0")+IFERROR(X192*H192,"0")+IFERROR(X193*H193,"0")+IFERROR(X194*H194,"0")+IFERROR(X195*H195,"0")</f>
        <v>67.199999999999989</v>
      </c>
      <c r="Z281" s="46">
        <f>IFERROR(X200*H200,"0")+IFERROR(X201*H201,"0")+IFERROR(X202*H202,"0")+IFERROR(X203*H203,"0")</f>
        <v>86.4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511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5993.76</v>
      </c>
      <c r="B284" s="60">
        <f>SUMPRODUCT(--(BB:BB="ПГП"),--(W:W="кор"),H:H,Y:Y)+SUMPRODUCT(--(BB:BB="ПГП"),--(W:W="кг"),Y:Y)</f>
        <v>5787.6399999999994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D120:E120"/>
    <mergeCell ref="F17:F18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A207:Z207"/>
    <mergeCell ref="A182:Z182"/>
    <mergeCell ref="P148:V148"/>
    <mergeCell ref="P130:T130"/>
    <mergeCell ref="D136:E136"/>
    <mergeCell ref="P190:T190"/>
    <mergeCell ref="P46:T46"/>
    <mergeCell ref="D154:E154"/>
    <mergeCell ref="D200:E200"/>
    <mergeCell ref="A178:O179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V278:W278"/>
    <mergeCell ref="D36:E36"/>
    <mergeCell ref="P71:V71"/>
    <mergeCell ref="A13:M13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245:E245"/>
    <mergeCell ref="A105:Z105"/>
    <mergeCell ref="A26:Z26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2024-08-21T10:04:45Z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