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3,08,24 Симф ЗПФ\"/>
    </mc:Choice>
  </mc:AlternateContent>
  <xr:revisionPtr revIDLastSave="0" documentId="13_ncr:1_{B3F0894B-082A-4CBC-82AB-2A990BFD2F06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AB8" i="1" l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7" i="1"/>
  <c r="Y8" i="1"/>
  <c r="AC8" i="1" s="1"/>
  <c r="Y9" i="1"/>
  <c r="AC9" i="1" s="1"/>
  <c r="Y10" i="1"/>
  <c r="Y11" i="1"/>
  <c r="AA11" i="1" s="1"/>
  <c r="Y12" i="1"/>
  <c r="AC12" i="1" s="1"/>
  <c r="Y13" i="1"/>
  <c r="AC13" i="1" s="1"/>
  <c r="Y14" i="1"/>
  <c r="AA14" i="1" s="1"/>
  <c r="Y15" i="1"/>
  <c r="AA15" i="1" s="1"/>
  <c r="Y16" i="1"/>
  <c r="AC16" i="1" s="1"/>
  <c r="Y17" i="1"/>
  <c r="AC17" i="1" s="1"/>
  <c r="Y18" i="1"/>
  <c r="Y19" i="1"/>
  <c r="AC19" i="1" s="1"/>
  <c r="Y20" i="1"/>
  <c r="AC20" i="1" s="1"/>
  <c r="Y21" i="1"/>
  <c r="AC21" i="1" s="1"/>
  <c r="Y22" i="1"/>
  <c r="Y23" i="1"/>
  <c r="AA23" i="1" s="1"/>
  <c r="Y24" i="1"/>
  <c r="AC24" i="1" s="1"/>
  <c r="Y25" i="1"/>
  <c r="AC25" i="1" s="1"/>
  <c r="Y26" i="1"/>
  <c r="Y27" i="1"/>
  <c r="AC27" i="1" s="1"/>
  <c r="Y28" i="1"/>
  <c r="AC28" i="1" s="1"/>
  <c r="Y29" i="1"/>
  <c r="AC29" i="1" s="1"/>
  <c r="Y30" i="1"/>
  <c r="Y31" i="1"/>
  <c r="AA31" i="1" s="1"/>
  <c r="Y32" i="1"/>
  <c r="AC32" i="1" s="1"/>
  <c r="Y33" i="1"/>
  <c r="AC33" i="1" s="1"/>
  <c r="Y34" i="1"/>
  <c r="Y35" i="1"/>
  <c r="AC35" i="1" s="1"/>
  <c r="Y36" i="1"/>
  <c r="AC36" i="1" s="1"/>
  <c r="Y37" i="1"/>
  <c r="AC37" i="1" s="1"/>
  <c r="Y38" i="1"/>
  <c r="Y39" i="1"/>
  <c r="AA39" i="1" s="1"/>
  <c r="Y40" i="1"/>
  <c r="AC40" i="1" s="1"/>
  <c r="Y41" i="1"/>
  <c r="AC41" i="1" s="1"/>
  <c r="Y42" i="1"/>
  <c r="Y43" i="1"/>
  <c r="AC43" i="1" s="1"/>
  <c r="Y44" i="1"/>
  <c r="AC44" i="1" s="1"/>
  <c r="Y45" i="1"/>
  <c r="AC45" i="1" s="1"/>
  <c r="Y46" i="1"/>
  <c r="Y47" i="1"/>
  <c r="AC47" i="1" s="1"/>
  <c r="Y48" i="1"/>
  <c r="AC48" i="1" s="1"/>
  <c r="Y49" i="1"/>
  <c r="AC49" i="1" s="1"/>
  <c r="Y50" i="1"/>
  <c r="Y51" i="1"/>
  <c r="AC51" i="1" s="1"/>
  <c r="Y52" i="1"/>
  <c r="AC52" i="1" s="1"/>
  <c r="Y53" i="1"/>
  <c r="AC53" i="1" s="1"/>
  <c r="Y54" i="1"/>
  <c r="Y55" i="1"/>
  <c r="AA55" i="1" s="1"/>
  <c r="Y56" i="1"/>
  <c r="AC56" i="1" s="1"/>
  <c r="Y57" i="1"/>
  <c r="Y58" i="1"/>
  <c r="Y59" i="1"/>
  <c r="AC59" i="1" s="1"/>
  <c r="Y60" i="1"/>
  <c r="AC60" i="1" s="1"/>
  <c r="Y61" i="1"/>
  <c r="Y62" i="1"/>
  <c r="Y63" i="1"/>
  <c r="AA63" i="1" s="1"/>
  <c r="Y64" i="1"/>
  <c r="AC64" i="1" s="1"/>
  <c r="Y65" i="1"/>
  <c r="Y66" i="1"/>
  <c r="Y67" i="1"/>
  <c r="AA67" i="1" s="1"/>
  <c r="Y68" i="1"/>
  <c r="AC68" i="1" s="1"/>
  <c r="Y69" i="1"/>
  <c r="Y70" i="1"/>
  <c r="Y71" i="1"/>
  <c r="AA71" i="1" s="1"/>
  <c r="Y72" i="1"/>
  <c r="AC72" i="1" s="1"/>
  <c r="Y73" i="1"/>
  <c r="Y74" i="1"/>
  <c r="Y75" i="1"/>
  <c r="AA75" i="1" s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7" i="1"/>
  <c r="AC7" i="1" s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7" i="1"/>
  <c r="Q77" i="1"/>
  <c r="Q81" i="1"/>
  <c r="Q85" i="1"/>
  <c r="Q89" i="1"/>
  <c r="Q93" i="1"/>
  <c r="O8" i="1"/>
  <c r="R8" i="1" s="1"/>
  <c r="O10" i="1"/>
  <c r="R10" i="1" s="1"/>
  <c r="O12" i="1"/>
  <c r="R12" i="1" s="1"/>
  <c r="O14" i="1"/>
  <c r="R14" i="1" s="1"/>
  <c r="O16" i="1"/>
  <c r="R16" i="1" s="1"/>
  <c r="O18" i="1"/>
  <c r="R18" i="1" s="1"/>
  <c r="O20" i="1"/>
  <c r="R20" i="1" s="1"/>
  <c r="O22" i="1"/>
  <c r="O24" i="1"/>
  <c r="R24" i="1" s="1"/>
  <c r="O26" i="1"/>
  <c r="R26" i="1" s="1"/>
  <c r="O28" i="1"/>
  <c r="R28" i="1" s="1"/>
  <c r="O30" i="1"/>
  <c r="R30" i="1" s="1"/>
  <c r="O32" i="1"/>
  <c r="R32" i="1" s="1"/>
  <c r="O34" i="1"/>
  <c r="R34" i="1" s="1"/>
  <c r="O36" i="1"/>
  <c r="R36" i="1" s="1"/>
  <c r="O38" i="1"/>
  <c r="R38" i="1" s="1"/>
  <c r="O40" i="1"/>
  <c r="R40" i="1" s="1"/>
  <c r="O42" i="1"/>
  <c r="R42" i="1" s="1"/>
  <c r="O44" i="1"/>
  <c r="R44" i="1" s="1"/>
  <c r="O46" i="1"/>
  <c r="R46" i="1" s="1"/>
  <c r="O48" i="1"/>
  <c r="R48" i="1" s="1"/>
  <c r="O50" i="1"/>
  <c r="R50" i="1" s="1"/>
  <c r="O52" i="1"/>
  <c r="R52" i="1" s="1"/>
  <c r="O54" i="1"/>
  <c r="R54" i="1" s="1"/>
  <c r="O56" i="1"/>
  <c r="R56" i="1" s="1"/>
  <c r="O58" i="1"/>
  <c r="Q58" i="1" s="1"/>
  <c r="O76" i="1"/>
  <c r="Q76" i="1" s="1"/>
  <c r="O77" i="1"/>
  <c r="R77" i="1" s="1"/>
  <c r="O78" i="1"/>
  <c r="Q78" i="1" s="1"/>
  <c r="O79" i="1"/>
  <c r="R79" i="1" s="1"/>
  <c r="O80" i="1"/>
  <c r="Q80" i="1" s="1"/>
  <c r="O81" i="1"/>
  <c r="R81" i="1" s="1"/>
  <c r="O82" i="1"/>
  <c r="Q82" i="1" s="1"/>
  <c r="O83" i="1"/>
  <c r="R83" i="1" s="1"/>
  <c r="O84" i="1"/>
  <c r="Q84" i="1" s="1"/>
  <c r="O85" i="1"/>
  <c r="R85" i="1" s="1"/>
  <c r="O86" i="1"/>
  <c r="Q86" i="1" s="1"/>
  <c r="O87" i="1"/>
  <c r="R87" i="1" s="1"/>
  <c r="O88" i="1"/>
  <c r="Q88" i="1" s="1"/>
  <c r="O89" i="1"/>
  <c r="R89" i="1" s="1"/>
  <c r="O90" i="1"/>
  <c r="Q90" i="1" s="1"/>
  <c r="O91" i="1"/>
  <c r="R91" i="1" s="1"/>
  <c r="O92" i="1"/>
  <c r="Q92" i="1" s="1"/>
  <c r="O93" i="1"/>
  <c r="R93" i="1" s="1"/>
  <c r="V8" i="1"/>
  <c r="V9" i="1"/>
  <c r="O9" i="1" s="1"/>
  <c r="R9" i="1" s="1"/>
  <c r="V10" i="1"/>
  <c r="V11" i="1"/>
  <c r="O11" i="1" s="1"/>
  <c r="R11" i="1" s="1"/>
  <c r="V12" i="1"/>
  <c r="V13" i="1"/>
  <c r="O13" i="1" s="1"/>
  <c r="R13" i="1" s="1"/>
  <c r="V14" i="1"/>
  <c r="V15" i="1"/>
  <c r="O15" i="1" s="1"/>
  <c r="R15" i="1" s="1"/>
  <c r="V16" i="1"/>
  <c r="V17" i="1"/>
  <c r="O17" i="1" s="1"/>
  <c r="R17" i="1" s="1"/>
  <c r="V18" i="1"/>
  <c r="V19" i="1"/>
  <c r="O19" i="1" s="1"/>
  <c r="R19" i="1" s="1"/>
  <c r="V20" i="1"/>
  <c r="V21" i="1"/>
  <c r="O21" i="1" s="1"/>
  <c r="R21" i="1" s="1"/>
  <c r="V22" i="1"/>
  <c r="V23" i="1"/>
  <c r="O23" i="1" s="1"/>
  <c r="R23" i="1" s="1"/>
  <c r="V24" i="1"/>
  <c r="V25" i="1"/>
  <c r="O25" i="1" s="1"/>
  <c r="R25" i="1" s="1"/>
  <c r="V26" i="1"/>
  <c r="V27" i="1"/>
  <c r="O27" i="1" s="1"/>
  <c r="R27" i="1" s="1"/>
  <c r="V28" i="1"/>
  <c r="V29" i="1"/>
  <c r="O29" i="1" s="1"/>
  <c r="R29" i="1" s="1"/>
  <c r="V30" i="1"/>
  <c r="V31" i="1"/>
  <c r="O31" i="1" s="1"/>
  <c r="R31" i="1" s="1"/>
  <c r="V32" i="1"/>
  <c r="V33" i="1"/>
  <c r="O33" i="1" s="1"/>
  <c r="R33" i="1" s="1"/>
  <c r="V34" i="1"/>
  <c r="V35" i="1"/>
  <c r="O35" i="1" s="1"/>
  <c r="R35" i="1" s="1"/>
  <c r="V36" i="1"/>
  <c r="V37" i="1"/>
  <c r="O37" i="1" s="1"/>
  <c r="R37" i="1" s="1"/>
  <c r="V38" i="1"/>
  <c r="V39" i="1"/>
  <c r="O39" i="1" s="1"/>
  <c r="R39" i="1" s="1"/>
  <c r="V40" i="1"/>
  <c r="V41" i="1"/>
  <c r="O41" i="1" s="1"/>
  <c r="R41" i="1" s="1"/>
  <c r="V42" i="1"/>
  <c r="V43" i="1"/>
  <c r="O43" i="1" s="1"/>
  <c r="R43" i="1" s="1"/>
  <c r="V44" i="1"/>
  <c r="V45" i="1"/>
  <c r="O45" i="1" s="1"/>
  <c r="R45" i="1" s="1"/>
  <c r="V46" i="1"/>
  <c r="V47" i="1"/>
  <c r="O47" i="1" s="1"/>
  <c r="R47" i="1" s="1"/>
  <c r="V48" i="1"/>
  <c r="V49" i="1"/>
  <c r="O49" i="1" s="1"/>
  <c r="R49" i="1" s="1"/>
  <c r="V50" i="1"/>
  <c r="V51" i="1"/>
  <c r="O51" i="1" s="1"/>
  <c r="R51" i="1" s="1"/>
  <c r="V52" i="1"/>
  <c r="V53" i="1"/>
  <c r="O53" i="1" s="1"/>
  <c r="R53" i="1" s="1"/>
  <c r="V54" i="1"/>
  <c r="V55" i="1"/>
  <c r="O55" i="1" s="1"/>
  <c r="R55" i="1" s="1"/>
  <c r="V56" i="1"/>
  <c r="V57" i="1"/>
  <c r="O57" i="1" s="1"/>
  <c r="R57" i="1" s="1"/>
  <c r="V59" i="1"/>
  <c r="O59" i="1" s="1"/>
  <c r="R59" i="1" s="1"/>
  <c r="V60" i="1"/>
  <c r="O60" i="1" s="1"/>
  <c r="R60" i="1" s="1"/>
  <c r="V61" i="1"/>
  <c r="O61" i="1" s="1"/>
  <c r="R61" i="1" s="1"/>
  <c r="V62" i="1"/>
  <c r="O62" i="1" s="1"/>
  <c r="R62" i="1" s="1"/>
  <c r="V63" i="1"/>
  <c r="O63" i="1" s="1"/>
  <c r="R63" i="1" s="1"/>
  <c r="V64" i="1"/>
  <c r="O64" i="1" s="1"/>
  <c r="R64" i="1" s="1"/>
  <c r="V65" i="1"/>
  <c r="O65" i="1" s="1"/>
  <c r="R65" i="1" s="1"/>
  <c r="V66" i="1"/>
  <c r="O66" i="1" s="1"/>
  <c r="R66" i="1" s="1"/>
  <c r="V67" i="1"/>
  <c r="O67" i="1" s="1"/>
  <c r="R67" i="1" s="1"/>
  <c r="V68" i="1"/>
  <c r="O68" i="1" s="1"/>
  <c r="R68" i="1" s="1"/>
  <c r="V69" i="1"/>
  <c r="O69" i="1" s="1"/>
  <c r="R69" i="1" s="1"/>
  <c r="V70" i="1"/>
  <c r="O70" i="1" s="1"/>
  <c r="R70" i="1" s="1"/>
  <c r="V71" i="1"/>
  <c r="O71" i="1" s="1"/>
  <c r="R71" i="1" s="1"/>
  <c r="V72" i="1"/>
  <c r="O72" i="1" s="1"/>
  <c r="R72" i="1" s="1"/>
  <c r="V73" i="1"/>
  <c r="O73" i="1" s="1"/>
  <c r="R73" i="1" s="1"/>
  <c r="V74" i="1"/>
  <c r="O74" i="1" s="1"/>
  <c r="R74" i="1" s="1"/>
  <c r="V75" i="1"/>
  <c r="O75" i="1" s="1"/>
  <c r="R75" i="1" s="1"/>
  <c r="V7" i="1"/>
  <c r="O7" i="1" s="1"/>
  <c r="R7" i="1" s="1"/>
  <c r="U8" i="1"/>
  <c r="U9" i="1"/>
  <c r="U10" i="1"/>
  <c r="U11" i="1"/>
  <c r="U12" i="1"/>
  <c r="U13" i="1"/>
  <c r="U15" i="1"/>
  <c r="U16" i="1"/>
  <c r="U17" i="1"/>
  <c r="U18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5" i="1"/>
  <c r="U80" i="1"/>
  <c r="U86" i="1"/>
  <c r="U88" i="1"/>
  <c r="U91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" i="1"/>
  <c r="K8" i="1"/>
  <c r="Q8" i="1" s="1"/>
  <c r="K9" i="1"/>
  <c r="Q9" i="1" s="1"/>
  <c r="K10" i="1"/>
  <c r="Q10" i="1" s="1"/>
  <c r="K11" i="1"/>
  <c r="Q11" i="1" s="1"/>
  <c r="K12" i="1"/>
  <c r="Q12" i="1" s="1"/>
  <c r="K13" i="1"/>
  <c r="Q13" i="1" s="1"/>
  <c r="K14" i="1"/>
  <c r="Q14" i="1" s="1"/>
  <c r="K15" i="1"/>
  <c r="Q15" i="1" s="1"/>
  <c r="K16" i="1"/>
  <c r="Q16" i="1" s="1"/>
  <c r="K17" i="1"/>
  <c r="Q17" i="1" s="1"/>
  <c r="K18" i="1"/>
  <c r="Q18" i="1" s="1"/>
  <c r="K19" i="1"/>
  <c r="Q19" i="1" s="1"/>
  <c r="K20" i="1"/>
  <c r="Q20" i="1" s="1"/>
  <c r="K21" i="1"/>
  <c r="Q21" i="1" s="1"/>
  <c r="K22" i="1"/>
  <c r="K23" i="1"/>
  <c r="K24" i="1"/>
  <c r="Q24" i="1" s="1"/>
  <c r="K25" i="1"/>
  <c r="K26" i="1"/>
  <c r="Q26" i="1" s="1"/>
  <c r="K27" i="1"/>
  <c r="K28" i="1"/>
  <c r="Q28" i="1" s="1"/>
  <c r="K29" i="1"/>
  <c r="K30" i="1"/>
  <c r="Q30" i="1" s="1"/>
  <c r="K31" i="1"/>
  <c r="K32" i="1"/>
  <c r="Q32" i="1" s="1"/>
  <c r="K33" i="1"/>
  <c r="K34" i="1"/>
  <c r="Q34" i="1" s="1"/>
  <c r="K35" i="1"/>
  <c r="K36" i="1"/>
  <c r="Q36" i="1" s="1"/>
  <c r="K37" i="1"/>
  <c r="Q37" i="1" s="1"/>
  <c r="K38" i="1"/>
  <c r="Q38" i="1" s="1"/>
  <c r="K39" i="1"/>
  <c r="Q39" i="1" s="1"/>
  <c r="K40" i="1"/>
  <c r="Q40" i="1" s="1"/>
  <c r="K41" i="1"/>
  <c r="Q41" i="1" s="1"/>
  <c r="K42" i="1"/>
  <c r="Q42" i="1" s="1"/>
  <c r="K43" i="1"/>
  <c r="Q43" i="1" s="1"/>
  <c r="K44" i="1"/>
  <c r="Q44" i="1" s="1"/>
  <c r="K45" i="1"/>
  <c r="Q45" i="1" s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K53" i="1"/>
  <c r="Q53" i="1" s="1"/>
  <c r="K54" i="1"/>
  <c r="Q54" i="1" s="1"/>
  <c r="K55" i="1"/>
  <c r="Q55" i="1" s="1"/>
  <c r="K56" i="1"/>
  <c r="Q56" i="1" s="1"/>
  <c r="K57" i="1"/>
  <c r="Q57" i="1" s="1"/>
  <c r="K59" i="1"/>
  <c r="Q59" i="1" s="1"/>
  <c r="K60" i="1"/>
  <c r="Q60" i="1" s="1"/>
  <c r="K61" i="1"/>
  <c r="Q61" i="1" s="1"/>
  <c r="K62" i="1"/>
  <c r="Q62" i="1" s="1"/>
  <c r="K63" i="1"/>
  <c r="Q63" i="1" s="1"/>
  <c r="K64" i="1"/>
  <c r="Q64" i="1" s="1"/>
  <c r="K65" i="1"/>
  <c r="Q65" i="1" s="1"/>
  <c r="K66" i="1"/>
  <c r="Q66" i="1" s="1"/>
  <c r="K67" i="1"/>
  <c r="Q67" i="1" s="1"/>
  <c r="K68" i="1"/>
  <c r="Q68" i="1" s="1"/>
  <c r="K69" i="1"/>
  <c r="Q69" i="1" s="1"/>
  <c r="K70" i="1"/>
  <c r="Q70" i="1" s="1"/>
  <c r="K71" i="1"/>
  <c r="Q71" i="1" s="1"/>
  <c r="K72" i="1"/>
  <c r="Q72" i="1" s="1"/>
  <c r="K73" i="1"/>
  <c r="Q73" i="1" s="1"/>
  <c r="K74" i="1"/>
  <c r="Q74" i="1" s="1"/>
  <c r="K75" i="1"/>
  <c r="Q75" i="1" s="1"/>
  <c r="K7" i="1"/>
  <c r="Q7" i="1" s="1"/>
  <c r="J76" i="1"/>
  <c r="J77" i="1"/>
  <c r="J78" i="1"/>
  <c r="J90" i="1"/>
  <c r="J93" i="1"/>
  <c r="I91" i="1"/>
  <c r="J91" i="1" s="1"/>
  <c r="I92" i="1"/>
  <c r="J92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" i="1"/>
  <c r="J7" i="1" s="1"/>
  <c r="L6" i="1"/>
  <c r="M6" i="1"/>
  <c r="N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" i="1"/>
  <c r="E6" i="1"/>
  <c r="F6" i="1"/>
  <c r="U6" i="1" l="1"/>
  <c r="Q35" i="1"/>
  <c r="Q33" i="1"/>
  <c r="Q31" i="1"/>
  <c r="Q29" i="1"/>
  <c r="Q27" i="1"/>
  <c r="Q25" i="1"/>
  <c r="Q23" i="1"/>
  <c r="Q91" i="1"/>
  <c r="Q87" i="1"/>
  <c r="Q83" i="1"/>
  <c r="Q79" i="1"/>
  <c r="R92" i="1"/>
  <c r="R88" i="1"/>
  <c r="R84" i="1"/>
  <c r="R80" i="1"/>
  <c r="R76" i="1"/>
  <c r="Q22" i="1"/>
  <c r="R90" i="1"/>
  <c r="R86" i="1"/>
  <c r="R82" i="1"/>
  <c r="R78" i="1"/>
  <c r="R58" i="1"/>
  <c r="AC57" i="1"/>
  <c r="AA57" i="1"/>
  <c r="AC62" i="1"/>
  <c r="AA62" i="1"/>
  <c r="AC58" i="1"/>
  <c r="AA58" i="1"/>
  <c r="AA49" i="1"/>
  <c r="AA35" i="1"/>
  <c r="AC31" i="1"/>
  <c r="AA25" i="1"/>
  <c r="AC15" i="1"/>
  <c r="AA13" i="1"/>
  <c r="AC63" i="1"/>
  <c r="AA47" i="1"/>
  <c r="AA41" i="1"/>
  <c r="AA16" i="1"/>
  <c r="AA51" i="1"/>
  <c r="AA64" i="1"/>
  <c r="AC71" i="1"/>
  <c r="AC55" i="1"/>
  <c r="AC39" i="1"/>
  <c r="AC23" i="1"/>
  <c r="AA33" i="1"/>
  <c r="AA43" i="1"/>
  <c r="AA68" i="1"/>
  <c r="AC67" i="1"/>
  <c r="AA12" i="1"/>
  <c r="AA72" i="1"/>
  <c r="AA27" i="1"/>
  <c r="AA60" i="1"/>
  <c r="AC75" i="1"/>
  <c r="AC11" i="1"/>
  <c r="AA74" i="1"/>
  <c r="AC74" i="1"/>
  <c r="AA70" i="1"/>
  <c r="AC70" i="1"/>
  <c r="AA66" i="1"/>
  <c r="AC66" i="1"/>
  <c r="AC54" i="1"/>
  <c r="AA54" i="1"/>
  <c r="AC50" i="1"/>
  <c r="AA50" i="1"/>
  <c r="AC46" i="1"/>
  <c r="AA46" i="1"/>
  <c r="AC42" i="1"/>
  <c r="AA42" i="1"/>
  <c r="AC38" i="1"/>
  <c r="AA38" i="1"/>
  <c r="AC34" i="1"/>
  <c r="AA34" i="1"/>
  <c r="AC30" i="1"/>
  <c r="AA30" i="1"/>
  <c r="AC26" i="1"/>
  <c r="AA26" i="1"/>
  <c r="AC22" i="1"/>
  <c r="AA22" i="1"/>
  <c r="AA18" i="1"/>
  <c r="AC18" i="1"/>
  <c r="AA10" i="1"/>
  <c r="AC10" i="1"/>
  <c r="AC73" i="1"/>
  <c r="AA73" i="1"/>
  <c r="AC69" i="1"/>
  <c r="AA69" i="1"/>
  <c r="AC65" i="1"/>
  <c r="AA65" i="1"/>
  <c r="AC61" i="1"/>
  <c r="AA61" i="1"/>
  <c r="AA17" i="1"/>
  <c r="AC14" i="1"/>
  <c r="AA21" i="1"/>
  <c r="AA29" i="1"/>
  <c r="AA37" i="1"/>
  <c r="AA45" i="1"/>
  <c r="AA53" i="1"/>
  <c r="AA20" i="1"/>
  <c r="AA24" i="1"/>
  <c r="AA28" i="1"/>
  <c r="AA32" i="1"/>
  <c r="AA36" i="1"/>
  <c r="AA40" i="1"/>
  <c r="AA44" i="1"/>
  <c r="AA48" i="1"/>
  <c r="AA52" i="1"/>
  <c r="AA56" i="1"/>
  <c r="Q52" i="1"/>
  <c r="O6" i="1"/>
  <c r="R22" i="1"/>
  <c r="Y6" i="1"/>
  <c r="V6" i="1"/>
  <c r="T6" i="1"/>
  <c r="S6" i="1"/>
  <c r="K6" i="1"/>
  <c r="J6" i="1"/>
  <c r="I6" i="1"/>
  <c r="AC6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" i="1"/>
</calcChain>
</file>

<file path=xl/sharedStrings.xml><?xml version="1.0" encoding="utf-8"?>
<sst xmlns="http://schemas.openxmlformats.org/spreadsheetml/2006/main" count="205" uniqueCount="118">
  <si>
    <t>Период: 15.08.2024 - 22.08.2024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</si>
  <si>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</si>
  <si>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</si>
  <si>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</si>
  <si>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</si>
  <si>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</si>
  <si>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</si>
  <si>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</si>
  <si>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</si>
  <si>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</si>
  <si>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</si>
  <si>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</si>
  <si>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</si>
  <si>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</si>
  <si>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</si>
  <si>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</si>
  <si>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</si>
  <si>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</si>
  <si>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</si>
  <si>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</si>
  <si>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</si>
  <si>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</si>
  <si>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</si>
  <si>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</si>
  <si>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 мясом, Горячая штучка 0,43кг  ПОКОМ</t>
  </si>
  <si>
    <t>Пельмени Бигбули со сливоч.маслом (Мегамаслище) ТМ БУЛЬМЕНИ сфера 0,43. замор.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</si>
  <si>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</si>
  <si>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</si>
  <si>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</si>
  <si>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5кг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</si>
  <si>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</si>
  <si>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</si>
  <si>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</si>
  <si>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</si>
  <si>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</si>
  <si>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</si>
  <si>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</si>
  <si>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</si>
  <si>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</si>
  <si>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</si>
  <si>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</si>
  <si>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</si>
  <si>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</si>
  <si>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</si>
  <si>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</si>
  <si>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БОНУС_Мини-чебуречки с мясом  0,3кг ТМ Зареченские  ПОКОМ</t>
  </si>
  <si>
    <t>БОНУС_Пельмени Бульмени с говядиной и свининой Наваристые 2,7кг Горячая штучка ВЕС  ПОКОМ</t>
  </si>
  <si>
    <t>БОНУС_Пельмени Отборные из свинины и говядины 0,9 кг ТМ Стародворье ТС Медвежье ушко  ПОКОМ</t>
  </si>
  <si>
    <t>Готовые чебуманы с говядиной 0,28кг ТМ Горячая штучка  ПОКОМ</t>
  </si>
  <si>
    <t>Жар-ладушки с клубникой и вишней ВЕС ТМ Зареченские  ПОКОМ</t>
  </si>
  <si>
    <t>Жар-ладушки с мясом, картофелем и грибами ВЕС ТМ Зареченские  ПОКОМ</t>
  </si>
  <si>
    <t>Жар-ладушки с яблоком и грушей ТМ Зареченские ВЕС ПОКОМ</t>
  </si>
  <si>
    <t>ЖАР-мени ВЕС ТМ Зареченские  ПОКОМ</t>
  </si>
  <si>
    <t>Мини-пицца с ветчиной и сыром 0,3кг ТМ Зареченские 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</si>
  <si>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</si>
  <si>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</si>
  <si>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Мини-сосиски в тесте 0,3кг ТМ Зареченские  ПОКОМ</t>
  </si>
  <si>
    <t>Мини-сосиски в тесте 3,7кг ВЕС заморож. ТМ Зареченские  ПОКОМ</t>
  </si>
  <si>
    <t>Мини-чебуречки с мясом  0,3кг ТМ Зареченские  ПОКОМ</t>
  </si>
  <si>
    <t>Мини-чебуречки с сыром и ветчиной 0,3кг ТМ Зареченские  ПОКОМ</t>
  </si>
  <si>
    <t>Мини-шарики с курочкой и сыром ТМ Зареченские ВЕС  ПОКОМ</t>
  </si>
  <si>
    <t>Наггетсы Foodgital 0,25кг ТМ Горячая штучка  ПОКОМ</t>
  </si>
  <si>
    <t>Наггетсы Курушки 0,25кг ТМ Стародворье  ПОКОМ</t>
  </si>
  <si>
    <t>Наггетсы Нагетосы Сочная курочка со сладкой паприкой  0,25 кг ПОКОМ</t>
  </si>
  <si>
    <t>Наггетсы Нагетосы Сочная курочка со сметаной и зеленью ТМ Горячая штучка 0,25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</si>
  <si>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</si>
  <si>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</si>
  <si>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</si>
  <si>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</si>
  <si>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</si>
  <si>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</si>
  <si>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2,7кг Горячая штучка ВЕС  ПОКОМ</t>
  </si>
  <si>
    <t>Пельмени Домашние с говядиной и свининой 0,7кг, сфера ТМ Зареченские  ПОКОМ</t>
  </si>
  <si>
    <t>Пельмени Домашние со сливочным маслом 0,7кг, сфера ТМ Зареченские  ПОКОМ</t>
  </si>
  <si>
    <t>Пельмени Жемчужные сфера 1,0кг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</si>
  <si>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</si>
  <si>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</si>
  <si>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 говядиной и свининой, ВЕС, сфера пуговки Мясная Галерея  ПОКОМ</t>
  </si>
  <si>
    <t>Пельмени Сочные сфера 0,8 кг ТМ Стародворье  ПОКОМ</t>
  </si>
  <si>
    <t>Пельмени Татарские 0,4кг ТМ Особый рецепт  ПОКОМ</t>
  </si>
  <si>
    <t>Пирожки с мясом 0,3кг ТМ Зареченские  ПОКОМ</t>
  </si>
  <si>
    <t>Пирожки с мясом 3,7кг ВЕС ТМ Зареченские  ПОКОМ</t>
  </si>
  <si>
    <t>Пирожки с мясом, картофелем и грибами 0,3кг ТМ Зареченские  ПОКОМ</t>
  </si>
  <si>
    <t>Пирожки с яблоком и грушей 0,3кг ТМ Зареченские  ПОКОМ</t>
  </si>
  <si>
    <t>Смак-мени с картофелем и сочной грудинкой 1кг ТМ Зареченские ПОКОМ</t>
  </si>
  <si>
    <t>Смаколадьи с яблоком и грушей ТМ Зареченские,0,9 кг ПОКОМ</t>
  </si>
  <si>
    <t>Смаколадьи спелое яблоко 0,8кг ТМ Зареченские  ПОКОМ</t>
  </si>
  <si>
    <t>Сосисоны в темпуре ВЕС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</si>
  <si>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</si>
  <si>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</si>
  <si>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</si>
  <si>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Хрустящие крылышки ТМ Зареченские ТС Зареченские продукты. ВЕС ПОКОМ</t>
  </si>
  <si>
    <t>Чебупай сочное яблоко ТМ Горячая штучка 0,2 кг зам.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</si>
  <si>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</si>
  <si>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</si>
  <si>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</si>
  <si>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</si>
  <si>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</si>
  <si>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</si>
  <si>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</si>
  <si>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</si>
  <si>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</si>
  <si>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</si>
  <si>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</si>
  <si>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</si>
  <si>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</si>
  <si>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</si>
  <si>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сум зак</t>
  </si>
  <si>
    <t>коментарии</t>
  </si>
  <si>
    <t>короб</t>
  </si>
  <si>
    <t>кр</t>
  </si>
  <si>
    <t>вес</t>
  </si>
  <si>
    <t>рот</t>
  </si>
  <si>
    <t>26,08,</t>
  </si>
  <si>
    <t>28,08,</t>
  </si>
  <si>
    <t>08,08,</t>
  </si>
  <si>
    <t>15,08,</t>
  </si>
  <si>
    <t>21,08,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</si>
</sst>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3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5" fillId="4" borderId="1" xfId="0" applyFont="1" applyFill="1" applyBorder="1" applyAlignment="1">
      <alignment horizontal="left" vertical="top"/>
    </xf>
    <xf numFmtId="164" fontId="0" fillId="4" borderId="1" xfId="0" applyNumberFormat="1" applyFill="1" applyBorder="1" applyAlignment="1">
      <alignment horizontal="right" vertical="top"/>
    </xf>
    <xf numFmtId="164" fontId="5" fillId="4" borderId="1" xfId="0" applyNumberFormat="1" applyFon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  <xf numFmtId="164" fontId="5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1,08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6-22,08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2,08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14.08.2024 - 21.08.2024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21,08,</v>
          </cell>
          <cell r="N5" t="str">
            <v>26,08,</v>
          </cell>
          <cell r="P5" t="str">
            <v>26,08,</v>
          </cell>
          <cell r="S5" t="str">
            <v>08,08,</v>
          </cell>
          <cell r="T5" t="str">
            <v>15,08,</v>
          </cell>
          <cell r="U5" t="str">
            <v>21,08,</v>
          </cell>
        </row>
        <row r="6">
          <cell r="E6">
            <v>50450.02</v>
          </cell>
          <cell r="F6">
            <v>46128.36</v>
          </cell>
          <cell r="I6">
            <v>51149.167000000001</v>
          </cell>
          <cell r="J6">
            <v>-699.14699999999971</v>
          </cell>
          <cell r="K6">
            <v>24397</v>
          </cell>
          <cell r="L6">
            <v>0</v>
          </cell>
          <cell r="M6">
            <v>0</v>
          </cell>
          <cell r="N6">
            <v>16744</v>
          </cell>
          <cell r="O6">
            <v>9138.8040000000001</v>
          </cell>
          <cell r="P6">
            <v>11218</v>
          </cell>
          <cell r="S6">
            <v>9445.8040000000037</v>
          </cell>
          <cell r="T6">
            <v>9714.3439999999991</v>
          </cell>
          <cell r="U6">
            <v>9680.8799999999992</v>
          </cell>
          <cell r="V6">
            <v>4756</v>
          </cell>
          <cell r="Y6">
            <v>27962</v>
          </cell>
        </row>
        <row r="7">
          <cell r="A7" t="str">
            <v>БОНУС_Мини-чебуречки с мясом  0,3кг ТМ Зареченские  ПОКОМ</v>
          </cell>
          <cell r="B7" t="str">
            <v>шт</v>
          </cell>
          <cell r="E7">
            <v>4</v>
          </cell>
          <cell r="F7">
            <v>-4</v>
          </cell>
          <cell r="G7">
            <v>0</v>
          </cell>
          <cell r="H7" t="e">
            <v>#N/A</v>
          </cell>
          <cell r="I7">
            <v>4</v>
          </cell>
          <cell r="J7">
            <v>0</v>
          </cell>
          <cell r="K7">
            <v>0</v>
          </cell>
          <cell r="O7">
            <v>0.8</v>
          </cell>
          <cell r="Q7">
            <v>-5</v>
          </cell>
          <cell r="R7">
            <v>-5</v>
          </cell>
          <cell r="S7">
            <v>0.6</v>
          </cell>
          <cell r="T7">
            <v>0</v>
          </cell>
          <cell r="U7">
            <v>3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 t="e">
            <v>#N/A</v>
          </cell>
          <cell r="AA7">
            <v>0</v>
          </cell>
          <cell r="AB7">
            <v>0</v>
          </cell>
        </row>
        <row r="8">
          <cell r="A8" t="str">
            <v>БОНУС_Пельмени Бульмени с говядиной и свининой Наваристые 2,7кг Горячая штучка ВЕС  ПОКОМ</v>
          </cell>
          <cell r="B8" t="str">
            <v>кг</v>
          </cell>
          <cell r="C8">
            <v>-43.2</v>
          </cell>
          <cell r="D8">
            <v>10.8</v>
          </cell>
          <cell r="E8">
            <v>165</v>
          </cell>
          <cell r="F8">
            <v>-200.1</v>
          </cell>
          <cell r="G8">
            <v>0</v>
          </cell>
          <cell r="H8" t="e">
            <v>#N/A</v>
          </cell>
          <cell r="I8">
            <v>167.40199999999999</v>
          </cell>
          <cell r="J8">
            <v>-2.4019999999999868</v>
          </cell>
          <cell r="K8">
            <v>0</v>
          </cell>
          <cell r="O8">
            <v>33</v>
          </cell>
          <cell r="Q8">
            <v>-6.0636363636363635</v>
          </cell>
          <cell r="R8">
            <v>-6.0636363636363635</v>
          </cell>
          <cell r="S8">
            <v>38.9</v>
          </cell>
          <cell r="T8">
            <v>44.1</v>
          </cell>
          <cell r="U8">
            <v>37.799999999999997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 t="e">
            <v>#N/A</v>
          </cell>
          <cell r="AA8">
            <v>0</v>
          </cell>
          <cell r="AB8">
            <v>0</v>
          </cell>
        </row>
        <row r="9">
          <cell r="A9" t="str">
            <v>БОНУС_Пельмени Отборные из свинины и говядины 0,9 кг ТМ Стародворье ТС Медвежье ушко  ПОКОМ</v>
          </cell>
          <cell r="B9" t="str">
            <v>шт</v>
          </cell>
          <cell r="C9">
            <v>-155</v>
          </cell>
          <cell r="D9">
            <v>46</v>
          </cell>
          <cell r="E9">
            <v>493</v>
          </cell>
          <cell r="F9">
            <v>-631</v>
          </cell>
          <cell r="G9">
            <v>0</v>
          </cell>
          <cell r="H9">
            <v>0</v>
          </cell>
          <cell r="I9">
            <v>531</v>
          </cell>
          <cell r="J9">
            <v>-38</v>
          </cell>
          <cell r="K9">
            <v>0</v>
          </cell>
          <cell r="O9">
            <v>98.6</v>
          </cell>
          <cell r="Q9">
            <v>-6.3995943204868162</v>
          </cell>
          <cell r="R9">
            <v>-6.3995943204868162</v>
          </cell>
          <cell r="S9">
            <v>136</v>
          </cell>
          <cell r="T9">
            <v>115.4</v>
          </cell>
          <cell r="U9">
            <v>133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</row>
        <row r="10">
          <cell r="A10" t="str">
            <v>Готовые чебупели острые с мясом Горячая штучка 0,3 кг зам  ПОКОМ</v>
          </cell>
          <cell r="B10" t="str">
            <v>шт</v>
          </cell>
          <cell r="C10">
            <v>55</v>
          </cell>
          <cell r="D10">
            <v>1037</v>
          </cell>
          <cell r="E10">
            <v>529</v>
          </cell>
          <cell r="F10">
            <v>546</v>
          </cell>
          <cell r="G10">
            <v>1</v>
          </cell>
          <cell r="H10">
            <v>180</v>
          </cell>
          <cell r="I10">
            <v>547</v>
          </cell>
          <cell r="J10">
            <v>-18</v>
          </cell>
          <cell r="K10">
            <v>330</v>
          </cell>
          <cell r="O10">
            <v>105.8</v>
          </cell>
          <cell r="P10">
            <v>170</v>
          </cell>
          <cell r="Q10">
            <v>9.8865784499054818</v>
          </cell>
          <cell r="R10">
            <v>5.1606805293005671</v>
          </cell>
          <cell r="S10">
            <v>99.6</v>
          </cell>
          <cell r="T10">
            <v>112</v>
          </cell>
          <cell r="U10">
            <v>111</v>
          </cell>
          <cell r="V10">
            <v>0</v>
          </cell>
          <cell r="W10">
            <v>70</v>
          </cell>
          <cell r="X10">
            <v>14</v>
          </cell>
          <cell r="Y10">
            <v>170</v>
          </cell>
          <cell r="Z10">
            <v>0</v>
          </cell>
          <cell r="AA10">
            <v>14.166666666666666</v>
          </cell>
          <cell r="AB10">
            <v>0.3</v>
          </cell>
        </row>
        <row r="11">
          <cell r="A11" t="str">
            <v>Готовые чебупели с ветчиной и сыром Горячая штучка 0,3кг зам  ПОКОМ</v>
          </cell>
          <cell r="B11" t="str">
            <v>шт</v>
          </cell>
          <cell r="C11">
            <v>358</v>
          </cell>
          <cell r="D11">
            <v>5522</v>
          </cell>
          <cell r="E11">
            <v>3643</v>
          </cell>
          <cell r="F11">
            <v>2146</v>
          </cell>
          <cell r="G11" t="str">
            <v>пуд,яб</v>
          </cell>
          <cell r="H11">
            <v>180</v>
          </cell>
          <cell r="I11">
            <v>3726</v>
          </cell>
          <cell r="J11">
            <v>-83</v>
          </cell>
          <cell r="K11">
            <v>1010</v>
          </cell>
          <cell r="N11">
            <v>2400</v>
          </cell>
          <cell r="O11">
            <v>476.6</v>
          </cell>
          <cell r="P11">
            <v>960</v>
          </cell>
          <cell r="Q11">
            <v>8.6361728913134694</v>
          </cell>
          <cell r="R11">
            <v>4.5027276542173729</v>
          </cell>
          <cell r="S11">
            <v>475</v>
          </cell>
          <cell r="T11">
            <v>486.6</v>
          </cell>
          <cell r="U11">
            <v>549</v>
          </cell>
          <cell r="V11">
            <v>1260</v>
          </cell>
          <cell r="W11">
            <v>70</v>
          </cell>
          <cell r="X11">
            <v>14</v>
          </cell>
          <cell r="Y11">
            <v>3360</v>
          </cell>
          <cell r="Z11" t="str">
            <v>апр яб</v>
          </cell>
          <cell r="AA11">
            <v>280</v>
          </cell>
          <cell r="AB11">
            <v>0.3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500</v>
          </cell>
          <cell r="D12">
            <v>2813</v>
          </cell>
          <cell r="E12">
            <v>1658</v>
          </cell>
          <cell r="F12">
            <v>1584</v>
          </cell>
          <cell r="G12" t="str">
            <v>пуд</v>
          </cell>
          <cell r="H12">
            <v>180</v>
          </cell>
          <cell r="I12">
            <v>1727</v>
          </cell>
          <cell r="J12">
            <v>-69</v>
          </cell>
          <cell r="K12">
            <v>1170</v>
          </cell>
          <cell r="N12">
            <v>1200</v>
          </cell>
          <cell r="O12">
            <v>331.6</v>
          </cell>
          <cell r="P12">
            <v>140</v>
          </cell>
          <cell r="Q12">
            <v>8.7273823884197821</v>
          </cell>
          <cell r="R12">
            <v>4.7768395657418576</v>
          </cell>
          <cell r="S12">
            <v>366.8</v>
          </cell>
          <cell r="T12">
            <v>363.2</v>
          </cell>
          <cell r="U12">
            <v>341</v>
          </cell>
          <cell r="V12">
            <v>0</v>
          </cell>
          <cell r="W12">
            <v>70</v>
          </cell>
          <cell r="X12">
            <v>14</v>
          </cell>
          <cell r="Y12">
            <v>1340</v>
          </cell>
          <cell r="Z12">
            <v>0</v>
          </cell>
          <cell r="AA12">
            <v>111.66666666666667</v>
          </cell>
          <cell r="AB12">
            <v>0.3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506</v>
          </cell>
          <cell r="D13">
            <v>447</v>
          </cell>
          <cell r="E13">
            <v>367</v>
          </cell>
          <cell r="F13">
            <v>483</v>
          </cell>
          <cell r="G13">
            <v>1</v>
          </cell>
          <cell r="H13">
            <v>180</v>
          </cell>
          <cell r="I13">
            <v>442</v>
          </cell>
          <cell r="J13">
            <v>-75</v>
          </cell>
          <cell r="K13">
            <v>0</v>
          </cell>
          <cell r="O13">
            <v>73.400000000000006</v>
          </cell>
          <cell r="P13">
            <v>330</v>
          </cell>
          <cell r="Q13">
            <v>11.076294277929154</v>
          </cell>
          <cell r="R13">
            <v>6.5803814713896456</v>
          </cell>
          <cell r="S13">
            <v>66.8</v>
          </cell>
          <cell r="T13">
            <v>38.799999999999997</v>
          </cell>
          <cell r="U13">
            <v>33</v>
          </cell>
          <cell r="V13">
            <v>0</v>
          </cell>
          <cell r="W13">
            <v>126</v>
          </cell>
          <cell r="X13">
            <v>14</v>
          </cell>
          <cell r="Y13">
            <v>330</v>
          </cell>
          <cell r="Z13">
            <v>0</v>
          </cell>
          <cell r="AA13">
            <v>13.75</v>
          </cell>
          <cell r="AB13">
            <v>0.09</v>
          </cell>
        </row>
        <row r="14">
          <cell r="A14" t="str">
            <v>Жар-боллы с курочкой и сыром, ВЕС ТМ Зареченские  ПОКОМ</v>
          </cell>
          <cell r="B14">
            <v>-11.101000000000001</v>
          </cell>
          <cell r="E14">
            <v>0</v>
          </cell>
          <cell r="F14">
            <v>0</v>
          </cell>
          <cell r="G14" t="str">
            <v>рот</v>
          </cell>
          <cell r="H14" t="e">
            <v>#N/A</v>
          </cell>
          <cell r="I14">
            <v>0</v>
          </cell>
          <cell r="J14">
            <v>0</v>
          </cell>
          <cell r="K14">
            <v>0</v>
          </cell>
          <cell r="O14">
            <v>0</v>
          </cell>
          <cell r="Q14" t="e">
            <v>#DIV/0!</v>
          </cell>
          <cell r="R14" t="e">
            <v>#DIV/0!</v>
          </cell>
          <cell r="S14">
            <v>16.399999999999999</v>
          </cell>
          <cell r="T14">
            <v>1.2</v>
          </cell>
          <cell r="U14">
            <v>0</v>
          </cell>
          <cell r="V14">
            <v>0</v>
          </cell>
          <cell r="W14">
            <v>126</v>
          </cell>
          <cell r="X14">
            <v>14</v>
          </cell>
          <cell r="Y14">
            <v>0</v>
          </cell>
          <cell r="Z14" t="e">
            <v>#N/A</v>
          </cell>
          <cell r="AA14">
            <v>0</v>
          </cell>
          <cell r="AB14">
            <v>0</v>
          </cell>
        </row>
        <row r="15">
          <cell r="A15" t="str">
            <v>Жар-ладушки с мясом ТМ Зареченские ВЕС ПОКОМ</v>
          </cell>
          <cell r="B15">
            <v>29.856000000000002</v>
          </cell>
          <cell r="E15">
            <v>0</v>
          </cell>
          <cell r="F15">
            <v>0</v>
          </cell>
          <cell r="G15" t="str">
            <v>рот</v>
          </cell>
          <cell r="H15" t="e">
            <v>#N/A</v>
          </cell>
          <cell r="I15">
            <v>14.8</v>
          </cell>
          <cell r="J15">
            <v>-14.8</v>
          </cell>
          <cell r="K15">
            <v>0</v>
          </cell>
          <cell r="O15">
            <v>0</v>
          </cell>
          <cell r="Q15" t="e">
            <v>#DIV/0!</v>
          </cell>
          <cell r="R15" t="e">
            <v>#DIV/0!</v>
          </cell>
          <cell r="S15">
            <v>37</v>
          </cell>
          <cell r="T15">
            <v>0.74</v>
          </cell>
          <cell r="U15">
            <v>0</v>
          </cell>
          <cell r="V15">
            <v>0</v>
          </cell>
          <cell r="W15">
            <v>126</v>
          </cell>
          <cell r="X15">
            <v>14</v>
          </cell>
          <cell r="Y15">
            <v>0</v>
          </cell>
          <cell r="Z15" t="e">
            <v>#N/A</v>
          </cell>
          <cell r="AA15">
            <v>0</v>
          </cell>
          <cell r="AB15">
            <v>1</v>
          </cell>
        </row>
        <row r="16">
          <cell r="A16" t="str">
            <v>Жар-ладушки с яблоком и грушей ТМ Зареченские ВЕС ПОКОМ</v>
          </cell>
          <cell r="B16" t="str">
            <v>кг</v>
          </cell>
          <cell r="C16">
            <v>41.5</v>
          </cell>
          <cell r="D16">
            <v>29.6</v>
          </cell>
          <cell r="E16">
            <v>62.9</v>
          </cell>
          <cell r="F16">
            <v>8.1999999999999993</v>
          </cell>
          <cell r="G16">
            <v>1</v>
          </cell>
          <cell r="H16" t="e">
            <v>#N/A</v>
          </cell>
          <cell r="I16">
            <v>70.3</v>
          </cell>
          <cell r="J16">
            <v>-7.3999999999999986</v>
          </cell>
          <cell r="K16">
            <v>0</v>
          </cell>
          <cell r="O16">
            <v>12.58</v>
          </cell>
          <cell r="P16">
            <v>98</v>
          </cell>
          <cell r="Q16">
            <v>8.4419713831478536</v>
          </cell>
          <cell r="R16">
            <v>0.65182829888712235</v>
          </cell>
          <cell r="S16">
            <v>2.96</v>
          </cell>
          <cell r="T16">
            <v>3.7</v>
          </cell>
          <cell r="U16">
            <v>7.4</v>
          </cell>
          <cell r="V16">
            <v>0</v>
          </cell>
          <cell r="W16">
            <v>126</v>
          </cell>
          <cell r="X16">
            <v>14</v>
          </cell>
          <cell r="Y16">
            <v>98</v>
          </cell>
          <cell r="Z16" t="str">
            <v>увел</v>
          </cell>
          <cell r="AA16">
            <v>28</v>
          </cell>
          <cell r="AB16">
            <v>1</v>
          </cell>
        </row>
        <row r="17">
          <cell r="A17" t="str">
            <v>ЖАР-мени ВЕС ТМ Зареченские  ПОКОМ</v>
          </cell>
          <cell r="B17" t="str">
            <v>кг</v>
          </cell>
          <cell r="C17">
            <v>86</v>
          </cell>
          <cell r="D17">
            <v>264</v>
          </cell>
          <cell r="E17">
            <v>175.8</v>
          </cell>
          <cell r="F17">
            <v>174.2</v>
          </cell>
          <cell r="G17">
            <v>1</v>
          </cell>
          <cell r="H17" t="e">
            <v>#N/A</v>
          </cell>
          <cell r="I17">
            <v>171.20099999999999</v>
          </cell>
          <cell r="J17">
            <v>4.599000000000018</v>
          </cell>
          <cell r="K17">
            <v>66</v>
          </cell>
          <cell r="O17">
            <v>35.160000000000004</v>
          </cell>
          <cell r="P17">
            <v>66</v>
          </cell>
          <cell r="Q17">
            <v>8.7087599544937415</v>
          </cell>
          <cell r="R17">
            <v>4.9544937428896461</v>
          </cell>
          <cell r="S17">
            <v>33</v>
          </cell>
          <cell r="T17">
            <v>35.1</v>
          </cell>
          <cell r="U17">
            <v>43.8</v>
          </cell>
          <cell r="V17">
            <v>0</v>
          </cell>
          <cell r="W17">
            <v>84</v>
          </cell>
          <cell r="X17">
            <v>12</v>
          </cell>
          <cell r="Y17">
            <v>66</v>
          </cell>
          <cell r="Z17" t="e">
            <v>#N/A</v>
          </cell>
          <cell r="AA17">
            <v>12</v>
          </cell>
          <cell r="AB17">
            <v>1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285.98</v>
          </cell>
          <cell r="D18">
            <v>1270</v>
          </cell>
          <cell r="E18">
            <v>693</v>
          </cell>
          <cell r="F18">
            <v>833.98</v>
          </cell>
          <cell r="G18">
            <v>1</v>
          </cell>
          <cell r="H18">
            <v>180</v>
          </cell>
          <cell r="I18">
            <v>736</v>
          </cell>
          <cell r="J18">
            <v>-43</v>
          </cell>
          <cell r="K18">
            <v>330</v>
          </cell>
          <cell r="O18">
            <v>138.6</v>
          </cell>
          <cell r="P18">
            <v>170</v>
          </cell>
          <cell r="Q18">
            <v>9.6246753246753247</v>
          </cell>
          <cell r="R18">
            <v>6.0171717171717178</v>
          </cell>
          <cell r="S18">
            <v>136.6</v>
          </cell>
          <cell r="T18">
            <v>149</v>
          </cell>
          <cell r="U18">
            <v>166</v>
          </cell>
          <cell r="V18">
            <v>0</v>
          </cell>
          <cell r="W18">
            <v>70</v>
          </cell>
          <cell r="X18">
            <v>14</v>
          </cell>
          <cell r="Y18">
            <v>170</v>
          </cell>
          <cell r="Z18" t="str">
            <v>апр яб</v>
          </cell>
          <cell r="AA18">
            <v>14.166666666666666</v>
          </cell>
          <cell r="AB18">
            <v>0.25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196</v>
          </cell>
          <cell r="D19">
            <v>1951</v>
          </cell>
          <cell r="E19">
            <v>1303</v>
          </cell>
          <cell r="F19">
            <v>785</v>
          </cell>
          <cell r="G19" t="str">
            <v>пуд</v>
          </cell>
          <cell r="H19">
            <v>180</v>
          </cell>
          <cell r="I19">
            <v>1357</v>
          </cell>
          <cell r="J19">
            <v>-54</v>
          </cell>
          <cell r="K19">
            <v>500</v>
          </cell>
          <cell r="N19">
            <v>984</v>
          </cell>
          <cell r="O19">
            <v>260.60000000000002</v>
          </cell>
          <cell r="P19">
            <v>890</v>
          </cell>
          <cell r="Q19">
            <v>8.3461243284727544</v>
          </cell>
          <cell r="R19">
            <v>3.0122793553338445</v>
          </cell>
          <cell r="S19">
            <v>215</v>
          </cell>
          <cell r="T19">
            <v>217.6</v>
          </cell>
          <cell r="U19">
            <v>238</v>
          </cell>
          <cell r="V19">
            <v>0</v>
          </cell>
          <cell r="W19">
            <v>70</v>
          </cell>
          <cell r="X19">
            <v>14</v>
          </cell>
          <cell r="Y19">
            <v>1874</v>
          </cell>
          <cell r="Z19" t="str">
            <v>апр яб</v>
          </cell>
          <cell r="AA19">
            <v>156.16666666666666</v>
          </cell>
          <cell r="AB19">
            <v>0.25</v>
          </cell>
        </row>
        <row r="20">
          <cell r="A20" t="str">
            <v>Мини-пицца с ветчиной и сыром 0,3кг ТМ Зареченские  ПОКОМ</v>
          </cell>
          <cell r="B20" t="str">
            <v>шт</v>
          </cell>
          <cell r="C20">
            <v>156</v>
          </cell>
          <cell r="D20">
            <v>12</v>
          </cell>
          <cell r="E20">
            <v>60</v>
          </cell>
          <cell r="F20">
            <v>100</v>
          </cell>
          <cell r="G20" t="str">
            <v>нов</v>
          </cell>
          <cell r="H20" t="e">
            <v>#N/A</v>
          </cell>
          <cell r="I20">
            <v>77</v>
          </cell>
          <cell r="J20">
            <v>-17</v>
          </cell>
          <cell r="K20">
            <v>0</v>
          </cell>
          <cell r="O20">
            <v>12</v>
          </cell>
          <cell r="Q20">
            <v>8.3333333333333339</v>
          </cell>
          <cell r="R20">
            <v>8.3333333333333339</v>
          </cell>
          <cell r="S20">
            <v>9</v>
          </cell>
          <cell r="T20">
            <v>10.199999999999999</v>
          </cell>
          <cell r="U20">
            <v>29</v>
          </cell>
          <cell r="V20">
            <v>0</v>
          </cell>
          <cell r="W20">
            <v>126</v>
          </cell>
          <cell r="X20">
            <v>14</v>
          </cell>
          <cell r="Y20">
            <v>0</v>
          </cell>
          <cell r="Z20" t="str">
            <v>увел</v>
          </cell>
          <cell r="AA20">
            <v>0</v>
          </cell>
          <cell r="AB20">
            <v>0.3</v>
          </cell>
        </row>
        <row r="21">
          <cell r="A21" t="str">
            <v>Мини-сосиски в тесте "Фрайпики" 3,7кг ВЕС, ТМ Зареченские  ПОКОМ</v>
          </cell>
          <cell r="B21" t="str">
            <v>кг</v>
          </cell>
          <cell r="C21">
            <v>-3.7</v>
          </cell>
          <cell r="D21">
            <v>3.7</v>
          </cell>
          <cell r="E21">
            <v>7.4</v>
          </cell>
          <cell r="F21">
            <v>-7.4</v>
          </cell>
          <cell r="G21" t="str">
            <v>рот</v>
          </cell>
          <cell r="H21" t="e">
            <v>#N/A</v>
          </cell>
          <cell r="I21">
            <v>12.4</v>
          </cell>
          <cell r="J21">
            <v>-5</v>
          </cell>
          <cell r="K21">
            <v>104</v>
          </cell>
          <cell r="O21">
            <v>1.48</v>
          </cell>
          <cell r="Q21">
            <v>65.270270270270274</v>
          </cell>
          <cell r="R21">
            <v>-5</v>
          </cell>
          <cell r="S21">
            <v>48.2</v>
          </cell>
          <cell r="T21">
            <v>17.02</v>
          </cell>
          <cell r="U21">
            <v>0</v>
          </cell>
          <cell r="V21">
            <v>0</v>
          </cell>
          <cell r="W21">
            <v>126</v>
          </cell>
          <cell r="X21">
            <v>14</v>
          </cell>
          <cell r="Y21">
            <v>0</v>
          </cell>
          <cell r="Z21" t="e">
            <v>#N/A</v>
          </cell>
          <cell r="AA21">
            <v>0</v>
          </cell>
          <cell r="AB21">
            <v>0</v>
          </cell>
        </row>
        <row r="22">
          <cell r="A22" t="str">
            <v>Мини-сосиски в тесте 0,3кг ТМ Зареченские  ПОКОМ</v>
          </cell>
          <cell r="B22" t="str">
            <v>шт</v>
          </cell>
          <cell r="C22">
            <v>197</v>
          </cell>
          <cell r="D22">
            <v>5</v>
          </cell>
          <cell r="E22">
            <v>58</v>
          </cell>
          <cell r="F22">
            <v>139</v>
          </cell>
          <cell r="G22" t="str">
            <v>нов</v>
          </cell>
          <cell r="H22" t="e">
            <v>#N/A</v>
          </cell>
          <cell r="I22">
            <v>65</v>
          </cell>
          <cell r="J22">
            <v>-7</v>
          </cell>
          <cell r="K22">
            <v>0</v>
          </cell>
          <cell r="O22">
            <v>11.6</v>
          </cell>
          <cell r="Q22">
            <v>11.982758620689655</v>
          </cell>
          <cell r="R22">
            <v>11.982758620689655</v>
          </cell>
          <cell r="S22">
            <v>3.2</v>
          </cell>
          <cell r="T22">
            <v>7</v>
          </cell>
          <cell r="U22">
            <v>26</v>
          </cell>
          <cell r="V22">
            <v>0</v>
          </cell>
          <cell r="W22">
            <v>126</v>
          </cell>
          <cell r="X22">
            <v>14</v>
          </cell>
          <cell r="Y22">
            <v>0</v>
          </cell>
          <cell r="Z22" t="str">
            <v>увел</v>
          </cell>
          <cell r="AA22">
            <v>0</v>
          </cell>
          <cell r="AB22">
            <v>0.3</v>
          </cell>
        </row>
        <row r="23">
          <cell r="A23" t="str">
            <v>Мини-сосиски в тесте 3,7кг ВЕС заморож. ТМ Зареченские  ПОКОМ</v>
          </cell>
          <cell r="B23" t="str">
            <v>кг</v>
          </cell>
          <cell r="C23">
            <v>166.5</v>
          </cell>
          <cell r="D23">
            <v>318.2</v>
          </cell>
          <cell r="E23">
            <v>225.7</v>
          </cell>
          <cell r="F23">
            <v>255.3</v>
          </cell>
          <cell r="G23" t="str">
            <v>рот</v>
          </cell>
          <cell r="H23" t="e">
            <v>#N/A</v>
          </cell>
          <cell r="I23">
            <v>228.70099999999999</v>
          </cell>
          <cell r="J23">
            <v>-3.0010000000000048</v>
          </cell>
          <cell r="K23">
            <v>0</v>
          </cell>
          <cell r="O23">
            <v>45.14</v>
          </cell>
          <cell r="P23">
            <v>155</v>
          </cell>
          <cell r="Q23">
            <v>9.0894993354009745</v>
          </cell>
          <cell r="R23">
            <v>5.6557377049180326</v>
          </cell>
          <cell r="S23">
            <v>0</v>
          </cell>
          <cell r="T23">
            <v>30.339999999999996</v>
          </cell>
          <cell r="U23">
            <v>55.5</v>
          </cell>
          <cell r="V23">
            <v>0</v>
          </cell>
          <cell r="W23">
            <v>126</v>
          </cell>
          <cell r="X23">
            <v>14</v>
          </cell>
          <cell r="Y23">
            <v>155</v>
          </cell>
          <cell r="Z23" t="e">
            <v>#N/A</v>
          </cell>
          <cell r="AA23">
            <v>41.891891891891888</v>
          </cell>
          <cell r="AB23">
            <v>1</v>
          </cell>
        </row>
        <row r="24">
          <cell r="A24" t="str">
            <v>Мини-чебуречки с мясом  0,3кг ТМ Зареченские  ПОКОМ</v>
          </cell>
          <cell r="B24" t="str">
            <v>шт</v>
          </cell>
          <cell r="C24">
            <v>240</v>
          </cell>
          <cell r="D24">
            <v>20</v>
          </cell>
          <cell r="E24">
            <v>83</v>
          </cell>
          <cell r="F24">
            <v>160</v>
          </cell>
          <cell r="G24" t="str">
            <v>нов</v>
          </cell>
          <cell r="H24" t="e">
            <v>#N/A</v>
          </cell>
          <cell r="I24">
            <v>99</v>
          </cell>
          <cell r="J24">
            <v>-16</v>
          </cell>
          <cell r="K24">
            <v>0</v>
          </cell>
          <cell r="O24">
            <v>16.600000000000001</v>
          </cell>
          <cell r="Q24">
            <v>9.6385542168674689</v>
          </cell>
          <cell r="R24">
            <v>9.6385542168674689</v>
          </cell>
          <cell r="S24">
            <v>4.5999999999999996</v>
          </cell>
          <cell r="T24">
            <v>13</v>
          </cell>
          <cell r="U24">
            <v>24</v>
          </cell>
          <cell r="V24">
            <v>0</v>
          </cell>
          <cell r="W24">
            <v>234</v>
          </cell>
          <cell r="X24">
            <v>18</v>
          </cell>
          <cell r="Y24">
            <v>0</v>
          </cell>
          <cell r="Z24" t="str">
            <v>увел</v>
          </cell>
          <cell r="AA24">
            <v>0</v>
          </cell>
          <cell r="AB24">
            <v>0.3</v>
          </cell>
        </row>
        <row r="25">
          <cell r="A25" t="str">
            <v>Мини-чебуречки с сыром и ветчиной 0,3кг ТМ Зареченские  ПОКОМ</v>
          </cell>
          <cell r="B25" t="str">
            <v>шт</v>
          </cell>
          <cell r="C25">
            <v>253</v>
          </cell>
          <cell r="D25">
            <v>149</v>
          </cell>
          <cell r="E25">
            <v>80</v>
          </cell>
          <cell r="F25">
            <v>308</v>
          </cell>
          <cell r="G25" t="str">
            <v>нов</v>
          </cell>
          <cell r="H25" t="e">
            <v>#N/A</v>
          </cell>
          <cell r="I25">
            <v>94</v>
          </cell>
          <cell r="J25">
            <v>-14</v>
          </cell>
          <cell r="K25">
            <v>0</v>
          </cell>
          <cell r="O25">
            <v>16</v>
          </cell>
          <cell r="Q25">
            <v>19.25</v>
          </cell>
          <cell r="R25">
            <v>19.25</v>
          </cell>
          <cell r="S25">
            <v>4.4000000000000004</v>
          </cell>
          <cell r="T25">
            <v>12.4</v>
          </cell>
          <cell r="U25">
            <v>22</v>
          </cell>
          <cell r="V25">
            <v>0</v>
          </cell>
          <cell r="W25">
            <v>234</v>
          </cell>
          <cell r="X25">
            <v>18</v>
          </cell>
          <cell r="Y25">
            <v>0</v>
          </cell>
          <cell r="Z25" t="str">
            <v>увел</v>
          </cell>
          <cell r="AA25">
            <v>0</v>
          </cell>
          <cell r="AB25">
            <v>0.3</v>
          </cell>
        </row>
        <row r="26">
          <cell r="A26" t="str">
            <v>Мини-шарики с курочкой и сыром ТМ Зареченские ВЕС  ПОКОМ</v>
          </cell>
          <cell r="B26" t="str">
            <v>кг</v>
          </cell>
          <cell r="C26">
            <v>184.6</v>
          </cell>
          <cell r="D26">
            <v>87</v>
          </cell>
          <cell r="E26">
            <v>229</v>
          </cell>
          <cell r="F26">
            <v>42.6</v>
          </cell>
          <cell r="G26" t="str">
            <v>рот</v>
          </cell>
          <cell r="H26" t="e">
            <v>#N/A</v>
          </cell>
          <cell r="I26">
            <v>235.4</v>
          </cell>
          <cell r="J26">
            <v>-6.4000000000000057</v>
          </cell>
          <cell r="K26">
            <v>252</v>
          </cell>
          <cell r="O26">
            <v>45.8</v>
          </cell>
          <cell r="P26">
            <v>127</v>
          </cell>
          <cell r="Q26">
            <v>9.2052401746724897</v>
          </cell>
          <cell r="R26">
            <v>0.93013100436681229</v>
          </cell>
          <cell r="S26">
            <v>12.88</v>
          </cell>
          <cell r="T26">
            <v>36</v>
          </cell>
          <cell r="U26">
            <v>37</v>
          </cell>
          <cell r="V26">
            <v>0</v>
          </cell>
          <cell r="W26">
            <v>126</v>
          </cell>
          <cell r="X26">
            <v>14</v>
          </cell>
          <cell r="Y26">
            <v>127</v>
          </cell>
          <cell r="Z26" t="e">
            <v>#N/A</v>
          </cell>
          <cell r="AA26">
            <v>42.333333333333336</v>
          </cell>
          <cell r="AB26">
            <v>1</v>
          </cell>
        </row>
        <row r="27">
          <cell r="A27" t="str">
            <v>Наггетсы из печи 0,25кг ТМ Вязанка ТС Няняггетсы Сливушки замор.  ПОКОМ</v>
          </cell>
          <cell r="B27" t="str">
            <v>шт</v>
          </cell>
          <cell r="C27">
            <v>745</v>
          </cell>
          <cell r="D27">
            <v>5874</v>
          </cell>
          <cell r="E27">
            <v>2922</v>
          </cell>
          <cell r="F27">
            <v>3421</v>
          </cell>
          <cell r="G27" t="str">
            <v>пуд</v>
          </cell>
          <cell r="H27">
            <v>180</v>
          </cell>
          <cell r="I27">
            <v>3059</v>
          </cell>
          <cell r="J27">
            <v>-137</v>
          </cell>
          <cell r="K27">
            <v>1680</v>
          </cell>
          <cell r="O27">
            <v>584.4</v>
          </cell>
          <cell r="Q27">
            <v>8.7286105407255317</v>
          </cell>
          <cell r="R27">
            <v>5.853867214236824</v>
          </cell>
          <cell r="S27">
            <v>641.6</v>
          </cell>
          <cell r="T27">
            <v>686.4</v>
          </cell>
          <cell r="U27">
            <v>581</v>
          </cell>
          <cell r="V27">
            <v>0</v>
          </cell>
          <cell r="W27">
            <v>70</v>
          </cell>
          <cell r="X27">
            <v>14</v>
          </cell>
          <cell r="Y27">
            <v>0</v>
          </cell>
          <cell r="Z27" t="str">
            <v>апр яб</v>
          </cell>
          <cell r="AA27">
            <v>0</v>
          </cell>
          <cell r="AB27">
            <v>0.25</v>
          </cell>
        </row>
        <row r="28">
          <cell r="A28" t="str">
            <v>Наггетсы Нагетосы Сочная курочка ТМ Горячая штучка 0,25 кг зам  ПОКОМ</v>
          </cell>
          <cell r="B28" t="str">
            <v>шт</v>
          </cell>
          <cell r="C28">
            <v>851</v>
          </cell>
          <cell r="D28">
            <v>3215</v>
          </cell>
          <cell r="E28">
            <v>1917</v>
          </cell>
          <cell r="F28">
            <v>2054</v>
          </cell>
          <cell r="G28" t="str">
            <v>яб</v>
          </cell>
          <cell r="H28">
            <v>180</v>
          </cell>
          <cell r="I28">
            <v>2005</v>
          </cell>
          <cell r="J28">
            <v>-88</v>
          </cell>
          <cell r="K28">
            <v>1090</v>
          </cell>
          <cell r="O28">
            <v>383.4</v>
          </cell>
          <cell r="P28">
            <v>170</v>
          </cell>
          <cell r="Q28">
            <v>8.6437141366718837</v>
          </cell>
          <cell r="R28">
            <v>5.3573291601460618</v>
          </cell>
          <cell r="S28">
            <v>436</v>
          </cell>
          <cell r="T28">
            <v>425.2</v>
          </cell>
          <cell r="U28">
            <v>369</v>
          </cell>
          <cell r="V28">
            <v>0</v>
          </cell>
          <cell r="W28">
            <v>126</v>
          </cell>
          <cell r="X28">
            <v>14</v>
          </cell>
          <cell r="Y28">
            <v>170</v>
          </cell>
          <cell r="Z28" t="str">
            <v>апр яб</v>
          </cell>
          <cell r="AA28">
            <v>28.333333333333332</v>
          </cell>
          <cell r="AB28">
            <v>0.25</v>
          </cell>
        </row>
        <row r="29">
          <cell r="A29" t="str">
            <v>Наггетсы с индейкой 0,25кг ТМ Вязанка ТС Няняггетсы Сливушки НД2 замор.  ПОКОМ</v>
          </cell>
          <cell r="B29" t="str">
            <v>шт</v>
          </cell>
          <cell r="C29">
            <v>641</v>
          </cell>
          <cell r="D29">
            <v>4279</v>
          </cell>
          <cell r="E29">
            <v>2393</v>
          </cell>
          <cell r="F29">
            <v>2489</v>
          </cell>
          <cell r="G29">
            <v>1</v>
          </cell>
          <cell r="H29">
            <v>180</v>
          </cell>
          <cell r="I29">
            <v>2334</v>
          </cell>
          <cell r="J29">
            <v>59</v>
          </cell>
          <cell r="K29">
            <v>1340</v>
          </cell>
          <cell r="O29">
            <v>478.6</v>
          </cell>
          <cell r="P29">
            <v>330</v>
          </cell>
          <cell r="Q29">
            <v>8.6899289594651066</v>
          </cell>
          <cell r="R29">
            <v>5.2005850396991224</v>
          </cell>
          <cell r="S29">
            <v>526.6</v>
          </cell>
          <cell r="T29">
            <v>534.4</v>
          </cell>
          <cell r="U29">
            <v>473</v>
          </cell>
          <cell r="V29">
            <v>0</v>
          </cell>
          <cell r="W29">
            <v>70</v>
          </cell>
          <cell r="X29">
            <v>14</v>
          </cell>
          <cell r="Y29">
            <v>330</v>
          </cell>
          <cell r="Z29" t="str">
            <v>апр яб</v>
          </cell>
          <cell r="AA29">
            <v>27.5</v>
          </cell>
          <cell r="AB29">
            <v>0.25</v>
          </cell>
        </row>
        <row r="30">
          <cell r="A30" t="str">
            <v>Наггетсы с куриным филе и сыром ТМ Вязанка 0,25 кг ПОКОМ</v>
          </cell>
          <cell r="B30" t="str">
            <v>шт</v>
          </cell>
          <cell r="C30">
            <v>242</v>
          </cell>
          <cell r="D30">
            <v>1593</v>
          </cell>
          <cell r="E30">
            <v>888</v>
          </cell>
          <cell r="F30">
            <v>909</v>
          </cell>
          <cell r="G30">
            <v>1</v>
          </cell>
          <cell r="H30" t="e">
            <v>#N/A</v>
          </cell>
          <cell r="I30">
            <v>923</v>
          </cell>
          <cell r="J30">
            <v>-35</v>
          </cell>
          <cell r="K30">
            <v>500</v>
          </cell>
          <cell r="O30">
            <v>177.6</v>
          </cell>
          <cell r="P30">
            <v>170</v>
          </cell>
          <cell r="Q30">
            <v>8.8907657657657655</v>
          </cell>
          <cell r="R30">
            <v>5.118243243243243</v>
          </cell>
          <cell r="S30">
            <v>173.6</v>
          </cell>
          <cell r="T30">
            <v>183.8</v>
          </cell>
          <cell r="U30">
            <v>201</v>
          </cell>
          <cell r="V30">
            <v>0</v>
          </cell>
          <cell r="W30">
            <v>70</v>
          </cell>
          <cell r="X30">
            <v>14</v>
          </cell>
          <cell r="Y30">
            <v>170</v>
          </cell>
          <cell r="Z30" t="e">
            <v>#N/A</v>
          </cell>
          <cell r="AA30">
            <v>14.166666666666666</v>
          </cell>
          <cell r="AB30">
            <v>0.25</v>
          </cell>
        </row>
        <row r="31">
          <cell r="A31" t="str">
            <v>Наггетсы Хрустящие 0,3кг ТМ Зареченские  ПОКОМ</v>
          </cell>
          <cell r="B31" t="str">
            <v>шт</v>
          </cell>
          <cell r="C31">
            <v>140</v>
          </cell>
          <cell r="D31">
            <v>179</v>
          </cell>
          <cell r="E31">
            <v>156</v>
          </cell>
          <cell r="F31">
            <v>153</v>
          </cell>
          <cell r="G31" t="str">
            <v>нов</v>
          </cell>
          <cell r="H31" t="e">
            <v>#N/A</v>
          </cell>
          <cell r="I31">
            <v>168</v>
          </cell>
          <cell r="J31">
            <v>-12</v>
          </cell>
          <cell r="K31">
            <v>160</v>
          </cell>
          <cell r="O31">
            <v>31.2</v>
          </cell>
          <cell r="Q31">
            <v>10.032051282051283</v>
          </cell>
          <cell r="R31">
            <v>4.9038461538461542</v>
          </cell>
          <cell r="S31">
            <v>9.4</v>
          </cell>
          <cell r="T31">
            <v>31.8</v>
          </cell>
          <cell r="U31">
            <v>40</v>
          </cell>
          <cell r="V31">
            <v>0</v>
          </cell>
          <cell r="W31">
            <v>234</v>
          </cell>
          <cell r="X31">
            <v>18</v>
          </cell>
          <cell r="Y31">
            <v>0</v>
          </cell>
          <cell r="Z31" t="str">
            <v>увел</v>
          </cell>
          <cell r="AA31">
            <v>0</v>
          </cell>
          <cell r="AB31">
            <v>0.3</v>
          </cell>
        </row>
        <row r="32">
          <cell r="A32" t="str">
            <v>Наггетсы Хрустящие ТМ Зареченские. ВЕС ПОКОМ</v>
          </cell>
          <cell r="B32" t="str">
            <v>кг</v>
          </cell>
          <cell r="C32">
            <v>284</v>
          </cell>
          <cell r="D32">
            <v>1410</v>
          </cell>
          <cell r="E32">
            <v>863</v>
          </cell>
          <cell r="F32">
            <v>813</v>
          </cell>
          <cell r="G32">
            <v>1</v>
          </cell>
          <cell r="H32" t="e">
            <v>#N/A</v>
          </cell>
          <cell r="I32">
            <v>897.01199999999994</v>
          </cell>
          <cell r="J32">
            <v>-34.011999999999944</v>
          </cell>
          <cell r="K32">
            <v>1010</v>
          </cell>
          <cell r="O32">
            <v>172.6</v>
          </cell>
          <cell r="Q32">
            <v>10.561993047508691</v>
          </cell>
          <cell r="R32">
            <v>4.7103128621089221</v>
          </cell>
          <cell r="S32">
            <v>163</v>
          </cell>
          <cell r="T32">
            <v>211</v>
          </cell>
          <cell r="U32">
            <v>150</v>
          </cell>
          <cell r="V32">
            <v>0</v>
          </cell>
          <cell r="W32">
            <v>84</v>
          </cell>
          <cell r="X32">
            <v>12</v>
          </cell>
          <cell r="Y32">
            <v>0</v>
          </cell>
          <cell r="Z32" t="e">
            <v>#N/A</v>
          </cell>
          <cell r="AA32">
            <v>0</v>
          </cell>
          <cell r="AB32">
            <v>1</v>
          </cell>
        </row>
        <row r="33">
          <cell r="A33" t="str">
            <v>Пельмени Grandmeni со сливочным маслом Горячая штучка 0,75 кг ПОКОМ</v>
          </cell>
          <cell r="B33" t="str">
            <v>шт</v>
          </cell>
          <cell r="C33">
            <v>259</v>
          </cell>
          <cell r="D33">
            <v>289</v>
          </cell>
          <cell r="E33">
            <v>176</v>
          </cell>
          <cell r="F33">
            <v>372</v>
          </cell>
          <cell r="G33" t="str">
            <v>яб</v>
          </cell>
          <cell r="H33">
            <v>180</v>
          </cell>
          <cell r="I33">
            <v>178</v>
          </cell>
          <cell r="J33">
            <v>-2</v>
          </cell>
          <cell r="K33">
            <v>0</v>
          </cell>
          <cell r="O33">
            <v>35.200000000000003</v>
          </cell>
          <cell r="Q33">
            <v>10.568181818181817</v>
          </cell>
          <cell r="R33">
            <v>10.568181818181817</v>
          </cell>
          <cell r="S33">
            <v>40</v>
          </cell>
          <cell r="T33">
            <v>48.4</v>
          </cell>
          <cell r="U33">
            <v>22</v>
          </cell>
          <cell r="V33">
            <v>0</v>
          </cell>
          <cell r="W33">
            <v>84</v>
          </cell>
          <cell r="X33">
            <v>12</v>
          </cell>
          <cell r="Y33">
            <v>0</v>
          </cell>
          <cell r="Z33" t="str">
            <v>апр яб</v>
          </cell>
          <cell r="AA33">
            <v>0</v>
          </cell>
          <cell r="AB33">
            <v>0.75</v>
          </cell>
        </row>
        <row r="34">
          <cell r="A34" t="str">
            <v>Пельмени Бигбули #МЕГАВКУСИЩЕ с сочной грудинкой 0,43 кг  ПОКОМ</v>
          </cell>
          <cell r="B34" t="str">
            <v>шт</v>
          </cell>
          <cell r="C34">
            <v>69</v>
          </cell>
          <cell r="D34">
            <v>204</v>
          </cell>
          <cell r="E34">
            <v>102</v>
          </cell>
          <cell r="F34">
            <v>156</v>
          </cell>
          <cell r="G34">
            <v>1</v>
          </cell>
          <cell r="H34" t="e">
            <v>#N/A</v>
          </cell>
          <cell r="I34">
            <v>110</v>
          </cell>
          <cell r="J34">
            <v>-8</v>
          </cell>
          <cell r="K34">
            <v>0</v>
          </cell>
          <cell r="O34">
            <v>20.399999999999999</v>
          </cell>
          <cell r="P34">
            <v>190</v>
          </cell>
          <cell r="Q34">
            <v>16.96078431372549</v>
          </cell>
          <cell r="R34">
            <v>7.6470588235294121</v>
          </cell>
          <cell r="S34">
            <v>20.8</v>
          </cell>
          <cell r="T34">
            <v>19.2</v>
          </cell>
          <cell r="U34">
            <v>29</v>
          </cell>
          <cell r="V34">
            <v>0</v>
          </cell>
          <cell r="W34">
            <v>84</v>
          </cell>
          <cell r="X34">
            <v>12</v>
          </cell>
          <cell r="Y34">
            <v>190</v>
          </cell>
          <cell r="Z34">
            <v>0</v>
          </cell>
          <cell r="AA34">
            <v>11.875</v>
          </cell>
          <cell r="AB34">
            <v>0.43</v>
          </cell>
        </row>
        <row r="35">
          <cell r="A35" t="str">
            <v>Пельмени Бигбули #МЕГАВКУСИЩЕ с сочной грудинкой 0,9 кг  ПОКОМ</v>
          </cell>
          <cell r="B35" t="str">
            <v>шт</v>
          </cell>
          <cell r="C35">
            <v>225</v>
          </cell>
          <cell r="D35">
            <v>1894</v>
          </cell>
          <cell r="E35">
            <v>1041</v>
          </cell>
          <cell r="F35">
            <v>1020</v>
          </cell>
          <cell r="G35">
            <v>1</v>
          </cell>
          <cell r="H35" t="e">
            <v>#N/A</v>
          </cell>
          <cell r="I35">
            <v>1092</v>
          </cell>
          <cell r="J35">
            <v>-51</v>
          </cell>
          <cell r="K35">
            <v>480</v>
          </cell>
          <cell r="O35">
            <v>208.2</v>
          </cell>
          <cell r="P35">
            <v>380</v>
          </cell>
          <cell r="Q35">
            <v>9.0297790585975033</v>
          </cell>
          <cell r="R35">
            <v>4.8991354466858796</v>
          </cell>
          <cell r="S35">
            <v>206.6</v>
          </cell>
          <cell r="T35">
            <v>225</v>
          </cell>
          <cell r="U35">
            <v>256</v>
          </cell>
          <cell r="V35">
            <v>0</v>
          </cell>
          <cell r="W35">
            <v>84</v>
          </cell>
          <cell r="X35">
            <v>12</v>
          </cell>
          <cell r="Y35">
            <v>380</v>
          </cell>
          <cell r="Z35" t="str">
            <v>апр яб</v>
          </cell>
          <cell r="AA35">
            <v>47.5</v>
          </cell>
          <cell r="AB35">
            <v>0.9</v>
          </cell>
        </row>
        <row r="36">
          <cell r="A36" t="str">
            <v>Пельмени Бигбули с мясом, Горячая штучка 0,43кг  ПОКОМ</v>
          </cell>
          <cell r="B36" t="str">
            <v>шт</v>
          </cell>
          <cell r="C36">
            <v>91</v>
          </cell>
          <cell r="D36">
            <v>608</v>
          </cell>
          <cell r="E36">
            <v>241</v>
          </cell>
          <cell r="F36">
            <v>433</v>
          </cell>
          <cell r="G36">
            <v>0</v>
          </cell>
          <cell r="H36" t="e">
            <v>#N/A</v>
          </cell>
          <cell r="I36">
            <v>263</v>
          </cell>
          <cell r="J36">
            <v>-22</v>
          </cell>
          <cell r="K36">
            <v>0</v>
          </cell>
          <cell r="O36">
            <v>48.2</v>
          </cell>
          <cell r="Q36">
            <v>8.9834024896265561</v>
          </cell>
          <cell r="R36">
            <v>8.9834024896265561</v>
          </cell>
          <cell r="S36">
            <v>73.400000000000006</v>
          </cell>
          <cell r="T36">
            <v>51.6</v>
          </cell>
          <cell r="U36">
            <v>56</v>
          </cell>
          <cell r="V36">
            <v>0</v>
          </cell>
          <cell r="W36">
            <v>84</v>
          </cell>
          <cell r="X36">
            <v>12</v>
          </cell>
          <cell r="Y36">
            <v>0</v>
          </cell>
          <cell r="Z36" t="str">
            <v>увел</v>
          </cell>
          <cell r="AA36">
            <v>0</v>
          </cell>
          <cell r="AB36">
            <v>0.43</v>
          </cell>
        </row>
        <row r="37">
          <cell r="A37" t="str">
            <v>Пельмени Бигбули с мясом, Горячая штучка 0,9кг  ПОКОМ</v>
          </cell>
          <cell r="B37" t="str">
            <v>шт</v>
          </cell>
          <cell r="C37">
            <v>159</v>
          </cell>
          <cell r="D37">
            <v>1291</v>
          </cell>
          <cell r="E37">
            <v>894</v>
          </cell>
          <cell r="F37">
            <v>526</v>
          </cell>
          <cell r="G37">
            <v>1</v>
          </cell>
          <cell r="H37">
            <v>150</v>
          </cell>
          <cell r="I37">
            <v>921</v>
          </cell>
          <cell r="J37">
            <v>-27</v>
          </cell>
          <cell r="K37">
            <v>288</v>
          </cell>
          <cell r="N37">
            <v>1200</v>
          </cell>
          <cell r="O37">
            <v>86</v>
          </cell>
          <cell r="P37">
            <v>48</v>
          </cell>
          <cell r="Q37">
            <v>10.023255813953488</v>
          </cell>
          <cell r="R37">
            <v>6.1162790697674421</v>
          </cell>
          <cell r="S37">
            <v>109.8</v>
          </cell>
          <cell r="T37">
            <v>98.8</v>
          </cell>
          <cell r="U37">
            <v>97</v>
          </cell>
          <cell r="V37">
            <v>464</v>
          </cell>
          <cell r="W37">
            <v>84</v>
          </cell>
          <cell r="X37">
            <v>12</v>
          </cell>
          <cell r="Y37">
            <v>1248</v>
          </cell>
          <cell r="Z37">
            <v>0</v>
          </cell>
          <cell r="AA37">
            <v>156</v>
          </cell>
          <cell r="AB37">
            <v>0.9</v>
          </cell>
        </row>
        <row r="38">
          <cell r="A38" t="str">
            <v>Пельмени Бигбули со сливоч.маслом (Мегамаслище) ТМ БУЛЬМЕНИ сфера 0,43. замор. ПОКОМ</v>
          </cell>
          <cell r="B38" t="str">
            <v>шт</v>
          </cell>
          <cell r="C38">
            <v>509</v>
          </cell>
          <cell r="D38">
            <v>1592</v>
          </cell>
          <cell r="E38">
            <v>941</v>
          </cell>
          <cell r="F38">
            <v>1111</v>
          </cell>
          <cell r="G38">
            <v>0</v>
          </cell>
          <cell r="H38" t="e">
            <v>#N/A</v>
          </cell>
          <cell r="I38">
            <v>896</v>
          </cell>
          <cell r="J38">
            <v>45</v>
          </cell>
          <cell r="K38">
            <v>380</v>
          </cell>
          <cell r="O38">
            <v>188.2</v>
          </cell>
          <cell r="P38">
            <v>190</v>
          </cell>
          <cell r="Q38">
            <v>8.9319872476089266</v>
          </cell>
          <cell r="R38">
            <v>5.9032943676939427</v>
          </cell>
          <cell r="S38">
            <v>237.8</v>
          </cell>
          <cell r="T38">
            <v>207.4</v>
          </cell>
          <cell r="U38">
            <v>187</v>
          </cell>
          <cell r="V38">
            <v>0</v>
          </cell>
          <cell r="W38">
            <v>84</v>
          </cell>
          <cell r="X38">
            <v>12</v>
          </cell>
          <cell r="Y38">
            <v>190</v>
          </cell>
          <cell r="Z38" t="str">
            <v>апр яб</v>
          </cell>
          <cell r="AA38">
            <v>11.875</v>
          </cell>
          <cell r="AB38">
            <v>0.43</v>
          </cell>
        </row>
        <row r="39">
          <cell r="A39" t="str">
            <v>Пельмени Бигбули со сливочным маслом #МЕГАМАСЛИЩЕ Горячая штучка 0,9 кг  ПОКОМ</v>
          </cell>
          <cell r="B39" t="str">
            <v>шт</v>
          </cell>
          <cell r="C39">
            <v>197</v>
          </cell>
          <cell r="D39">
            <v>526</v>
          </cell>
          <cell r="E39">
            <v>329</v>
          </cell>
          <cell r="F39">
            <v>357</v>
          </cell>
          <cell r="G39">
            <v>1</v>
          </cell>
          <cell r="H39" t="e">
            <v>#N/A</v>
          </cell>
          <cell r="I39">
            <v>355</v>
          </cell>
          <cell r="J39">
            <v>-26</v>
          </cell>
          <cell r="K39">
            <v>190</v>
          </cell>
          <cell r="O39">
            <v>65.8</v>
          </cell>
          <cell r="P39">
            <v>98</v>
          </cell>
          <cell r="Q39">
            <v>9.80243161094225</v>
          </cell>
          <cell r="R39">
            <v>5.4255319148936172</v>
          </cell>
          <cell r="S39">
            <v>85</v>
          </cell>
          <cell r="T39">
            <v>73.400000000000006</v>
          </cell>
          <cell r="U39">
            <v>87</v>
          </cell>
          <cell r="V39">
            <v>0</v>
          </cell>
          <cell r="W39">
            <v>84</v>
          </cell>
          <cell r="X39">
            <v>12</v>
          </cell>
          <cell r="Y39">
            <v>98</v>
          </cell>
          <cell r="Z39">
            <v>0</v>
          </cell>
          <cell r="AA39">
            <v>12.25</v>
          </cell>
          <cell r="AB39">
            <v>0.9</v>
          </cell>
        </row>
        <row r="40">
          <cell r="A40" t="str">
            <v>Пельмени Бульмени по-сибирски с говядиной и свининой ТМ Горячая штучка 0,8 кг ПОКОМ</v>
          </cell>
          <cell r="B40" t="str">
            <v>шт</v>
          </cell>
          <cell r="C40">
            <v>478</v>
          </cell>
          <cell r="D40">
            <v>297</v>
          </cell>
          <cell r="E40">
            <v>354</v>
          </cell>
          <cell r="F40">
            <v>416</v>
          </cell>
          <cell r="G40">
            <v>1</v>
          </cell>
          <cell r="H40" t="e">
            <v>#N/A</v>
          </cell>
          <cell r="I40">
            <v>345</v>
          </cell>
          <cell r="J40">
            <v>9</v>
          </cell>
          <cell r="K40">
            <v>96</v>
          </cell>
          <cell r="O40">
            <v>70.8</v>
          </cell>
          <cell r="P40">
            <v>98</v>
          </cell>
          <cell r="Q40">
            <v>8.6158192090395485</v>
          </cell>
          <cell r="R40">
            <v>5.8757062146892656</v>
          </cell>
          <cell r="S40">
            <v>73.599999999999994</v>
          </cell>
          <cell r="T40">
            <v>77.2</v>
          </cell>
          <cell r="U40">
            <v>92</v>
          </cell>
          <cell r="V40">
            <v>0</v>
          </cell>
          <cell r="W40">
            <v>84</v>
          </cell>
          <cell r="X40">
            <v>12</v>
          </cell>
          <cell r="Y40">
            <v>98</v>
          </cell>
          <cell r="Z40" t="str">
            <v>увел</v>
          </cell>
          <cell r="AA40">
            <v>12.25</v>
          </cell>
          <cell r="AB40">
            <v>0.8</v>
          </cell>
        </row>
        <row r="41">
          <cell r="A41" t="str">
            <v>Пельмени Бульмени с говядиной и свининой Горячая шт. 0,9 кг  ПОКОМ</v>
          </cell>
          <cell r="B41" t="str">
            <v>шт</v>
          </cell>
          <cell r="C41">
            <v>493</v>
          </cell>
          <cell r="D41">
            <v>6269</v>
          </cell>
          <cell r="E41">
            <v>3918</v>
          </cell>
          <cell r="F41">
            <v>2692</v>
          </cell>
          <cell r="G41">
            <v>1</v>
          </cell>
          <cell r="H41">
            <v>150</v>
          </cell>
          <cell r="I41">
            <v>4048</v>
          </cell>
          <cell r="J41">
            <v>-130</v>
          </cell>
          <cell r="K41">
            <v>1340</v>
          </cell>
          <cell r="N41">
            <v>960</v>
          </cell>
          <cell r="O41">
            <v>492.4</v>
          </cell>
          <cell r="P41">
            <v>290</v>
          </cell>
          <cell r="Q41">
            <v>8.7774167343623066</v>
          </cell>
          <cell r="R41">
            <v>5.467099918765232</v>
          </cell>
          <cell r="S41">
            <v>536</v>
          </cell>
          <cell r="T41">
            <v>549.6</v>
          </cell>
          <cell r="U41">
            <v>539</v>
          </cell>
          <cell r="V41">
            <v>1456</v>
          </cell>
          <cell r="W41">
            <v>84</v>
          </cell>
          <cell r="X41">
            <v>12</v>
          </cell>
          <cell r="Y41">
            <v>1250</v>
          </cell>
          <cell r="Z41" t="str">
            <v>апр яб</v>
          </cell>
          <cell r="AA41">
            <v>156.25</v>
          </cell>
          <cell r="AB41">
            <v>0.9</v>
          </cell>
        </row>
        <row r="42">
          <cell r="A42" t="str">
            <v>Пельмени Бульмени с говядиной и свининой Горячая штучка 0,43  ПОКОМ</v>
          </cell>
          <cell r="B42" t="str">
            <v>шт</v>
          </cell>
          <cell r="C42">
            <v>729</v>
          </cell>
          <cell r="D42">
            <v>3229</v>
          </cell>
          <cell r="E42">
            <v>1918</v>
          </cell>
          <cell r="F42">
            <v>1935</v>
          </cell>
          <cell r="G42">
            <v>1</v>
          </cell>
          <cell r="H42">
            <v>150</v>
          </cell>
          <cell r="I42">
            <v>1780</v>
          </cell>
          <cell r="J42">
            <v>138</v>
          </cell>
          <cell r="K42">
            <v>580</v>
          </cell>
          <cell r="O42">
            <v>383.6</v>
          </cell>
          <cell r="P42">
            <v>760</v>
          </cell>
          <cell r="Q42">
            <v>8.5375391032325325</v>
          </cell>
          <cell r="R42">
            <v>5.044316996871741</v>
          </cell>
          <cell r="S42">
            <v>395.4</v>
          </cell>
          <cell r="T42">
            <v>384</v>
          </cell>
          <cell r="U42">
            <v>409</v>
          </cell>
          <cell r="V42">
            <v>0</v>
          </cell>
          <cell r="W42">
            <v>84</v>
          </cell>
          <cell r="X42">
            <v>12</v>
          </cell>
          <cell r="Y42">
            <v>760</v>
          </cell>
          <cell r="Z42">
            <v>0</v>
          </cell>
          <cell r="AA42">
            <v>47.5</v>
          </cell>
          <cell r="AB42">
            <v>0.43</v>
          </cell>
        </row>
        <row r="43">
          <cell r="A43" t="str">
            <v>Пельмени Бульмени с говядиной и свининой Наваристые 2,7кг Горячая штучка ВЕС  ПОКОМ</v>
          </cell>
          <cell r="B43" t="str">
            <v>кг</v>
          </cell>
          <cell r="C43">
            <v>253.1</v>
          </cell>
          <cell r="D43">
            <v>811.1</v>
          </cell>
          <cell r="E43">
            <v>520</v>
          </cell>
          <cell r="F43">
            <v>473</v>
          </cell>
          <cell r="G43">
            <v>0</v>
          </cell>
          <cell r="H43" t="e">
            <v>#N/A</v>
          </cell>
          <cell r="I43">
            <v>379.90199999999999</v>
          </cell>
          <cell r="J43">
            <v>140.09800000000001</v>
          </cell>
          <cell r="K43">
            <v>728</v>
          </cell>
          <cell r="O43">
            <v>104</v>
          </cell>
          <cell r="Q43">
            <v>11.548076923076923</v>
          </cell>
          <cell r="R43">
            <v>4.5480769230769234</v>
          </cell>
          <cell r="S43">
            <v>61.2</v>
          </cell>
          <cell r="T43">
            <v>136.80000000000001</v>
          </cell>
          <cell r="U43">
            <v>68.599999999999994</v>
          </cell>
          <cell r="V43">
            <v>0</v>
          </cell>
          <cell r="W43">
            <v>234</v>
          </cell>
          <cell r="X43">
            <v>18</v>
          </cell>
          <cell r="Y43">
            <v>0</v>
          </cell>
          <cell r="Z43" t="str">
            <v>пер ск 870</v>
          </cell>
          <cell r="AA43">
            <v>0</v>
          </cell>
          <cell r="AB43">
            <v>1</v>
          </cell>
        </row>
        <row r="44">
          <cell r="A44" t="str">
            <v>Пельмени Бульмени с говядиной и свининой Наваристые 5кг Горячая штучка ВЕС  ПОКОМ</v>
          </cell>
          <cell r="B44" t="str">
            <v>кг</v>
          </cell>
          <cell r="C44">
            <v>20</v>
          </cell>
          <cell r="D44">
            <v>2565</v>
          </cell>
          <cell r="E44">
            <v>1265.4000000000001</v>
          </cell>
          <cell r="F44">
            <v>1291.5999999999999</v>
          </cell>
          <cell r="G44">
            <v>0</v>
          </cell>
          <cell r="H44" t="e">
            <v>#N/A</v>
          </cell>
          <cell r="I44">
            <v>1293.5219999999999</v>
          </cell>
          <cell r="J44">
            <v>-28.121999999999844</v>
          </cell>
          <cell r="K44">
            <v>600</v>
          </cell>
          <cell r="O44">
            <v>253.08</v>
          </cell>
          <cell r="P44">
            <v>420</v>
          </cell>
          <cell r="Q44">
            <v>9.1338707128180801</v>
          </cell>
          <cell r="R44">
            <v>5.1035245772087867</v>
          </cell>
          <cell r="S44">
            <v>222.14000000000001</v>
          </cell>
          <cell r="T44">
            <v>268.7</v>
          </cell>
          <cell r="U44">
            <v>390.4</v>
          </cell>
          <cell r="V44">
            <v>0</v>
          </cell>
          <cell r="W44">
            <v>144</v>
          </cell>
          <cell r="X44">
            <v>12</v>
          </cell>
          <cell r="Y44">
            <v>420</v>
          </cell>
          <cell r="Z44" t="e">
            <v>#N/A</v>
          </cell>
          <cell r="AA44">
            <v>84</v>
          </cell>
          <cell r="AB44">
            <v>1</v>
          </cell>
        </row>
        <row r="45">
          <cell r="A45" t="str">
            <v>Пельмени Бульмени со сливочным маслом Горячая штучка 0,9 кг  ПОКОМ</v>
          </cell>
          <cell r="B45" t="str">
            <v>шт</v>
          </cell>
          <cell r="C45">
            <v>1211</v>
          </cell>
          <cell r="D45">
            <v>3444</v>
          </cell>
          <cell r="E45">
            <v>2387</v>
          </cell>
          <cell r="F45">
            <v>2142</v>
          </cell>
          <cell r="G45" t="str">
            <v>пуд,яб</v>
          </cell>
          <cell r="H45">
            <v>150</v>
          </cell>
          <cell r="I45">
            <v>2467</v>
          </cell>
          <cell r="J45">
            <v>-80</v>
          </cell>
          <cell r="K45">
            <v>1440</v>
          </cell>
          <cell r="N45">
            <v>1600</v>
          </cell>
          <cell r="O45">
            <v>464.6</v>
          </cell>
          <cell r="P45">
            <v>510</v>
          </cell>
          <cell r="Q45">
            <v>8.8075764098148941</v>
          </cell>
          <cell r="R45">
            <v>4.6104175634954796</v>
          </cell>
          <cell r="S45">
            <v>532.79999999999995</v>
          </cell>
          <cell r="T45">
            <v>492.2</v>
          </cell>
          <cell r="U45">
            <v>498</v>
          </cell>
          <cell r="V45">
            <v>64</v>
          </cell>
          <cell r="W45">
            <v>84</v>
          </cell>
          <cell r="X45">
            <v>12</v>
          </cell>
          <cell r="Y45">
            <v>2110</v>
          </cell>
          <cell r="Z45" t="str">
            <v>апр яб</v>
          </cell>
          <cell r="AA45">
            <v>263.75</v>
          </cell>
          <cell r="AB45">
            <v>0.9</v>
          </cell>
        </row>
        <row r="46">
          <cell r="A46" t="str">
            <v>Пельмени Бульмени со сливочным маслом ТМ Горячая шт. 0,43 кг  ПОКОМ</v>
          </cell>
          <cell r="B46" t="str">
            <v>шт</v>
          </cell>
          <cell r="C46">
            <v>936</v>
          </cell>
          <cell r="D46">
            <v>1837</v>
          </cell>
          <cell r="E46">
            <v>1238</v>
          </cell>
          <cell r="F46">
            <v>1471</v>
          </cell>
          <cell r="G46">
            <v>1</v>
          </cell>
          <cell r="H46">
            <v>150</v>
          </cell>
          <cell r="I46">
            <v>1268</v>
          </cell>
          <cell r="J46">
            <v>-30</v>
          </cell>
          <cell r="K46">
            <v>770</v>
          </cell>
          <cell r="O46">
            <v>247.6</v>
          </cell>
          <cell r="Q46">
            <v>9.0508885298869153</v>
          </cell>
          <cell r="R46">
            <v>5.9410339256865914</v>
          </cell>
          <cell r="S46">
            <v>278.8</v>
          </cell>
          <cell r="T46">
            <v>280.8</v>
          </cell>
          <cell r="U46">
            <v>251</v>
          </cell>
          <cell r="V46">
            <v>0</v>
          </cell>
          <cell r="W46">
            <v>84</v>
          </cell>
          <cell r="X46">
            <v>12</v>
          </cell>
          <cell r="Y46">
            <v>0</v>
          </cell>
          <cell r="Z46">
            <v>0</v>
          </cell>
          <cell r="AA46">
            <v>0</v>
          </cell>
          <cell r="AB46">
            <v>0.43</v>
          </cell>
        </row>
        <row r="47">
          <cell r="A47" t="str">
            <v>Пельмени Домашние с говядиной и свининой 0,7кг, сфера ТМ Зареченские  ПОКОМ</v>
          </cell>
          <cell r="B47" t="str">
            <v>шт</v>
          </cell>
          <cell r="C47">
            <v>124</v>
          </cell>
          <cell r="D47">
            <v>4</v>
          </cell>
          <cell r="E47">
            <v>24</v>
          </cell>
          <cell r="F47">
            <v>103</v>
          </cell>
          <cell r="G47">
            <v>1</v>
          </cell>
          <cell r="H47" t="e">
            <v>#N/A</v>
          </cell>
          <cell r="I47">
            <v>29</v>
          </cell>
          <cell r="J47">
            <v>-5</v>
          </cell>
          <cell r="K47">
            <v>0</v>
          </cell>
          <cell r="O47">
            <v>4.8</v>
          </cell>
          <cell r="Q47">
            <v>21.458333333333336</v>
          </cell>
          <cell r="R47">
            <v>21.458333333333336</v>
          </cell>
          <cell r="S47">
            <v>13</v>
          </cell>
          <cell r="T47">
            <v>6</v>
          </cell>
          <cell r="U47">
            <v>10</v>
          </cell>
          <cell r="V47">
            <v>0</v>
          </cell>
          <cell r="W47">
            <v>84</v>
          </cell>
          <cell r="X47">
            <v>12</v>
          </cell>
          <cell r="Y47">
            <v>0</v>
          </cell>
          <cell r="Z47" t="str">
            <v>увел</v>
          </cell>
          <cell r="AA47">
            <v>0</v>
          </cell>
          <cell r="AB47">
            <v>0.7</v>
          </cell>
        </row>
        <row r="48">
          <cell r="A48" t="str">
            <v>Пельмени Домашние со сливочным маслом 0,7кг, сфера ТМ Зареченские  ПОКОМ</v>
          </cell>
          <cell r="B48" t="str">
            <v>шт</v>
          </cell>
          <cell r="C48">
            <v>141</v>
          </cell>
          <cell r="D48">
            <v>131</v>
          </cell>
          <cell r="E48">
            <v>63</v>
          </cell>
          <cell r="F48">
            <v>208</v>
          </cell>
          <cell r="G48">
            <v>1</v>
          </cell>
          <cell r="H48" t="e">
            <v>#N/A</v>
          </cell>
          <cell r="I48">
            <v>68</v>
          </cell>
          <cell r="J48">
            <v>-5</v>
          </cell>
          <cell r="K48">
            <v>0</v>
          </cell>
          <cell r="O48">
            <v>12.6</v>
          </cell>
          <cell r="Q48">
            <v>16.50793650793651</v>
          </cell>
          <cell r="R48">
            <v>16.50793650793651</v>
          </cell>
          <cell r="S48">
            <v>20.8</v>
          </cell>
          <cell r="T48">
            <v>10.6</v>
          </cell>
          <cell r="U48">
            <v>24</v>
          </cell>
          <cell r="V48">
            <v>0</v>
          </cell>
          <cell r="W48">
            <v>84</v>
          </cell>
          <cell r="X48">
            <v>12</v>
          </cell>
          <cell r="Y48">
            <v>0</v>
          </cell>
          <cell r="Z48" t="str">
            <v>увел</v>
          </cell>
          <cell r="AA48">
            <v>0</v>
          </cell>
          <cell r="AB48">
            <v>0.7</v>
          </cell>
        </row>
        <row r="49">
          <cell r="A49" t="str">
            <v>Пельмени Жемчужные сфера 1,0кг ТМ Зареченские  ПОКОМ</v>
          </cell>
          <cell r="B49" t="str">
            <v>шт</v>
          </cell>
          <cell r="C49">
            <v>227</v>
          </cell>
          <cell r="D49">
            <v>8</v>
          </cell>
          <cell r="E49">
            <v>23</v>
          </cell>
          <cell r="F49">
            <v>206</v>
          </cell>
          <cell r="G49" t="str">
            <v>нов</v>
          </cell>
          <cell r="H49" t="e">
            <v>#N/A</v>
          </cell>
          <cell r="I49">
            <v>31</v>
          </cell>
          <cell r="J49">
            <v>-8</v>
          </cell>
          <cell r="K49">
            <v>0</v>
          </cell>
          <cell r="O49">
            <v>4.5999999999999996</v>
          </cell>
          <cell r="Q49">
            <v>44.782608695652179</v>
          </cell>
          <cell r="R49">
            <v>44.782608695652179</v>
          </cell>
          <cell r="S49">
            <v>4.4000000000000004</v>
          </cell>
          <cell r="T49">
            <v>6</v>
          </cell>
          <cell r="U49">
            <v>5</v>
          </cell>
          <cell r="V49">
            <v>0</v>
          </cell>
          <cell r="W49">
            <v>84</v>
          </cell>
          <cell r="X49">
            <v>12</v>
          </cell>
          <cell r="Y49">
            <v>0</v>
          </cell>
          <cell r="Z49" t="str">
            <v>увел</v>
          </cell>
          <cell r="AA49">
            <v>0</v>
          </cell>
          <cell r="AB49">
            <v>1</v>
          </cell>
        </row>
        <row r="50">
          <cell r="A50" t="str">
            <v>Пельмени Медвежьи ушки с фермерскими сливками 0,7кг  ПОКОМ</v>
          </cell>
          <cell r="B50" t="str">
            <v>шт</v>
          </cell>
          <cell r="C50">
            <v>136</v>
          </cell>
          <cell r="D50">
            <v>308</v>
          </cell>
          <cell r="E50">
            <v>238</v>
          </cell>
          <cell r="F50">
            <v>186</v>
          </cell>
          <cell r="G50">
            <v>1</v>
          </cell>
          <cell r="H50" t="e">
            <v>#N/A</v>
          </cell>
          <cell r="I50">
            <v>253</v>
          </cell>
          <cell r="J50">
            <v>-15</v>
          </cell>
          <cell r="K50">
            <v>188</v>
          </cell>
          <cell r="O50">
            <v>47.6</v>
          </cell>
          <cell r="P50">
            <v>98</v>
          </cell>
          <cell r="Q50">
            <v>9.9159663865546221</v>
          </cell>
          <cell r="R50">
            <v>3.9075630252100839</v>
          </cell>
          <cell r="S50">
            <v>17.8</v>
          </cell>
          <cell r="T50">
            <v>27.4</v>
          </cell>
          <cell r="U50">
            <v>60</v>
          </cell>
          <cell r="V50">
            <v>0</v>
          </cell>
          <cell r="W50">
            <v>84</v>
          </cell>
          <cell r="X50">
            <v>12</v>
          </cell>
          <cell r="Y50">
            <v>98</v>
          </cell>
          <cell r="Z50" t="str">
            <v>склад</v>
          </cell>
          <cell r="AA50">
            <v>12.25</v>
          </cell>
          <cell r="AB50">
            <v>0.7</v>
          </cell>
        </row>
        <row r="51">
          <cell r="A51" t="str">
            <v>Пельмени Медвежьи ушки с фермерской свининой и говядиной Малые 0,7кг  ПОКОМ</v>
          </cell>
          <cell r="B51" t="str">
            <v>шт</v>
          </cell>
          <cell r="C51">
            <v>179</v>
          </cell>
          <cell r="D51">
            <v>1015</v>
          </cell>
          <cell r="E51">
            <v>517</v>
          </cell>
          <cell r="F51">
            <v>647</v>
          </cell>
          <cell r="G51">
            <v>1</v>
          </cell>
          <cell r="H51" t="e">
            <v>#N/A</v>
          </cell>
          <cell r="I51">
            <v>544</v>
          </cell>
          <cell r="J51">
            <v>-27</v>
          </cell>
          <cell r="K51">
            <v>288</v>
          </cell>
          <cell r="O51">
            <v>103.4</v>
          </cell>
          <cell r="Q51">
            <v>9.0425531914893611</v>
          </cell>
          <cell r="R51">
            <v>6.2572533849129588</v>
          </cell>
          <cell r="S51">
            <v>56.8</v>
          </cell>
          <cell r="T51">
            <v>117.4</v>
          </cell>
          <cell r="U51">
            <v>136</v>
          </cell>
          <cell r="V51">
            <v>0</v>
          </cell>
          <cell r="W51">
            <v>84</v>
          </cell>
          <cell r="X51">
            <v>12</v>
          </cell>
          <cell r="Y51">
            <v>0</v>
          </cell>
          <cell r="Z51" t="e">
            <v>#N/A</v>
          </cell>
          <cell r="AA51">
            <v>0</v>
          </cell>
          <cell r="AB51">
            <v>0.7</v>
          </cell>
        </row>
        <row r="52">
          <cell r="A52" t="str">
            <v>Пельмени Мясорубские с рубленой грудинкой ТМ Стародворье флоупак  0,7 кг. ПОКОМ</v>
          </cell>
          <cell r="B52" t="str">
            <v>шт</v>
          </cell>
          <cell r="C52">
            <v>214</v>
          </cell>
          <cell r="D52">
            <v>204</v>
          </cell>
          <cell r="E52">
            <v>185</v>
          </cell>
          <cell r="F52">
            <v>222</v>
          </cell>
          <cell r="G52">
            <v>1</v>
          </cell>
          <cell r="H52" t="e">
            <v>#N/A</v>
          </cell>
          <cell r="I52">
            <v>195</v>
          </cell>
          <cell r="J52">
            <v>-10</v>
          </cell>
          <cell r="K52">
            <v>92</v>
          </cell>
          <cell r="O52">
            <v>37</v>
          </cell>
          <cell r="Q52">
            <v>8.486486486486486</v>
          </cell>
          <cell r="R52">
            <v>6</v>
          </cell>
          <cell r="S52">
            <v>35</v>
          </cell>
          <cell r="T52">
            <v>38.200000000000003</v>
          </cell>
          <cell r="U52">
            <v>20</v>
          </cell>
          <cell r="V52">
            <v>0</v>
          </cell>
          <cell r="W52">
            <v>84</v>
          </cell>
          <cell r="X52">
            <v>12</v>
          </cell>
          <cell r="Y52">
            <v>0</v>
          </cell>
          <cell r="Z52">
            <v>0</v>
          </cell>
          <cell r="AA52">
            <v>0</v>
          </cell>
          <cell r="AB52">
            <v>0.7</v>
          </cell>
        </row>
        <row r="53">
          <cell r="A53" t="str">
            <v>Пельмени Мясорубские ТМ Стародворье фоупак равиоли 0,7 кг  ПОКОМ</v>
          </cell>
          <cell r="B53" t="str">
            <v>шт</v>
          </cell>
          <cell r="C53">
            <v>291</v>
          </cell>
          <cell r="D53">
            <v>2781</v>
          </cell>
          <cell r="E53">
            <v>1564</v>
          </cell>
          <cell r="F53">
            <v>1422</v>
          </cell>
          <cell r="G53">
            <v>1</v>
          </cell>
          <cell r="H53" t="e">
            <v>#N/A</v>
          </cell>
          <cell r="I53">
            <v>1582</v>
          </cell>
          <cell r="J53">
            <v>-18</v>
          </cell>
          <cell r="K53">
            <v>1055</v>
          </cell>
          <cell r="O53">
            <v>312.8</v>
          </cell>
          <cell r="P53">
            <v>380</v>
          </cell>
          <cell r="Q53">
            <v>9.1336317135549869</v>
          </cell>
          <cell r="R53">
            <v>4.5460358056265981</v>
          </cell>
          <cell r="S53">
            <v>336.6</v>
          </cell>
          <cell r="T53">
            <v>339</v>
          </cell>
          <cell r="U53">
            <v>341</v>
          </cell>
          <cell r="V53">
            <v>0</v>
          </cell>
          <cell r="W53">
            <v>84</v>
          </cell>
          <cell r="X53">
            <v>12</v>
          </cell>
          <cell r="Y53">
            <v>380</v>
          </cell>
          <cell r="Z53">
            <v>0</v>
          </cell>
          <cell r="AA53">
            <v>47.5</v>
          </cell>
          <cell r="AB53">
            <v>0.7</v>
          </cell>
        </row>
        <row r="54">
          <cell r="A54" t="str">
            <v>Пельмени Отборные из свинины и говядины 0,9 кг ТМ Стародворье ТС Медвежье ушко  ПОКОМ</v>
          </cell>
          <cell r="B54" t="str">
            <v>шт</v>
          </cell>
          <cell r="C54">
            <v>429</v>
          </cell>
          <cell r="D54">
            <v>1391</v>
          </cell>
          <cell r="E54">
            <v>700</v>
          </cell>
          <cell r="F54">
            <v>938</v>
          </cell>
          <cell r="G54">
            <v>1</v>
          </cell>
          <cell r="H54">
            <v>180</v>
          </cell>
          <cell r="I54">
            <v>234</v>
          </cell>
          <cell r="J54">
            <v>466</v>
          </cell>
          <cell r="K54">
            <v>290</v>
          </cell>
          <cell r="O54">
            <v>140</v>
          </cell>
          <cell r="P54">
            <v>98</v>
          </cell>
          <cell r="Q54">
            <v>9.4714285714285715</v>
          </cell>
          <cell r="R54">
            <v>6.7</v>
          </cell>
          <cell r="S54">
            <v>195.6</v>
          </cell>
          <cell r="T54">
            <v>160.4</v>
          </cell>
          <cell r="U54">
            <v>59</v>
          </cell>
          <cell r="V54">
            <v>0</v>
          </cell>
          <cell r="W54">
            <v>84</v>
          </cell>
          <cell r="X54">
            <v>12</v>
          </cell>
          <cell r="Y54">
            <v>98</v>
          </cell>
          <cell r="Z54">
            <v>0</v>
          </cell>
          <cell r="AA54">
            <v>12.25</v>
          </cell>
          <cell r="AB54">
            <v>0.9</v>
          </cell>
        </row>
        <row r="55">
          <cell r="A55" t="str">
            <v>Пельмени С говядиной и свининой, ВЕС, сфера пуговки Мясная Галерея  ПОКОМ</v>
          </cell>
          <cell r="B55" t="str">
            <v>кг</v>
          </cell>
          <cell r="C55">
            <v>310</v>
          </cell>
          <cell r="D55">
            <v>910</v>
          </cell>
          <cell r="E55">
            <v>585</v>
          </cell>
          <cell r="F55">
            <v>585</v>
          </cell>
          <cell r="G55">
            <v>1</v>
          </cell>
          <cell r="H55">
            <v>90</v>
          </cell>
          <cell r="I55">
            <v>625.00099999999998</v>
          </cell>
          <cell r="J55">
            <v>-40.000999999999976</v>
          </cell>
          <cell r="K55">
            <v>480</v>
          </cell>
          <cell r="O55">
            <v>117</v>
          </cell>
          <cell r="Q55">
            <v>9.1025641025641022</v>
          </cell>
          <cell r="R55">
            <v>5</v>
          </cell>
          <cell r="S55">
            <v>153</v>
          </cell>
          <cell r="T55">
            <v>136</v>
          </cell>
          <cell r="U55">
            <v>85</v>
          </cell>
          <cell r="V55">
            <v>0</v>
          </cell>
          <cell r="W55">
            <v>144</v>
          </cell>
          <cell r="X55">
            <v>12</v>
          </cell>
          <cell r="Y55">
            <v>0</v>
          </cell>
          <cell r="Z55">
            <v>0</v>
          </cell>
          <cell r="AA55">
            <v>0</v>
          </cell>
          <cell r="AB55">
            <v>1</v>
          </cell>
        </row>
        <row r="56">
          <cell r="A56" t="str">
            <v>Пельмени Со свининой и говядиной ТМ Особый рецепт Любимая ложка 1,0 кг  ПОКОМ</v>
          </cell>
          <cell r="B56" t="str">
            <v>шт</v>
          </cell>
          <cell r="C56">
            <v>190</v>
          </cell>
          <cell r="D56">
            <v>1275</v>
          </cell>
          <cell r="E56">
            <v>639</v>
          </cell>
          <cell r="F56">
            <v>774</v>
          </cell>
          <cell r="G56">
            <v>1</v>
          </cell>
          <cell r="H56">
            <v>120</v>
          </cell>
          <cell r="I56">
            <v>671</v>
          </cell>
          <cell r="J56">
            <v>-32</v>
          </cell>
          <cell r="K56">
            <v>540</v>
          </cell>
          <cell r="O56">
            <v>127.8</v>
          </cell>
          <cell r="Q56">
            <v>10.28169014084507</v>
          </cell>
          <cell r="R56">
            <v>6.056338028169014</v>
          </cell>
          <cell r="S56">
            <v>146.80000000000001</v>
          </cell>
          <cell r="T56">
            <v>160</v>
          </cell>
          <cell r="U56">
            <v>126</v>
          </cell>
          <cell r="V56">
            <v>0</v>
          </cell>
          <cell r="W56">
            <v>84</v>
          </cell>
          <cell r="X56">
            <v>12</v>
          </cell>
          <cell r="Y56">
            <v>0</v>
          </cell>
          <cell r="Z56">
            <v>0</v>
          </cell>
          <cell r="AA56">
            <v>0</v>
          </cell>
          <cell r="AB56">
            <v>1</v>
          </cell>
        </row>
        <row r="57">
          <cell r="A57" t="str">
            <v>Пельмени Сочные сфера 0,8 кг ТМ Стародворье  ПОКОМ</v>
          </cell>
          <cell r="B57" t="str">
            <v>шт</v>
          </cell>
          <cell r="C57">
            <v>77</v>
          </cell>
          <cell r="D57">
            <v>208</v>
          </cell>
          <cell r="E57">
            <v>92</v>
          </cell>
          <cell r="F57">
            <v>183</v>
          </cell>
          <cell r="G57">
            <v>1</v>
          </cell>
          <cell r="H57" t="e">
            <v>#N/A</v>
          </cell>
          <cell r="I57">
            <v>94</v>
          </cell>
          <cell r="J57">
            <v>-2</v>
          </cell>
          <cell r="K57">
            <v>0</v>
          </cell>
          <cell r="O57">
            <v>18.399999999999999</v>
          </cell>
          <cell r="Q57">
            <v>9.9456521739130448</v>
          </cell>
          <cell r="R57">
            <v>9.9456521739130448</v>
          </cell>
          <cell r="S57">
            <v>14.6</v>
          </cell>
          <cell r="T57">
            <v>17.8</v>
          </cell>
          <cell r="U57">
            <v>35</v>
          </cell>
          <cell r="V57">
            <v>0</v>
          </cell>
          <cell r="W57">
            <v>84</v>
          </cell>
          <cell r="X57">
            <v>12</v>
          </cell>
          <cell r="Y57">
            <v>0</v>
          </cell>
          <cell r="Z57">
            <v>0</v>
          </cell>
          <cell r="AA57">
            <v>0</v>
          </cell>
          <cell r="AB57">
            <v>0.8</v>
          </cell>
        </row>
        <row r="58">
          <cell r="A58" t="str">
            <v>Пельмени Татарские 0,4кг ТМ Особый рецепт  ПОКОМ</v>
          </cell>
          <cell r="B58" t="str">
            <v>шт</v>
          </cell>
          <cell r="C58">
            <v>288</v>
          </cell>
          <cell r="D58">
            <v>194</v>
          </cell>
          <cell r="E58">
            <v>80</v>
          </cell>
          <cell r="F58">
            <v>398</v>
          </cell>
          <cell r="G58" t="str">
            <v>ноа</v>
          </cell>
          <cell r="H58" t="e">
            <v>#N/A</v>
          </cell>
          <cell r="I58">
            <v>82</v>
          </cell>
          <cell r="J58">
            <v>-2</v>
          </cell>
          <cell r="K58">
            <v>0</v>
          </cell>
          <cell r="O58">
            <v>16</v>
          </cell>
          <cell r="Q58">
            <v>24.875</v>
          </cell>
          <cell r="R58">
            <v>24.875</v>
          </cell>
          <cell r="S58">
            <v>1.2</v>
          </cell>
          <cell r="T58">
            <v>23.4</v>
          </cell>
          <cell r="U58">
            <v>11</v>
          </cell>
          <cell r="V58">
            <v>0</v>
          </cell>
          <cell r="W58">
            <v>84</v>
          </cell>
          <cell r="X58">
            <v>12</v>
          </cell>
          <cell r="Y58">
            <v>0</v>
          </cell>
          <cell r="Z58" t="str">
            <v>увел</v>
          </cell>
          <cell r="AA58">
            <v>0</v>
          </cell>
          <cell r="AB58">
            <v>0.4</v>
          </cell>
        </row>
        <row r="59">
          <cell r="A59" t="str">
            <v>Пирожки с мясом 0,3кг ТМ Зареченские  ПОКОМ</v>
          </cell>
          <cell r="B59" t="str">
            <v>шт</v>
          </cell>
          <cell r="C59">
            <v>211</v>
          </cell>
          <cell r="D59">
            <v>150</v>
          </cell>
          <cell r="E59">
            <v>54</v>
          </cell>
          <cell r="F59">
            <v>307</v>
          </cell>
          <cell r="G59" t="str">
            <v>нов</v>
          </cell>
          <cell r="H59" t="e">
            <v>#N/A</v>
          </cell>
          <cell r="I59">
            <v>58</v>
          </cell>
          <cell r="J59">
            <v>-4</v>
          </cell>
          <cell r="K59">
            <v>0</v>
          </cell>
          <cell r="O59">
            <v>10.8</v>
          </cell>
          <cell r="Q59">
            <v>28.425925925925924</v>
          </cell>
          <cell r="R59">
            <v>28.425925925925924</v>
          </cell>
          <cell r="S59">
            <v>5.6</v>
          </cell>
          <cell r="T59">
            <v>3.2</v>
          </cell>
          <cell r="U59">
            <v>13</v>
          </cell>
          <cell r="V59">
            <v>0</v>
          </cell>
          <cell r="W59">
            <v>234</v>
          </cell>
          <cell r="X59">
            <v>18</v>
          </cell>
          <cell r="Y59">
            <v>0</v>
          </cell>
          <cell r="Z59" t="str">
            <v>увел</v>
          </cell>
          <cell r="AA59">
            <v>0</v>
          </cell>
          <cell r="AB59">
            <v>0.3</v>
          </cell>
        </row>
        <row r="60">
          <cell r="A60" t="str">
            <v>Пирожки с яблоком и грушей 0,3кг ТМ Зареченские  ПОКОМ</v>
          </cell>
          <cell r="B60" t="str">
            <v>шт</v>
          </cell>
          <cell r="C60">
            <v>69</v>
          </cell>
          <cell r="D60">
            <v>6</v>
          </cell>
          <cell r="E60">
            <v>21</v>
          </cell>
          <cell r="F60">
            <v>53</v>
          </cell>
          <cell r="G60" t="str">
            <v>в30,05</v>
          </cell>
          <cell r="H60" t="e">
            <v>#N/A</v>
          </cell>
          <cell r="I60">
            <v>22</v>
          </cell>
          <cell r="J60">
            <v>-1</v>
          </cell>
          <cell r="K60">
            <v>0</v>
          </cell>
          <cell r="O60">
            <v>4.2</v>
          </cell>
          <cell r="Q60">
            <v>12.619047619047619</v>
          </cell>
          <cell r="R60">
            <v>12.619047619047619</v>
          </cell>
          <cell r="S60">
            <v>0</v>
          </cell>
          <cell r="T60">
            <v>0.6</v>
          </cell>
          <cell r="U60">
            <v>7</v>
          </cell>
          <cell r="V60">
            <v>0</v>
          </cell>
          <cell r="W60">
            <v>234</v>
          </cell>
          <cell r="X60">
            <v>18</v>
          </cell>
          <cell r="Y60">
            <v>0</v>
          </cell>
          <cell r="Z60" t="str">
            <v>вывод</v>
          </cell>
          <cell r="AA60">
            <v>0</v>
          </cell>
          <cell r="AB60">
            <v>0</v>
          </cell>
        </row>
        <row r="61">
          <cell r="A61" t="str">
            <v>Смаколадьи с яблоком и грушей ТМ Зареченские,0,9 кг ПОКОМ</v>
          </cell>
          <cell r="B61" t="str">
            <v>шт</v>
          </cell>
          <cell r="C61">
            <v>21.6</v>
          </cell>
          <cell r="D61">
            <v>1</v>
          </cell>
          <cell r="E61">
            <v>7</v>
          </cell>
          <cell r="F61">
            <v>14.6</v>
          </cell>
          <cell r="G61" t="str">
            <v>в30,05</v>
          </cell>
          <cell r="H61" t="e">
            <v>#N/A</v>
          </cell>
          <cell r="I61">
            <v>11</v>
          </cell>
          <cell r="J61">
            <v>-4</v>
          </cell>
          <cell r="K61">
            <v>0</v>
          </cell>
          <cell r="O61">
            <v>1.4</v>
          </cell>
          <cell r="Q61">
            <v>10.428571428571429</v>
          </cell>
          <cell r="R61">
            <v>10.428571428571429</v>
          </cell>
          <cell r="S61">
            <v>0</v>
          </cell>
          <cell r="T61">
            <v>0.2</v>
          </cell>
          <cell r="U61">
            <v>2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 t="str">
            <v>вывод</v>
          </cell>
          <cell r="AA61">
            <v>0</v>
          </cell>
          <cell r="AB61">
            <v>0</v>
          </cell>
        </row>
        <row r="62">
          <cell r="A62" t="str">
            <v>Сосисоны в темпуре ВЕС  ПОКОМ</v>
          </cell>
          <cell r="B62" t="str">
            <v>кг</v>
          </cell>
          <cell r="C62">
            <v>3.6</v>
          </cell>
          <cell r="D62">
            <v>34.200000000000003</v>
          </cell>
          <cell r="E62">
            <v>21.6</v>
          </cell>
          <cell r="F62">
            <v>16.2</v>
          </cell>
          <cell r="G62">
            <v>1</v>
          </cell>
          <cell r="H62" t="e">
            <v>#N/A</v>
          </cell>
          <cell r="I62">
            <v>20.6</v>
          </cell>
          <cell r="J62">
            <v>1</v>
          </cell>
          <cell r="K62">
            <v>0</v>
          </cell>
          <cell r="O62">
            <v>4.32</v>
          </cell>
          <cell r="P62">
            <v>32</v>
          </cell>
          <cell r="Q62">
            <v>11.157407407407407</v>
          </cell>
          <cell r="R62">
            <v>3.7499999999999996</v>
          </cell>
          <cell r="S62">
            <v>3.6</v>
          </cell>
          <cell r="T62">
            <v>2.16</v>
          </cell>
          <cell r="U62">
            <v>0</v>
          </cell>
          <cell r="V62">
            <v>0</v>
          </cell>
          <cell r="W62">
            <v>234</v>
          </cell>
          <cell r="X62">
            <v>18</v>
          </cell>
          <cell r="Y62">
            <v>32</v>
          </cell>
          <cell r="Z62" t="e">
            <v>#N/A</v>
          </cell>
          <cell r="AA62">
            <v>17.777777777777779</v>
          </cell>
          <cell r="AB62">
            <v>1</v>
          </cell>
        </row>
        <row r="63">
          <cell r="A63" t="str">
            <v>Сочный мегачебурек ТМ Зареченские ВЕС ПОКОМ</v>
          </cell>
          <cell r="B63" t="str">
            <v>кг</v>
          </cell>
          <cell r="C63">
            <v>130.03</v>
          </cell>
          <cell r="D63">
            <v>434.57</v>
          </cell>
          <cell r="E63">
            <v>264.32</v>
          </cell>
          <cell r="F63">
            <v>291.31</v>
          </cell>
          <cell r="G63">
            <v>0</v>
          </cell>
          <cell r="H63" t="e">
            <v>#N/A</v>
          </cell>
          <cell r="I63">
            <v>284.423</v>
          </cell>
          <cell r="J63">
            <v>-20.103000000000009</v>
          </cell>
          <cell r="K63">
            <v>220</v>
          </cell>
          <cell r="O63">
            <v>52.863999999999997</v>
          </cell>
          <cell r="Q63">
            <v>9.6721776634382568</v>
          </cell>
          <cell r="R63">
            <v>5.5105553874092017</v>
          </cell>
          <cell r="S63">
            <v>56.003999999999998</v>
          </cell>
          <cell r="T63">
            <v>61.844000000000008</v>
          </cell>
          <cell r="U63">
            <v>38.08</v>
          </cell>
          <cell r="V63">
            <v>0</v>
          </cell>
          <cell r="W63">
            <v>126</v>
          </cell>
          <cell r="X63">
            <v>14</v>
          </cell>
          <cell r="Y63">
            <v>0</v>
          </cell>
          <cell r="Z63" t="e">
            <v>#N/A</v>
          </cell>
          <cell r="AA63">
            <v>0</v>
          </cell>
          <cell r="AB63">
            <v>1</v>
          </cell>
        </row>
        <row r="64">
          <cell r="A64" t="str">
            <v>Фрай-пицца с ветчиной и грибами 3,0 кг ТМ Зареченские ТС Зареченские продукты. ВЕС ПОКОМ</v>
          </cell>
          <cell r="B64" t="str">
            <v>кг</v>
          </cell>
          <cell r="C64">
            <v>3</v>
          </cell>
          <cell r="E64">
            <v>0</v>
          </cell>
          <cell r="G64" t="str">
            <v>в26,07</v>
          </cell>
          <cell r="H64" t="e">
            <v>#N/A</v>
          </cell>
          <cell r="I64">
            <v>0</v>
          </cell>
          <cell r="J64">
            <v>0</v>
          </cell>
          <cell r="K64">
            <v>0</v>
          </cell>
          <cell r="O64">
            <v>0</v>
          </cell>
          <cell r="Q64" t="e">
            <v>#DIV/0!</v>
          </cell>
          <cell r="R64" t="e">
            <v>#DIV/0!</v>
          </cell>
          <cell r="S64">
            <v>1.2</v>
          </cell>
          <cell r="T64">
            <v>0.6</v>
          </cell>
          <cell r="U64">
            <v>0</v>
          </cell>
          <cell r="V64">
            <v>0</v>
          </cell>
          <cell r="W64">
            <v>126</v>
          </cell>
          <cell r="X64">
            <v>14</v>
          </cell>
          <cell r="Y64">
            <v>0</v>
          </cell>
          <cell r="Z64" t="str">
            <v>увел</v>
          </cell>
          <cell r="AA64">
            <v>0</v>
          </cell>
          <cell r="AB64">
            <v>1</v>
          </cell>
        </row>
        <row r="65">
          <cell r="A65" t="str">
            <v>Хинкали Классические ТМ Зареченские ВЕС ПОКОМ</v>
          </cell>
          <cell r="B65" t="str">
            <v>кг</v>
          </cell>
          <cell r="C65">
            <v>15</v>
          </cell>
          <cell r="D65">
            <v>190</v>
          </cell>
          <cell r="E65">
            <v>65</v>
          </cell>
          <cell r="F65">
            <v>130</v>
          </cell>
          <cell r="G65">
            <v>1</v>
          </cell>
          <cell r="H65">
            <v>180</v>
          </cell>
          <cell r="I65">
            <v>75</v>
          </cell>
          <cell r="J65">
            <v>-10</v>
          </cell>
          <cell r="K65">
            <v>58</v>
          </cell>
          <cell r="O65">
            <v>13</v>
          </cell>
          <cell r="Q65">
            <v>14.461538461538462</v>
          </cell>
          <cell r="R65">
            <v>10</v>
          </cell>
          <cell r="S65">
            <v>14</v>
          </cell>
          <cell r="T65">
            <v>21</v>
          </cell>
          <cell r="U65">
            <v>15</v>
          </cell>
          <cell r="V65">
            <v>0</v>
          </cell>
          <cell r="W65">
            <v>144</v>
          </cell>
          <cell r="X65">
            <v>12</v>
          </cell>
          <cell r="Y65">
            <v>0</v>
          </cell>
          <cell r="Z65" t="e">
            <v>#N/A</v>
          </cell>
          <cell r="AA65">
            <v>0</v>
          </cell>
          <cell r="AB65">
            <v>1</v>
          </cell>
        </row>
        <row r="66">
          <cell r="A66" t="str">
            <v>Хотстеры с сыром 0,25кг ТМ Горячая штучка  ПОКОМ</v>
          </cell>
          <cell r="B66" t="str">
            <v>шт</v>
          </cell>
          <cell r="C66">
            <v>260</v>
          </cell>
          <cell r="D66">
            <v>198</v>
          </cell>
          <cell r="E66">
            <v>385</v>
          </cell>
          <cell r="F66">
            <v>57</v>
          </cell>
          <cell r="G66" t="str">
            <v>нов</v>
          </cell>
          <cell r="H66" t="e">
            <v>#N/A</v>
          </cell>
          <cell r="I66">
            <v>410</v>
          </cell>
          <cell r="J66">
            <v>-25</v>
          </cell>
          <cell r="K66">
            <v>340</v>
          </cell>
          <cell r="O66">
            <v>77</v>
          </cell>
          <cell r="P66">
            <v>330</v>
          </cell>
          <cell r="Q66">
            <v>9.4415584415584419</v>
          </cell>
          <cell r="R66">
            <v>0.74025974025974028</v>
          </cell>
          <cell r="S66">
            <v>4</v>
          </cell>
          <cell r="T66">
            <v>63.8</v>
          </cell>
          <cell r="U66">
            <v>87</v>
          </cell>
          <cell r="V66">
            <v>0</v>
          </cell>
          <cell r="W66">
            <v>70</v>
          </cell>
          <cell r="X66">
            <v>14</v>
          </cell>
          <cell r="Y66">
            <v>330</v>
          </cell>
          <cell r="Z66" t="e">
            <v>#N/A</v>
          </cell>
          <cell r="AA66">
            <v>27.5</v>
          </cell>
          <cell r="AB66">
            <v>0.25</v>
          </cell>
        </row>
        <row r="67">
          <cell r="A67" t="str">
            <v>Хотстеры ТМ Горячая штучка ТС Хотстеры 0,25 кг зам  ПОКОМ</v>
          </cell>
          <cell r="B67" t="str">
            <v>шт</v>
          </cell>
          <cell r="C67">
            <v>969</v>
          </cell>
          <cell r="D67">
            <v>2131</v>
          </cell>
          <cell r="E67">
            <v>1544</v>
          </cell>
          <cell r="F67">
            <v>1507</v>
          </cell>
          <cell r="G67" t="str">
            <v>пуд,яб</v>
          </cell>
          <cell r="H67">
            <v>180</v>
          </cell>
          <cell r="I67">
            <v>1553</v>
          </cell>
          <cell r="J67">
            <v>-9</v>
          </cell>
          <cell r="K67">
            <v>670</v>
          </cell>
          <cell r="N67">
            <v>1200</v>
          </cell>
          <cell r="O67">
            <v>308.8</v>
          </cell>
          <cell r="P67">
            <v>480</v>
          </cell>
          <cell r="Q67">
            <v>8.6042746113989637</v>
          </cell>
          <cell r="R67">
            <v>4.8801813471502591</v>
          </cell>
          <cell r="S67">
            <v>341.4</v>
          </cell>
          <cell r="T67">
            <v>314.2</v>
          </cell>
          <cell r="U67">
            <v>276</v>
          </cell>
          <cell r="V67">
            <v>0</v>
          </cell>
          <cell r="W67">
            <v>70</v>
          </cell>
          <cell r="X67">
            <v>14</v>
          </cell>
          <cell r="Y67">
            <v>1680</v>
          </cell>
          <cell r="Z67">
            <v>0</v>
          </cell>
          <cell r="AA67">
            <v>140</v>
          </cell>
          <cell r="AB67">
            <v>0.25</v>
          </cell>
        </row>
        <row r="68">
          <cell r="A68" t="str">
            <v>Хрустящие крылышки острые к пиву ТМ Горячая штучка 0,3кг зам  ПОКОМ</v>
          </cell>
          <cell r="B68" t="str">
            <v>шт</v>
          </cell>
          <cell r="C68">
            <v>83</v>
          </cell>
          <cell r="D68">
            <v>890</v>
          </cell>
          <cell r="E68">
            <v>541</v>
          </cell>
          <cell r="F68">
            <v>410</v>
          </cell>
          <cell r="G68">
            <v>1</v>
          </cell>
          <cell r="H68">
            <v>180</v>
          </cell>
          <cell r="I68">
            <v>550</v>
          </cell>
          <cell r="J68">
            <v>-9</v>
          </cell>
          <cell r="K68">
            <v>330</v>
          </cell>
          <cell r="O68">
            <v>108.2</v>
          </cell>
          <cell r="P68">
            <v>330</v>
          </cell>
          <cell r="Q68">
            <v>9.8890942698706095</v>
          </cell>
          <cell r="R68">
            <v>3.789279112754159</v>
          </cell>
          <cell r="S68">
            <v>95.6</v>
          </cell>
          <cell r="T68">
            <v>103.8</v>
          </cell>
          <cell r="U68">
            <v>110</v>
          </cell>
          <cell r="V68">
            <v>0</v>
          </cell>
          <cell r="W68">
            <v>70</v>
          </cell>
          <cell r="X68">
            <v>14</v>
          </cell>
          <cell r="Y68">
            <v>330</v>
          </cell>
          <cell r="Z68">
            <v>0</v>
          </cell>
          <cell r="AA68">
            <v>27.5</v>
          </cell>
          <cell r="AB68">
            <v>0.3</v>
          </cell>
        </row>
        <row r="69">
          <cell r="A69" t="str">
            <v>Хрустящие крылышки ТМ Горячая штучка 0,3 кг зам  ПОКОМ</v>
          </cell>
          <cell r="B69" t="str">
            <v>шт</v>
          </cell>
          <cell r="C69">
            <v>170</v>
          </cell>
          <cell r="D69">
            <v>871</v>
          </cell>
          <cell r="E69">
            <v>589</v>
          </cell>
          <cell r="F69">
            <v>427</v>
          </cell>
          <cell r="G69">
            <v>1</v>
          </cell>
          <cell r="H69">
            <v>180</v>
          </cell>
          <cell r="I69">
            <v>598</v>
          </cell>
          <cell r="J69">
            <v>-9</v>
          </cell>
          <cell r="K69">
            <v>330</v>
          </cell>
          <cell r="O69">
            <v>117.8</v>
          </cell>
          <cell r="P69">
            <v>330</v>
          </cell>
          <cell r="Q69">
            <v>9.2275042444821729</v>
          </cell>
          <cell r="R69">
            <v>3.6247877758913414</v>
          </cell>
          <cell r="S69">
            <v>96.8</v>
          </cell>
          <cell r="T69">
            <v>107</v>
          </cell>
          <cell r="U69">
            <v>162</v>
          </cell>
          <cell r="V69">
            <v>0</v>
          </cell>
          <cell r="W69">
            <v>70</v>
          </cell>
          <cell r="X69">
            <v>14</v>
          </cell>
          <cell r="Y69">
            <v>330</v>
          </cell>
          <cell r="Z69">
            <v>0</v>
          </cell>
          <cell r="AA69">
            <v>27.5</v>
          </cell>
          <cell r="AB69">
            <v>0.3</v>
          </cell>
        </row>
        <row r="70">
          <cell r="A70" t="str">
            <v>Хрустящие крылышки ТМ Зареченские ТС Зареченские продукты. ВЕС ПОКОМ</v>
          </cell>
          <cell r="B70" t="str">
            <v>кг</v>
          </cell>
          <cell r="C70">
            <v>152.88</v>
          </cell>
          <cell r="D70">
            <v>1.8</v>
          </cell>
          <cell r="E70">
            <v>16.2</v>
          </cell>
          <cell r="F70">
            <v>136.68</v>
          </cell>
          <cell r="G70" t="str">
            <v>нов</v>
          </cell>
          <cell r="H70" t="e">
            <v>#N/A</v>
          </cell>
          <cell r="I70">
            <v>17.8</v>
          </cell>
          <cell r="J70">
            <v>-1.6000000000000014</v>
          </cell>
          <cell r="K70">
            <v>0</v>
          </cell>
          <cell r="O70">
            <v>3.2399999999999998</v>
          </cell>
          <cell r="Q70">
            <v>42.18518518518519</v>
          </cell>
          <cell r="R70">
            <v>42.18518518518519</v>
          </cell>
          <cell r="S70">
            <v>2.88</v>
          </cell>
          <cell r="T70">
            <v>2.52</v>
          </cell>
          <cell r="U70">
            <v>1.8</v>
          </cell>
          <cell r="V70">
            <v>0</v>
          </cell>
          <cell r="W70">
            <v>234</v>
          </cell>
          <cell r="X70">
            <v>18</v>
          </cell>
          <cell r="Y70">
            <v>0</v>
          </cell>
          <cell r="Z70" t="str">
            <v>увел</v>
          </cell>
          <cell r="AA70">
            <v>0</v>
          </cell>
          <cell r="AB70">
            <v>1</v>
          </cell>
        </row>
        <row r="71">
          <cell r="A71" t="str">
            <v>Чебупай сочное яблоко ТМ Горячая штучка 0,2 кг зам.  ПОКОМ</v>
          </cell>
          <cell r="B71" t="str">
            <v>шт</v>
          </cell>
          <cell r="C71">
            <v>110</v>
          </cell>
          <cell r="D71">
            <v>190</v>
          </cell>
          <cell r="E71">
            <v>164</v>
          </cell>
          <cell r="F71">
            <v>125</v>
          </cell>
          <cell r="G71">
            <v>1</v>
          </cell>
          <cell r="H71">
            <v>365</v>
          </cell>
          <cell r="I71">
            <v>171</v>
          </cell>
          <cell r="J71">
            <v>-7</v>
          </cell>
          <cell r="K71">
            <v>120</v>
          </cell>
          <cell r="O71">
            <v>32.799999999999997</v>
          </cell>
          <cell r="P71">
            <v>60</v>
          </cell>
          <cell r="Q71">
            <v>9.2987804878048781</v>
          </cell>
          <cell r="R71">
            <v>3.8109756097560981</v>
          </cell>
          <cell r="S71">
            <v>38</v>
          </cell>
          <cell r="T71">
            <v>35</v>
          </cell>
          <cell r="U71">
            <v>40</v>
          </cell>
          <cell r="V71">
            <v>0</v>
          </cell>
          <cell r="W71">
            <v>130</v>
          </cell>
          <cell r="X71">
            <v>10</v>
          </cell>
          <cell r="Y71">
            <v>60</v>
          </cell>
          <cell r="Z71">
            <v>0</v>
          </cell>
          <cell r="AA71">
            <v>10</v>
          </cell>
          <cell r="AB71">
            <v>0.2</v>
          </cell>
        </row>
        <row r="72">
          <cell r="A72" t="str">
            <v>Чебупай спелая вишня ТМ Горячая штучка 0,2 кг зам.  ПОКОМ</v>
          </cell>
          <cell r="B72" t="str">
            <v>шт</v>
          </cell>
          <cell r="C72">
            <v>190</v>
          </cell>
          <cell r="D72">
            <v>261</v>
          </cell>
          <cell r="E72">
            <v>331</v>
          </cell>
          <cell r="F72">
            <v>113</v>
          </cell>
          <cell r="G72">
            <v>1</v>
          </cell>
          <cell r="H72">
            <v>365</v>
          </cell>
          <cell r="I72">
            <v>331</v>
          </cell>
          <cell r="J72">
            <v>0</v>
          </cell>
          <cell r="K72">
            <v>120</v>
          </cell>
          <cell r="O72">
            <v>66.2</v>
          </cell>
          <cell r="P72">
            <v>360</v>
          </cell>
          <cell r="Q72">
            <v>8.9577039274924459</v>
          </cell>
          <cell r="R72">
            <v>1.7069486404833836</v>
          </cell>
          <cell r="S72">
            <v>53.2</v>
          </cell>
          <cell r="T72">
            <v>49</v>
          </cell>
          <cell r="U72">
            <v>69</v>
          </cell>
          <cell r="V72">
            <v>0</v>
          </cell>
          <cell r="W72">
            <v>130</v>
          </cell>
          <cell r="X72">
            <v>10</v>
          </cell>
          <cell r="Y72">
            <v>360</v>
          </cell>
          <cell r="Z72">
            <v>0</v>
          </cell>
          <cell r="AA72">
            <v>60</v>
          </cell>
          <cell r="AB72">
            <v>0.2</v>
          </cell>
        </row>
        <row r="73">
          <cell r="A73" t="str">
            <v>Чебупели Курочка гриль ТМ Горячая штучка, 0,3 кг зам  ПОКОМ</v>
          </cell>
          <cell r="B73" t="str">
            <v>шт</v>
          </cell>
          <cell r="C73">
            <v>82</v>
          </cell>
          <cell r="D73">
            <v>413</v>
          </cell>
          <cell r="E73">
            <v>246</v>
          </cell>
          <cell r="F73">
            <v>234</v>
          </cell>
          <cell r="G73">
            <v>1</v>
          </cell>
          <cell r="H73">
            <v>180</v>
          </cell>
          <cell r="I73">
            <v>261</v>
          </cell>
          <cell r="J73">
            <v>-15</v>
          </cell>
          <cell r="K73">
            <v>192</v>
          </cell>
          <cell r="O73">
            <v>49.2</v>
          </cell>
          <cell r="P73">
            <v>190</v>
          </cell>
          <cell r="Q73">
            <v>12.520325203252032</v>
          </cell>
          <cell r="R73">
            <v>4.7560975609756095</v>
          </cell>
          <cell r="S73">
            <v>63.4</v>
          </cell>
          <cell r="T73">
            <v>57.4</v>
          </cell>
          <cell r="U73">
            <v>38</v>
          </cell>
          <cell r="V73">
            <v>0</v>
          </cell>
          <cell r="W73">
            <v>70</v>
          </cell>
          <cell r="X73">
            <v>14</v>
          </cell>
          <cell r="Y73">
            <v>190</v>
          </cell>
          <cell r="Z73">
            <v>0</v>
          </cell>
          <cell r="AA73">
            <v>13.571428571428571</v>
          </cell>
          <cell r="AB73">
            <v>0.3</v>
          </cell>
        </row>
        <row r="74">
          <cell r="A74" t="str">
            <v>Чебупицца курочка по-итальянски Горячая штучка 0,25 кг зам  ПОКОМ</v>
          </cell>
          <cell r="B74" t="str">
            <v>шт</v>
          </cell>
          <cell r="C74">
            <v>586</v>
          </cell>
          <cell r="D74">
            <v>3351</v>
          </cell>
          <cell r="E74">
            <v>2075</v>
          </cell>
          <cell r="F74">
            <v>1795</v>
          </cell>
          <cell r="G74">
            <v>1</v>
          </cell>
          <cell r="H74">
            <v>180</v>
          </cell>
          <cell r="I74">
            <v>2125</v>
          </cell>
          <cell r="J74">
            <v>-50</v>
          </cell>
          <cell r="K74">
            <v>1010</v>
          </cell>
          <cell r="N74">
            <v>2400</v>
          </cell>
          <cell r="O74">
            <v>379</v>
          </cell>
          <cell r="P74">
            <v>460</v>
          </cell>
          <cell r="Q74">
            <v>8.6147757255936668</v>
          </cell>
          <cell r="R74">
            <v>4.736147757255937</v>
          </cell>
          <cell r="S74">
            <v>376.2</v>
          </cell>
          <cell r="T74">
            <v>386.2</v>
          </cell>
          <cell r="U74">
            <v>410</v>
          </cell>
          <cell r="V74">
            <v>180</v>
          </cell>
          <cell r="W74">
            <v>70</v>
          </cell>
          <cell r="X74">
            <v>14</v>
          </cell>
          <cell r="Y74">
            <v>2860</v>
          </cell>
          <cell r="Z74">
            <v>0</v>
          </cell>
          <cell r="AA74">
            <v>238.33333333333334</v>
          </cell>
          <cell r="AB74">
            <v>0.25</v>
          </cell>
        </row>
        <row r="75">
          <cell r="A75" t="str">
            <v>Чебупицца Пепперони ТМ Горячая штучка ТС Чебупицца 0.25кг зам  ПОКОМ</v>
          </cell>
          <cell r="B75" t="str">
            <v>шт</v>
          </cell>
          <cell r="C75">
            <v>682</v>
          </cell>
          <cell r="D75">
            <v>7152</v>
          </cell>
          <cell r="E75">
            <v>4606</v>
          </cell>
          <cell r="F75">
            <v>3133</v>
          </cell>
          <cell r="G75">
            <v>1</v>
          </cell>
          <cell r="H75">
            <v>180</v>
          </cell>
          <cell r="I75">
            <v>4651</v>
          </cell>
          <cell r="J75">
            <v>-45</v>
          </cell>
          <cell r="K75">
            <v>1340</v>
          </cell>
          <cell r="N75">
            <v>4800</v>
          </cell>
          <cell r="O75">
            <v>654.79999999999995</v>
          </cell>
          <cell r="P75">
            <v>1250</v>
          </cell>
          <cell r="Q75">
            <v>8.7400733048259021</v>
          </cell>
          <cell r="R75">
            <v>4.7846670739157</v>
          </cell>
          <cell r="S75">
            <v>659.8</v>
          </cell>
          <cell r="T75">
            <v>676</v>
          </cell>
          <cell r="U75">
            <v>729</v>
          </cell>
          <cell r="V75">
            <v>1332</v>
          </cell>
          <cell r="W75">
            <v>70</v>
          </cell>
          <cell r="X75">
            <v>14</v>
          </cell>
          <cell r="Y75">
            <v>6050</v>
          </cell>
          <cell r="Z75" t="str">
            <v>апр яб</v>
          </cell>
          <cell r="AA75">
            <v>504.16666666666669</v>
          </cell>
          <cell r="AB75">
            <v>0.25</v>
          </cell>
        </row>
        <row r="76">
          <cell r="A76" t="str">
            <v>Чебуреки Мясные вес 2,7 кг ТМ Зареченские ВЕС ПОКОМ</v>
          </cell>
          <cell r="B76" t="str">
            <v>кг</v>
          </cell>
          <cell r="C76">
            <v>5.9</v>
          </cell>
          <cell r="D76">
            <v>75.599999999999994</v>
          </cell>
          <cell r="E76">
            <v>29.7</v>
          </cell>
          <cell r="F76">
            <v>51.8</v>
          </cell>
          <cell r="G76">
            <v>1</v>
          </cell>
          <cell r="H76" t="e">
            <v>#N/A</v>
          </cell>
          <cell r="I76">
            <v>29.701000000000001</v>
          </cell>
          <cell r="J76">
            <v>-1.0000000000012221E-3</v>
          </cell>
          <cell r="K76">
            <v>0</v>
          </cell>
          <cell r="O76">
            <v>5.9399999999999995</v>
          </cell>
          <cell r="Q76">
            <v>8.7205387205387215</v>
          </cell>
          <cell r="R76">
            <v>8.7205387205387215</v>
          </cell>
          <cell r="S76">
            <v>5.9399999999999995</v>
          </cell>
          <cell r="T76">
            <v>4.32</v>
          </cell>
          <cell r="U76">
            <v>13.5</v>
          </cell>
          <cell r="V76">
            <v>0</v>
          </cell>
          <cell r="W76">
            <v>126</v>
          </cell>
          <cell r="X76">
            <v>14</v>
          </cell>
          <cell r="Y76">
            <v>0</v>
          </cell>
          <cell r="Z76" t="e">
            <v>#N/A</v>
          </cell>
          <cell r="AA76">
            <v>0</v>
          </cell>
          <cell r="AB76">
            <v>1</v>
          </cell>
        </row>
        <row r="77">
          <cell r="A77" t="str">
            <v>Чебуреки сочные ВЕС ТМ Зареченские  ПОКОМ</v>
          </cell>
          <cell r="B77" t="str">
            <v>кг</v>
          </cell>
          <cell r="C77">
            <v>177.39</v>
          </cell>
          <cell r="D77">
            <v>805</v>
          </cell>
          <cell r="E77">
            <v>480</v>
          </cell>
          <cell r="F77">
            <v>497.39</v>
          </cell>
          <cell r="G77">
            <v>1</v>
          </cell>
          <cell r="H77" t="e">
            <v>#N/A</v>
          </cell>
          <cell r="I77">
            <v>485.00200000000001</v>
          </cell>
          <cell r="J77">
            <v>-5.0020000000000095</v>
          </cell>
          <cell r="K77">
            <v>300</v>
          </cell>
          <cell r="O77">
            <v>96</v>
          </cell>
          <cell r="P77">
            <v>60</v>
          </cell>
          <cell r="Q77">
            <v>8.9311458333333338</v>
          </cell>
          <cell r="R77">
            <v>5.1811458333333329</v>
          </cell>
          <cell r="S77">
            <v>102.1</v>
          </cell>
          <cell r="T77">
            <v>104.2</v>
          </cell>
          <cell r="U77">
            <v>105</v>
          </cell>
          <cell r="V77">
            <v>0</v>
          </cell>
          <cell r="W77">
            <v>84</v>
          </cell>
          <cell r="X77">
            <v>12</v>
          </cell>
          <cell r="Y77">
            <v>60</v>
          </cell>
          <cell r="Z77" t="e">
            <v>#N/A</v>
          </cell>
          <cell r="AA77">
            <v>12</v>
          </cell>
          <cell r="AB7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16.08.2024 - 22.08.2024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2.6</v>
          </cell>
          <cell r="F7">
            <v>652.28800000000001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3.9</v>
          </cell>
          <cell r="F8">
            <v>677.71799999999996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6.5</v>
          </cell>
          <cell r="F9">
            <v>2237.674</v>
          </cell>
        </row>
        <row r="10">
          <cell r="A10" t="str">
            <v xml:space="preserve"> 018  Сосиски Рубленые, Вязанка вискофан  ВЕС.ПОКОМ</v>
          </cell>
          <cell r="F10">
            <v>308.95699999999999</v>
          </cell>
        </row>
        <row r="11">
          <cell r="A11" t="str">
            <v xml:space="preserve"> 020  Ветчина Столичная Вязанка, вектор 0.5кг, ПОКОМ</v>
          </cell>
          <cell r="F11">
            <v>1</v>
          </cell>
        </row>
        <row r="12">
          <cell r="A12" t="str">
            <v xml:space="preserve"> 022  Колбаса Вязанка со шпиком, вектор 0,5кг, ПОКОМ</v>
          </cell>
          <cell r="D12">
            <v>8</v>
          </cell>
          <cell r="F12">
            <v>408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990</v>
          </cell>
          <cell r="F13">
            <v>3942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1346</v>
          </cell>
          <cell r="F14">
            <v>5668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3022</v>
          </cell>
          <cell r="F15">
            <v>7734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7</v>
          </cell>
          <cell r="F16">
            <v>390</v>
          </cell>
        </row>
        <row r="17">
          <cell r="A17" t="str">
            <v xml:space="preserve"> 043  Ветчина Нежная ТМ Особый рецепт, п/а, 0,4кг    ПОКОМ</v>
          </cell>
          <cell r="F17">
            <v>83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</v>
          </cell>
          <cell r="F18">
            <v>358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5</v>
          </cell>
        </row>
        <row r="20">
          <cell r="A20" t="str">
            <v xml:space="preserve"> 057  Колбаса Докторская Дугушка, вектор 0.4 кг, ТМ Стародворье    ПОКОМ</v>
          </cell>
          <cell r="D20">
            <v>1</v>
          </cell>
          <cell r="F20">
            <v>1</v>
          </cell>
        </row>
        <row r="21">
          <cell r="A21" t="str">
            <v xml:space="preserve"> 058  Колбаса Докторская Особая ТМ Особый рецепт,  0,5кг, ПОКОМ</v>
          </cell>
          <cell r="F21">
            <v>10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3</v>
          </cell>
          <cell r="F22">
            <v>419</v>
          </cell>
        </row>
        <row r="23">
          <cell r="A23" t="str">
            <v xml:space="preserve"> 064  Колбаса Молочная Дугушка, вектор 0,4 кг, ТМ Стародворье  ПОКОМ</v>
          </cell>
          <cell r="D23">
            <v>1</v>
          </cell>
          <cell r="F23">
            <v>1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12</v>
          </cell>
          <cell r="F24">
            <v>1556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6</v>
          </cell>
          <cell r="F25">
            <v>87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8</v>
          </cell>
          <cell r="F26">
            <v>950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236</v>
          </cell>
          <cell r="F27">
            <v>504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39</v>
          </cell>
          <cell r="F28">
            <v>650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9</v>
          </cell>
          <cell r="F29">
            <v>948</v>
          </cell>
        </row>
        <row r="30">
          <cell r="A30" t="str">
            <v xml:space="preserve"> 200  Ветчина Дугушка ТМ Стародворье, вектор в/у    ПОКОМ</v>
          </cell>
          <cell r="F30">
            <v>543.21900000000005</v>
          </cell>
        </row>
        <row r="31">
          <cell r="A31" t="str">
            <v xml:space="preserve"> 201  Ветчина Нежная ТМ Особый рецепт, (2,5кг), ПОКОМ</v>
          </cell>
          <cell r="D31">
            <v>25</v>
          </cell>
          <cell r="F31">
            <v>5790.2629999999999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F32">
            <v>407.36399999999998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F33">
            <v>5.65</v>
          </cell>
        </row>
        <row r="34">
          <cell r="A34" t="str">
            <v xml:space="preserve"> 229  Колбаса Молочная Дугушка, в/у, ВЕС, ТМ Стародворье   ПОКОМ</v>
          </cell>
          <cell r="D34">
            <v>1</v>
          </cell>
          <cell r="F34">
            <v>608.72699999999998</v>
          </cell>
        </row>
        <row r="35">
          <cell r="A35" t="str">
            <v xml:space="preserve"> 230  Колбаса Молочная Особая ТМ Особый рецепт, п/а, ВЕС. ПОКОМ</v>
          </cell>
          <cell r="F35">
            <v>67.602000000000004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2.4</v>
          </cell>
          <cell r="F36">
            <v>299.87299999999999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D37">
            <v>0.8</v>
          </cell>
          <cell r="F37">
            <v>262.78500000000003</v>
          </cell>
        </row>
        <row r="38">
          <cell r="A38" t="str">
            <v xml:space="preserve"> 240  Колбаса Салями охотничья, ВЕС. ПОКОМ</v>
          </cell>
          <cell r="D38">
            <v>0.68</v>
          </cell>
          <cell r="F38">
            <v>38.118000000000002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D39">
            <v>1.8</v>
          </cell>
          <cell r="F39">
            <v>668.18</v>
          </cell>
        </row>
        <row r="40">
          <cell r="A40" t="str">
            <v xml:space="preserve"> 247  Сардельки Нежные, ВЕС.  ПОКОМ</v>
          </cell>
          <cell r="F40">
            <v>155.95500000000001</v>
          </cell>
        </row>
        <row r="41">
          <cell r="A41" t="str">
            <v xml:space="preserve"> 248  Сардельки Сочные ТМ Особый рецепт,   ПОКОМ</v>
          </cell>
          <cell r="D41">
            <v>2.6</v>
          </cell>
          <cell r="F41">
            <v>173.77600000000001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D42">
            <v>2.6</v>
          </cell>
          <cell r="F42">
            <v>1350.242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F43">
            <v>138.05500000000001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D44">
            <v>3.9</v>
          </cell>
          <cell r="F44">
            <v>414.55700000000002</v>
          </cell>
        </row>
        <row r="45">
          <cell r="A45" t="str">
            <v xml:space="preserve"> 263  Шпикачки Стародворские, ВЕС.  ПОКОМ</v>
          </cell>
          <cell r="F45">
            <v>114.72499999999999</v>
          </cell>
        </row>
        <row r="46">
          <cell r="A46" t="str">
            <v xml:space="preserve"> 265  Колбаса Балыкбургская, ВЕС, ТМ Баварушка  ПОКОМ</v>
          </cell>
          <cell r="D46">
            <v>3.2</v>
          </cell>
          <cell r="F46">
            <v>302.06099999999998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F47">
            <v>240.36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D48">
            <v>4.2</v>
          </cell>
          <cell r="F48">
            <v>243.48500000000001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D49">
            <v>10</v>
          </cell>
          <cell r="F49">
            <v>1408</v>
          </cell>
        </row>
        <row r="50">
          <cell r="A50" t="str">
            <v xml:space="preserve"> 273  Сосиски Сочинки с сочной грудинкой, МГС 0.4кг,   ПОКОМ</v>
          </cell>
          <cell r="D50">
            <v>1376</v>
          </cell>
          <cell r="F50">
            <v>4566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2808</v>
          </cell>
          <cell r="F51">
            <v>6612</v>
          </cell>
        </row>
        <row r="52">
          <cell r="A52" t="str">
            <v xml:space="preserve"> 278  Сосиски Сочинки с сочным окороком, МГС 0.4кг,   ПОКОМ</v>
          </cell>
          <cell r="F52">
            <v>5</v>
          </cell>
        </row>
        <row r="53">
          <cell r="A53" t="str">
            <v xml:space="preserve"> 283  Сосиски Сочинки, ВЕС, ТМ Стародворье ПОКОМ</v>
          </cell>
          <cell r="D53">
            <v>1.3</v>
          </cell>
          <cell r="F53">
            <v>773.673</v>
          </cell>
        </row>
        <row r="54">
          <cell r="A54" t="str">
            <v xml:space="preserve"> 285  Паштет печеночный со слив.маслом ТМ Стародворье ламистер 0,1 кг  ПОКОМ</v>
          </cell>
          <cell r="F54">
            <v>1028</v>
          </cell>
        </row>
        <row r="55">
          <cell r="A55" t="str">
            <v xml:space="preserve"> 296  Колбаса Мясорубская с рубленой грудинкой 0,35кг срез ТМ Стародворье  ПОКОМ</v>
          </cell>
          <cell r="D55">
            <v>15</v>
          </cell>
          <cell r="F55">
            <v>1625</v>
          </cell>
        </row>
        <row r="56">
          <cell r="A56" t="str">
            <v xml:space="preserve"> 297  Колбаса Мясорубская с рубленой грудинкой ВЕС ТМ Стародворье  ПОКОМ</v>
          </cell>
          <cell r="D56">
            <v>1</v>
          </cell>
          <cell r="F56">
            <v>243.74100000000001</v>
          </cell>
        </row>
        <row r="57">
          <cell r="A57" t="str">
            <v xml:space="preserve"> 301  Сосиски Сочинки по-баварски с сыром,  0.4кг, ТМ Стародворье  ПОКОМ</v>
          </cell>
          <cell r="D57">
            <v>9</v>
          </cell>
          <cell r="F57">
            <v>2648</v>
          </cell>
        </row>
        <row r="58">
          <cell r="A58" t="str">
            <v xml:space="preserve"> 302  Сосиски Сочинки по-баварски,  0.4кг, ТМ Стародворье  ПОКОМ</v>
          </cell>
          <cell r="D58">
            <v>10</v>
          </cell>
          <cell r="F58">
            <v>3978</v>
          </cell>
        </row>
        <row r="59">
          <cell r="A59" t="str">
            <v xml:space="preserve"> 304  Колбаса Салями Мясорубская с рубленным шпиком ВЕС ТМ Стародворье  ПОКОМ</v>
          </cell>
          <cell r="F59">
            <v>108.47</v>
          </cell>
        </row>
        <row r="60">
          <cell r="A60" t="str">
            <v xml:space="preserve"> 305  Колбаса Сервелат Мясорубский с мелкорубленным окороком в/у  ТМ Стародворье ВЕС   ПОКОМ</v>
          </cell>
          <cell r="D60">
            <v>1</v>
          </cell>
          <cell r="F60">
            <v>230.60900000000001</v>
          </cell>
        </row>
        <row r="61">
          <cell r="A61" t="str">
            <v xml:space="preserve"> 306  Колбаса Салями Мясорубская с рубленым шпиком 0,35 кг срез ТМ Стародворье   Поком</v>
          </cell>
          <cell r="D61">
            <v>13</v>
          </cell>
          <cell r="F61">
            <v>1720</v>
          </cell>
        </row>
        <row r="62">
          <cell r="A62" t="str">
            <v xml:space="preserve"> 307  Колбаса Сервелат Мясорубский с мелкорубленным окороком 0,35 кг срез ТМ Стародворье   Поком</v>
          </cell>
          <cell r="D62">
            <v>13</v>
          </cell>
          <cell r="F62">
            <v>2390</v>
          </cell>
        </row>
        <row r="63">
          <cell r="A63" t="str">
            <v xml:space="preserve"> 309  Сосиски Сочинки с сыром 0,4 кг ТМ Стародворье  ПОКОМ</v>
          </cell>
          <cell r="D63">
            <v>5</v>
          </cell>
          <cell r="F63">
            <v>1528</v>
          </cell>
        </row>
        <row r="64">
          <cell r="A64" t="str">
            <v xml:space="preserve"> 312  Ветчина Филейская ВЕС ТМ  Вязанка ТС Столичная  ПОКОМ</v>
          </cell>
          <cell r="D64">
            <v>20</v>
          </cell>
          <cell r="F64">
            <v>504.15199999999999</v>
          </cell>
        </row>
        <row r="65">
          <cell r="A65" t="str">
            <v xml:space="preserve"> 315  Колбаса вареная Молокуша ТМ Вязанка ВЕС, ПОКОМ</v>
          </cell>
          <cell r="D65">
            <v>2.6</v>
          </cell>
          <cell r="F65">
            <v>1130.9839999999999</v>
          </cell>
        </row>
        <row r="66">
          <cell r="A66" t="str">
            <v xml:space="preserve"> 316  Колбаса Нежная ТМ Зареченские ВЕС  ПОКОМ</v>
          </cell>
          <cell r="D66">
            <v>19.5</v>
          </cell>
          <cell r="F66">
            <v>143.714</v>
          </cell>
        </row>
        <row r="67">
          <cell r="A67" t="str">
            <v xml:space="preserve"> 317 Колбаса Сервелат Рижский ТМ Зареченские, ВЕС  ПОКОМ</v>
          </cell>
          <cell r="D67">
            <v>10.3</v>
          </cell>
          <cell r="F67">
            <v>58.576999999999998</v>
          </cell>
        </row>
        <row r="68">
          <cell r="A68" t="str">
            <v xml:space="preserve"> 318  Сосиски Датские ТМ Зареченские, ВЕС  ПОКОМ</v>
          </cell>
          <cell r="D68">
            <v>37.700000000000003</v>
          </cell>
          <cell r="F68">
            <v>3235.9059999999999</v>
          </cell>
        </row>
        <row r="69">
          <cell r="A69" t="str">
            <v xml:space="preserve"> 319  Колбаса вареная Филейская ТМ Вязанка ТС Классическая, 0,45 кг. ПОКОМ</v>
          </cell>
          <cell r="D69">
            <v>3023</v>
          </cell>
          <cell r="F69">
            <v>6708</v>
          </cell>
        </row>
        <row r="70">
          <cell r="A70" t="str">
            <v xml:space="preserve"> 320  Ветчина Нежная ТМ Зареченские,большой батон, ВЕС ПОКОМ</v>
          </cell>
          <cell r="D70">
            <v>5.9</v>
          </cell>
          <cell r="F70">
            <v>90.103999999999999</v>
          </cell>
        </row>
        <row r="71">
          <cell r="A71" t="str">
            <v xml:space="preserve"> 321  Колбаса Сервелат Пражский ТМ Зареченские, ВЕС ПОКОМ</v>
          </cell>
          <cell r="D71">
            <v>7</v>
          </cell>
          <cell r="F71">
            <v>60.429000000000002</v>
          </cell>
        </row>
        <row r="72">
          <cell r="A72" t="str">
            <v xml:space="preserve"> 322  Колбаса вареная Молокуша 0,45кг ТМ Вязанка  ПОКОМ</v>
          </cell>
          <cell r="D72">
            <v>1223</v>
          </cell>
          <cell r="F72">
            <v>5127</v>
          </cell>
        </row>
        <row r="73">
          <cell r="A73" t="str">
            <v xml:space="preserve"> 324  Ветчина Филейская ТМ Вязанка Столичная 0,45 кг ПОКОМ</v>
          </cell>
          <cell r="D73">
            <v>10</v>
          </cell>
          <cell r="F73">
            <v>1651</v>
          </cell>
        </row>
        <row r="74">
          <cell r="A74" t="str">
            <v xml:space="preserve"> 328  Сардельки Сочинки Стародворье ТМ  0,4 кг ПОКОМ</v>
          </cell>
          <cell r="D74">
            <v>4</v>
          </cell>
          <cell r="F74">
            <v>736</v>
          </cell>
        </row>
        <row r="75">
          <cell r="A75" t="str">
            <v xml:space="preserve"> 329  Сардельки Сочинки с сыром Стародворье ТМ, 0,4 кг. ПОКОМ</v>
          </cell>
          <cell r="D75">
            <v>3</v>
          </cell>
          <cell r="F75">
            <v>621</v>
          </cell>
        </row>
        <row r="76">
          <cell r="A76" t="str">
            <v xml:space="preserve"> 330  Колбаса вареная Филейская ТМ Вязанка ТС Классическая ВЕС  ПОКОМ</v>
          </cell>
          <cell r="D76">
            <v>1.3</v>
          </cell>
          <cell r="F76">
            <v>805.05799999999999</v>
          </cell>
        </row>
        <row r="77">
          <cell r="A77" t="str">
            <v xml:space="preserve"> 334  Паштет Любительский ТМ Стародворье ламистер 0,1 кг  ПОКОМ</v>
          </cell>
          <cell r="F77">
            <v>715</v>
          </cell>
        </row>
        <row r="78">
          <cell r="A78" t="str">
            <v xml:space="preserve"> 335  Колбаса Сливушка ТМ Вязанка. ВЕС.  ПОКОМ </v>
          </cell>
          <cell r="D78">
            <v>1.3</v>
          </cell>
          <cell r="F78">
            <v>261.96300000000002</v>
          </cell>
        </row>
        <row r="79">
          <cell r="A79" t="str">
            <v xml:space="preserve"> 342 Сосиски Сочинки Молочные ТМ Стародворье 0,4 кг ПОКОМ</v>
          </cell>
          <cell r="D79">
            <v>1689</v>
          </cell>
          <cell r="F79">
            <v>4935</v>
          </cell>
        </row>
        <row r="80">
          <cell r="A80" t="str">
            <v xml:space="preserve"> 343 Сосиски Сочинки Сливочные ТМ Стародворье  0,4 кг</v>
          </cell>
          <cell r="D80">
            <v>4</v>
          </cell>
          <cell r="F80">
            <v>3021</v>
          </cell>
        </row>
        <row r="81">
          <cell r="A81" t="str">
            <v xml:space="preserve"> 344  Колбаса Сочинка по-европейски с сочной грудинкой ТМ Стародворье, ВЕС ПОКОМ</v>
          </cell>
          <cell r="D81">
            <v>6.8</v>
          </cell>
          <cell r="F81">
            <v>532.82600000000002</v>
          </cell>
        </row>
        <row r="82">
          <cell r="A82" t="str">
            <v xml:space="preserve"> 345  Колбаса Сочинка по-фински с сочным окроком ТМ Стародворье ВЕС ПОКОМ</v>
          </cell>
          <cell r="D82">
            <v>3</v>
          </cell>
          <cell r="F82">
            <v>386.43599999999998</v>
          </cell>
        </row>
        <row r="83">
          <cell r="A83" t="str">
            <v xml:space="preserve"> 346  Колбаса Сочинка зернистая с сочной грудинкой ТМ Стародворье.ВЕС ПОКОМ</v>
          </cell>
          <cell r="D83">
            <v>13</v>
          </cell>
          <cell r="F83">
            <v>752.649</v>
          </cell>
        </row>
        <row r="84">
          <cell r="A84" t="str">
            <v xml:space="preserve"> 347  Колбаса Сочинка рубленая с сочным окороком ТМ Стародворье ВЕС ПОКОМ</v>
          </cell>
          <cell r="D84">
            <v>8</v>
          </cell>
          <cell r="F84">
            <v>501.24099999999999</v>
          </cell>
        </row>
        <row r="85">
          <cell r="A85" t="str">
            <v xml:space="preserve"> 350  Сосиски Сочные без свинины ТМ Особый рецепт 0,4 кг. ПОКОМ</v>
          </cell>
          <cell r="F85">
            <v>2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D86">
            <v>1</v>
          </cell>
          <cell r="F86">
            <v>194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D87">
            <v>2</v>
          </cell>
          <cell r="F87">
            <v>340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D88">
            <v>2</v>
          </cell>
          <cell r="F88">
            <v>455</v>
          </cell>
        </row>
        <row r="89">
          <cell r="A89" t="str">
            <v xml:space="preserve"> 360  Колбаса Салями Финская, Вязанка фиброуз в/у 0.35кг, ПОКОМ</v>
          </cell>
          <cell r="F89">
            <v>9</v>
          </cell>
        </row>
        <row r="90">
          <cell r="A90" t="str">
            <v xml:space="preserve"> 364  Сардельки Филейские Вязанка ВЕС NDX ТМ Вязанка  ПОКОМ</v>
          </cell>
          <cell r="D90">
            <v>2.6</v>
          </cell>
          <cell r="F90">
            <v>240.608</v>
          </cell>
        </row>
        <row r="91">
          <cell r="A91" t="str">
            <v xml:space="preserve"> 367 Колбаса Балыкбургская с мраморным балыком и кориандра. 0,03кг нарезка ТМ Баварушка  ПОКОМ</v>
          </cell>
          <cell r="F91">
            <v>5</v>
          </cell>
        </row>
        <row r="92">
          <cell r="A92" t="str">
            <v xml:space="preserve"> 376  Колбаса Докторская Дугушка 0,6кг ГОСТ ТМ Стародворье  ПОКОМ </v>
          </cell>
          <cell r="D92">
            <v>2</v>
          </cell>
          <cell r="F92">
            <v>686</v>
          </cell>
        </row>
        <row r="93">
          <cell r="A93" t="str">
            <v xml:space="preserve"> 377  Колбаса Молочная Дугушка 0,6кг ТМ Стародворье  ПОКОМ</v>
          </cell>
          <cell r="D93">
            <v>2</v>
          </cell>
          <cell r="F93">
            <v>1402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D94">
            <v>15</v>
          </cell>
          <cell r="F94">
            <v>1762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D95">
            <v>11</v>
          </cell>
          <cell r="F95">
            <v>982</v>
          </cell>
        </row>
        <row r="96">
          <cell r="A96" t="str">
            <v xml:space="preserve"> 388  Сосиски Восточные Халяль ТМ Вязанка 0,33 кг АК. ПОКОМ</v>
          </cell>
          <cell r="D96">
            <v>10</v>
          </cell>
          <cell r="F96">
            <v>1106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D97">
            <v>10</v>
          </cell>
          <cell r="F97">
            <v>818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F98">
            <v>333</v>
          </cell>
        </row>
        <row r="99">
          <cell r="A99" t="str">
            <v xml:space="preserve"> 410  Сосиски Баварские с сыром ТМ Стародворье 0,35 кг. ПОКОМ</v>
          </cell>
          <cell r="D99">
            <v>1407</v>
          </cell>
          <cell r="F99">
            <v>5398</v>
          </cell>
        </row>
        <row r="100">
          <cell r="A100" t="str">
            <v xml:space="preserve"> 411  Колбаса Муромская ТМ Зареченские в оболочке полиамид ВЕС ПОКОМ</v>
          </cell>
          <cell r="D100">
            <v>7.8</v>
          </cell>
          <cell r="F100">
            <v>97.352000000000004</v>
          </cell>
        </row>
        <row r="101">
          <cell r="A101" t="str">
            <v xml:space="preserve"> 412  Сосиски Баварские ТМ Стародворье 0,35 кг ПОКОМ</v>
          </cell>
          <cell r="D101">
            <v>5204</v>
          </cell>
          <cell r="F101">
            <v>12929</v>
          </cell>
        </row>
        <row r="102">
          <cell r="A102" t="str">
            <v xml:space="preserve"> 414  Колбаса Филейбургская с филе сочного окорока 0,11 кг ТМ Баварушка ПОКОМ</v>
          </cell>
          <cell r="D102">
            <v>1</v>
          </cell>
          <cell r="F102">
            <v>87</v>
          </cell>
        </row>
        <row r="103">
          <cell r="A103" t="str">
            <v xml:space="preserve"> 415  Колбаса Балыкбургская с мраморным балыком 0,11 кг ТМ Баварушка  ПОКОМ</v>
          </cell>
          <cell r="D103">
            <v>2</v>
          </cell>
          <cell r="F103">
            <v>170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D104">
            <v>5</v>
          </cell>
          <cell r="F104">
            <v>708</v>
          </cell>
        </row>
        <row r="105">
          <cell r="A105" t="str">
            <v xml:space="preserve"> 418  Колбаса Балыкбургская с мраморным балыком и нотками кориандра 0,06 кг нарезка ТМ Баварушка  ПО</v>
          </cell>
          <cell r="D105">
            <v>7</v>
          </cell>
          <cell r="F105">
            <v>500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D106">
            <v>5</v>
          </cell>
          <cell r="F106">
            <v>649</v>
          </cell>
        </row>
        <row r="107">
          <cell r="A107" t="str">
            <v xml:space="preserve"> 422  Деликатесы Бекон Балыкбургский ТМ Баварушка  0,15 кг.ПОКОМ</v>
          </cell>
          <cell r="D107">
            <v>4</v>
          </cell>
          <cell r="F107">
            <v>336</v>
          </cell>
        </row>
        <row r="108">
          <cell r="A108" t="str">
            <v xml:space="preserve"> 423  Колбаса Сервелат Рижский ТМ Зареченские ТС Зареченские продукты, 0,28 кг срез ПОКОМ</v>
          </cell>
          <cell r="D108">
            <v>30</v>
          </cell>
          <cell r="F108">
            <v>136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F109">
            <v>1</v>
          </cell>
        </row>
        <row r="110">
          <cell r="A110" t="str">
            <v xml:space="preserve"> 427  Колбаса Филедворская ТМ Стародворье в оболочке полиамид. ВЕС ПОКОМ</v>
          </cell>
          <cell r="F110">
            <v>642.35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F111">
            <v>16</v>
          </cell>
        </row>
        <row r="112">
          <cell r="A112" t="str">
            <v xml:space="preserve"> 429  Колбаса Нежная со шпиком.ТС Зареченские продукты в оболочке полиамид ВЕС ПОКОМ</v>
          </cell>
          <cell r="D112">
            <v>7.8</v>
          </cell>
          <cell r="F112">
            <v>72.402000000000001</v>
          </cell>
        </row>
        <row r="113">
          <cell r="A113" t="str">
            <v xml:space="preserve"> 430  Колбаса Стародворская с окороком 0,4 кг. ТМ Стародворье в оболочке полиамид  ПОКОМ</v>
          </cell>
          <cell r="D113">
            <v>5</v>
          </cell>
          <cell r="F113">
            <v>773</v>
          </cell>
        </row>
        <row r="114">
          <cell r="A114" t="str">
            <v xml:space="preserve"> 431  Колбаса Стародворская с окороком в оболочке полиамид ТМ Стародворье ВЕС ПОКОМ</v>
          </cell>
          <cell r="F114">
            <v>306.322</v>
          </cell>
        </row>
        <row r="115">
          <cell r="A115" t="str">
            <v xml:space="preserve"> 435  Колбаса Молочная Стародворская  с молоком в оболочке полиамид 0,4 кг.ТМ Стародворье ПОКОМ</v>
          </cell>
          <cell r="D115">
            <v>12</v>
          </cell>
          <cell r="F115">
            <v>671</v>
          </cell>
        </row>
        <row r="116">
          <cell r="A116" t="str">
            <v xml:space="preserve"> 436  Колбаса Молочная стародворская с молоком, ВЕС, ТМ Стародворье  ПОКОМ</v>
          </cell>
          <cell r="F116">
            <v>254.352</v>
          </cell>
        </row>
        <row r="117">
          <cell r="A117" t="str">
            <v xml:space="preserve"> 438  Колбаса Филедворская 0,4 кг. ТМ Стародворье  ПОКОМ</v>
          </cell>
          <cell r="D117">
            <v>2</v>
          </cell>
          <cell r="F117">
            <v>226</v>
          </cell>
        </row>
        <row r="118">
          <cell r="A118" t="str">
            <v xml:space="preserve"> 445  Колбаса Краковюрст ТМ Баварушка рубленая в оболочке черева в в.у 0,2 кг ПОКОМ</v>
          </cell>
          <cell r="F118">
            <v>256</v>
          </cell>
        </row>
        <row r="119">
          <cell r="A119" t="str">
            <v xml:space="preserve"> 446  Колбаса Краковюрст ТМ Баварушка с душистым чесноком в оболочке черева в в.у 0,2 кг. ПОКОМ</v>
          </cell>
          <cell r="F119">
            <v>291</v>
          </cell>
        </row>
        <row r="120">
          <cell r="A120" t="str">
            <v xml:space="preserve"> 447  Колбаски Краковюрст ТМ Баварушка с изысканными пряностями в оболочке NDX в в.у 0,2 кг. ПОКОМ </v>
          </cell>
          <cell r="D120">
            <v>2</v>
          </cell>
          <cell r="F120">
            <v>449</v>
          </cell>
        </row>
        <row r="121">
          <cell r="A121" t="str">
            <v xml:space="preserve"> 448  Сосиски Сливушки по-венски ТМ Вязанка. 0,3 кг ПОКОМ</v>
          </cell>
          <cell r="F121">
            <v>420</v>
          </cell>
        </row>
        <row r="122">
          <cell r="A122" t="str">
            <v xml:space="preserve"> 449  Колбаса Дугушка Стародворская ВЕС ТС Дугушка ПОКОМ</v>
          </cell>
          <cell r="F122">
            <v>461.46800000000002</v>
          </cell>
        </row>
        <row r="123">
          <cell r="A123" t="str">
            <v xml:space="preserve"> 452  Колбаса Со шпиком ВЕС большой батон ТМ Особый рецепт  ПОКОМ</v>
          </cell>
          <cell r="D123">
            <v>4.55</v>
          </cell>
          <cell r="F123">
            <v>3902.2930000000001</v>
          </cell>
        </row>
        <row r="124">
          <cell r="A124" t="str">
            <v xml:space="preserve"> 453  Колбаса Докторская Филейная ВЕС большой батон ТМ Особый рецепт  ПОКОМ</v>
          </cell>
          <cell r="F124">
            <v>15</v>
          </cell>
        </row>
        <row r="125">
          <cell r="A125" t="str">
            <v xml:space="preserve"> 456  Колбаса Филейная ТМ Особый рецепт ВЕС большой батон  ПОКОМ</v>
          </cell>
          <cell r="D125">
            <v>12.5</v>
          </cell>
          <cell r="F125">
            <v>6611.9219999999996</v>
          </cell>
        </row>
        <row r="126">
          <cell r="A126" t="str">
            <v xml:space="preserve"> 457  Колбаса Молочная ТМ Особый рецепт ВЕС большой батон  ПОКОМ</v>
          </cell>
          <cell r="D126">
            <v>15</v>
          </cell>
          <cell r="F126">
            <v>5206.3329999999996</v>
          </cell>
        </row>
        <row r="127">
          <cell r="A127" t="str">
            <v xml:space="preserve"> 459  Колбаса Докторская Филейная 0,5кг ТМ Особый рецепт  ПОКОМ</v>
          </cell>
          <cell r="F127">
            <v>2</v>
          </cell>
        </row>
        <row r="128">
          <cell r="A128" t="str">
            <v xml:space="preserve"> 465  Колбаса Филейная оригинальная ВЕС 0,8кг ТМ Особый рецепт в оболочке полиамид  ПОКОМ</v>
          </cell>
          <cell r="F128">
            <v>318.303</v>
          </cell>
        </row>
        <row r="129">
          <cell r="A129" t="str">
            <v xml:space="preserve"> 467  Колбаса Филейная 0,5кг ТМ Особый рецепт  ПОКОМ</v>
          </cell>
          <cell r="D129">
            <v>5</v>
          </cell>
          <cell r="F129">
            <v>198</v>
          </cell>
        </row>
        <row r="130">
          <cell r="A130" t="str">
            <v xml:space="preserve"> 472  Колбаса Молочная ВЕС ТМ Зареченские  ПОКОМ</v>
          </cell>
          <cell r="D130">
            <v>5.2</v>
          </cell>
          <cell r="F130">
            <v>122.955</v>
          </cell>
        </row>
        <row r="131">
          <cell r="A131" t="str">
            <v xml:space="preserve"> 473  Ветчина Рубленая ВЕС ТМ Зареченские  ПОКОМ</v>
          </cell>
          <cell r="D131">
            <v>13</v>
          </cell>
          <cell r="F131">
            <v>104.504</v>
          </cell>
        </row>
        <row r="132">
          <cell r="A132" t="str">
            <v xml:space="preserve"> 474  Колбаса Молочная 0,4кг ТМ Зареченские  ПОКОМ</v>
          </cell>
          <cell r="D132">
            <v>22</v>
          </cell>
          <cell r="F132">
            <v>73</v>
          </cell>
        </row>
        <row r="133">
          <cell r="A133" t="str">
            <v xml:space="preserve"> 475  Колбаса Нежная 0,4кг ТМ Зареченские  ПОКОМ</v>
          </cell>
          <cell r="D133">
            <v>18</v>
          </cell>
          <cell r="F133">
            <v>69</v>
          </cell>
        </row>
        <row r="134">
          <cell r="A134" t="str">
            <v xml:space="preserve"> 476  Колбаса Нежная со шпиком 0,4кг ТМ Зареченские  ПОКОМ</v>
          </cell>
          <cell r="D134">
            <v>10</v>
          </cell>
          <cell r="F134">
            <v>48</v>
          </cell>
        </row>
        <row r="135">
          <cell r="A135" t="str">
            <v xml:space="preserve"> 477  Ветчина Рубленая 0,4кг ТМ Зареченские  ПОКОМ</v>
          </cell>
          <cell r="D135">
            <v>24</v>
          </cell>
          <cell r="F135">
            <v>66</v>
          </cell>
        </row>
        <row r="136">
          <cell r="A136" t="str">
            <v xml:space="preserve"> 478  Сардельки Зареченские ВЕС ТМ Зареченские  ПОКОМ</v>
          </cell>
          <cell r="D136">
            <v>27.3</v>
          </cell>
          <cell r="F136">
            <v>125.554</v>
          </cell>
        </row>
        <row r="137">
          <cell r="A137" t="str">
            <v xml:space="preserve"> 479  Шпикачки Зареченские ВЕС ТМ Зареченские  ПОКОМ</v>
          </cell>
          <cell r="D137">
            <v>20.8</v>
          </cell>
          <cell r="F137">
            <v>125.16200000000001</v>
          </cell>
        </row>
        <row r="138">
          <cell r="A138" t="str">
            <v xml:space="preserve"> 481  Колбаса Филейная оригинальная ВЕС 1,87кг ТМ Особый рецепт большой батон  ПОКОМ</v>
          </cell>
          <cell r="F138">
            <v>7.4710000000000001</v>
          </cell>
        </row>
        <row r="139">
          <cell r="A139" t="str">
            <v xml:space="preserve"> 486  Колбаски Бюргерсы с сыром 0,27кг ТМ Баварушка  ПОКОМ</v>
          </cell>
          <cell r="F139">
            <v>36</v>
          </cell>
        </row>
        <row r="140">
          <cell r="A140" t="str">
            <v>3215 ВЕТЧ.МЯСНАЯ Папа может п/о 0.4кг 8шт.    ОСТАНКИНО</v>
          </cell>
          <cell r="D140">
            <v>411</v>
          </cell>
          <cell r="F140">
            <v>411</v>
          </cell>
        </row>
        <row r="141">
          <cell r="A141" t="str">
            <v>3812 СОЧНЫЕ сос п/о мгс 2*2  ОСТАНКИНО</v>
          </cell>
          <cell r="D141">
            <v>2313.4</v>
          </cell>
          <cell r="F141">
            <v>2313.4</v>
          </cell>
        </row>
        <row r="142">
          <cell r="A142" t="str">
            <v>4063 МЯСНАЯ Папа может вар п/о_Л   ОСТАНКИНО</v>
          </cell>
          <cell r="D142">
            <v>1963.85</v>
          </cell>
          <cell r="F142">
            <v>1963.85</v>
          </cell>
        </row>
        <row r="143">
          <cell r="A143" t="str">
            <v>4117 ЭКСТРА Папа может с/к в/у_Л   ОСТАНКИНО</v>
          </cell>
          <cell r="D143">
            <v>75.7</v>
          </cell>
          <cell r="F143">
            <v>75.7</v>
          </cell>
        </row>
        <row r="144">
          <cell r="A144" t="str">
            <v>4574 Колбаса вар Мясная со шпиком 1кг Папа может п/о (код покуп. 24784) Останкино</v>
          </cell>
          <cell r="D144">
            <v>134.65</v>
          </cell>
          <cell r="F144">
            <v>134.65</v>
          </cell>
        </row>
        <row r="145">
          <cell r="A145" t="str">
            <v>4813 ФИЛЕЙНАЯ Папа может вар п/о_Л   ОСТАНКИНО</v>
          </cell>
          <cell r="D145">
            <v>619.15</v>
          </cell>
          <cell r="F145">
            <v>619.15</v>
          </cell>
        </row>
        <row r="146">
          <cell r="A146" t="str">
            <v>4993 САЛЯМИ ИТАЛЬЯНСКАЯ с/к в/у 1/250*8_120c ОСТАНКИНО</v>
          </cell>
          <cell r="D146">
            <v>566</v>
          </cell>
          <cell r="F146">
            <v>566</v>
          </cell>
        </row>
        <row r="147">
          <cell r="A147" t="str">
            <v>5246 ДОКТОРСКАЯ ПРЕМИУМ вар б/о мгс_30с ОСТАНКИНО</v>
          </cell>
          <cell r="D147">
            <v>85.5</v>
          </cell>
          <cell r="F147">
            <v>85.5</v>
          </cell>
        </row>
        <row r="148">
          <cell r="A148" t="str">
            <v>5341 СЕРВЕЛАТ ОХОТНИЧИЙ в/к в/у  ОСТАНКИНО</v>
          </cell>
          <cell r="D148">
            <v>551.5</v>
          </cell>
          <cell r="F148">
            <v>552.18700000000001</v>
          </cell>
        </row>
        <row r="149">
          <cell r="A149" t="str">
            <v>5483 ЭКСТРА Папа может с/к в/у 1/250 8шт.   ОСТАНКИНО</v>
          </cell>
          <cell r="D149">
            <v>1096</v>
          </cell>
          <cell r="F149">
            <v>1096</v>
          </cell>
        </row>
        <row r="150">
          <cell r="A150" t="str">
            <v>5544 Сервелат Финский в/к в/у_45с НОВАЯ ОСТАНКИНО</v>
          </cell>
          <cell r="D150">
            <v>1089.05</v>
          </cell>
          <cell r="F150">
            <v>1089.9000000000001</v>
          </cell>
        </row>
        <row r="151">
          <cell r="A151" t="str">
            <v>5682 САЛЯМИ МЕЛКОЗЕРНЕНАЯ с/к в/у 1/120_60с   ОСТАНКИНО</v>
          </cell>
          <cell r="D151">
            <v>3713</v>
          </cell>
          <cell r="F151">
            <v>3713</v>
          </cell>
        </row>
        <row r="152">
          <cell r="A152" t="str">
            <v>5698 СЫТНЫЕ Папа может сар б/о мгс 1*3_Маяк  ОСТАНКИНО</v>
          </cell>
          <cell r="D152">
            <v>483.4</v>
          </cell>
          <cell r="F152">
            <v>483.4</v>
          </cell>
        </row>
        <row r="153">
          <cell r="A153" t="str">
            <v>5706 АРОМАТНАЯ Папа может с/к в/у 1/250 8шт.  ОСТАНКИНО</v>
          </cell>
          <cell r="D153">
            <v>1140</v>
          </cell>
          <cell r="F153">
            <v>1140</v>
          </cell>
        </row>
        <row r="154">
          <cell r="A154" t="str">
            <v>5708 ПОСОЛЬСКАЯ Папа может с/к в/у ОСТАНКИНО</v>
          </cell>
          <cell r="D154">
            <v>60.4</v>
          </cell>
          <cell r="F154">
            <v>60.4</v>
          </cell>
        </row>
        <row r="155">
          <cell r="A155" t="str">
            <v>5820 СЛИВОЧНЫЕ Папа может сос п/о мгс 2*2_45с   ОСТАНКИНО</v>
          </cell>
          <cell r="D155">
            <v>176.6</v>
          </cell>
          <cell r="F155">
            <v>178.66399999999999</v>
          </cell>
        </row>
        <row r="156">
          <cell r="A156" t="str">
            <v>5851 ЭКСТРА Папа может вар п/о   ОСТАНКИНО</v>
          </cell>
          <cell r="D156">
            <v>364.3</v>
          </cell>
          <cell r="F156">
            <v>364.3</v>
          </cell>
        </row>
        <row r="157">
          <cell r="A157" t="str">
            <v>5931 ОХОТНИЧЬЯ Папа может с/к в/у 1/220 8шт.   ОСТАНКИНО</v>
          </cell>
          <cell r="D157">
            <v>1245</v>
          </cell>
          <cell r="F157">
            <v>1245</v>
          </cell>
        </row>
        <row r="158">
          <cell r="A158" t="str">
            <v>5992 ВРЕМЯ ОКРОШКИ Папа может вар п/о 0.4кг   ОСТАНКИНО</v>
          </cell>
          <cell r="D158">
            <v>1003</v>
          </cell>
          <cell r="F158">
            <v>1003</v>
          </cell>
        </row>
        <row r="159">
          <cell r="A159" t="str">
            <v>6004 РАГУ СВИНОЕ 1кг 8шт.зам_120с ОСТАНКИНО</v>
          </cell>
          <cell r="D159">
            <v>25</v>
          </cell>
          <cell r="F159">
            <v>25</v>
          </cell>
        </row>
        <row r="160">
          <cell r="A160" t="str">
            <v>6069 ФИЛЕЙНЫЕ Папа может сос ц/о мгс 0.33кг  ОСТАНКИНО</v>
          </cell>
          <cell r="D160">
            <v>2</v>
          </cell>
          <cell r="F160">
            <v>2</v>
          </cell>
        </row>
        <row r="161">
          <cell r="A161" t="str">
            <v>6113 СОЧНЫЕ сос п/о мгс 1*6_Ашан  ОСТАНКИНО</v>
          </cell>
          <cell r="D161">
            <v>2985</v>
          </cell>
          <cell r="F161">
            <v>2986.07</v>
          </cell>
        </row>
        <row r="162">
          <cell r="A162" t="str">
            <v>6206 СВИНИНА ПО-ДОМАШНЕМУ к/в мл/к в/у 0.3кг  ОСТАНКИНО</v>
          </cell>
          <cell r="D162">
            <v>733</v>
          </cell>
          <cell r="F162">
            <v>733</v>
          </cell>
        </row>
        <row r="163">
          <cell r="A163" t="str">
            <v>6228 МЯСНОЕ АССОРТИ к/з с/н мгс 1/90 10шт.  ОСТАНКИНО</v>
          </cell>
          <cell r="D163">
            <v>564</v>
          </cell>
          <cell r="F163">
            <v>564</v>
          </cell>
        </row>
        <row r="164">
          <cell r="A164" t="str">
            <v>6247 ДОМАШНЯЯ Папа может вар п/о 0,4кг 8шт.  ОСТАНКИНО</v>
          </cell>
          <cell r="D164">
            <v>265</v>
          </cell>
          <cell r="F164">
            <v>265</v>
          </cell>
        </row>
        <row r="165">
          <cell r="A165" t="str">
            <v>6268 ГОВЯЖЬЯ Папа может вар п/о 0,4кг 8 шт.  ОСТАНКИНО</v>
          </cell>
          <cell r="D165">
            <v>450</v>
          </cell>
          <cell r="F165">
            <v>450</v>
          </cell>
        </row>
        <row r="166">
          <cell r="A166" t="str">
            <v>6303 МЯСНЫЕ Папа может сос п/о мгс 1.5*3  ОСТАНКИНО</v>
          </cell>
          <cell r="D166">
            <v>608.5</v>
          </cell>
          <cell r="F166">
            <v>610.09</v>
          </cell>
        </row>
        <row r="167">
          <cell r="A167" t="str">
            <v>6325 ДОКТОРСКАЯ ПРЕМИУМ вар п/о 0.4кг 8шт.  ОСТАНКИНО</v>
          </cell>
          <cell r="D167">
            <v>1072</v>
          </cell>
          <cell r="F167">
            <v>1072</v>
          </cell>
        </row>
        <row r="168">
          <cell r="A168" t="str">
            <v>6333 МЯСНАЯ Папа может вар п/о 0.4кг 8шт.  ОСТАНКИНО</v>
          </cell>
          <cell r="D168">
            <v>7177</v>
          </cell>
          <cell r="F168">
            <v>7177</v>
          </cell>
        </row>
        <row r="169">
          <cell r="A169" t="str">
            <v>6340 ДОМАШНИЙ РЕЦЕПТ Коровино 0.5кг 8шт.  ОСТАНКИНО</v>
          </cell>
          <cell r="D169">
            <v>1050</v>
          </cell>
          <cell r="F169">
            <v>1053</v>
          </cell>
        </row>
        <row r="170">
          <cell r="A170" t="str">
            <v>6341 ДОМАШНИЙ РЕЦЕПТ СО ШПИКОМ Коровино 0.5кг  ОСТАНКИНО</v>
          </cell>
          <cell r="D170">
            <v>109</v>
          </cell>
          <cell r="F170">
            <v>109</v>
          </cell>
        </row>
        <row r="171">
          <cell r="A171" t="str">
            <v>6353 ЭКСТРА Папа может вар п/о 0.4кг 8шт.  ОСТАНКИНО</v>
          </cell>
          <cell r="D171">
            <v>2641</v>
          </cell>
          <cell r="F171">
            <v>2641</v>
          </cell>
        </row>
        <row r="172">
          <cell r="A172" t="str">
            <v>6392 ФИЛЕЙНАЯ Папа может вар п/о 0.4кг. ОСТАНКИНО</v>
          </cell>
          <cell r="D172">
            <v>5284</v>
          </cell>
          <cell r="F172">
            <v>5284</v>
          </cell>
        </row>
        <row r="173">
          <cell r="A173" t="str">
            <v>6426 КЛАССИЧЕСКАЯ ПМ вар п/о 0.3кг 8шт.  ОСТАНКИНО</v>
          </cell>
          <cell r="D173">
            <v>1569</v>
          </cell>
          <cell r="F173">
            <v>1569</v>
          </cell>
        </row>
        <row r="174">
          <cell r="A174" t="str">
            <v>6453 ЭКСТРА Папа может с/к с/н в/у 1/100 14шт.   ОСТАНКИНО</v>
          </cell>
          <cell r="D174">
            <v>2970</v>
          </cell>
          <cell r="F174">
            <v>2970</v>
          </cell>
        </row>
        <row r="175">
          <cell r="A175" t="str">
            <v>6454 АРОМАТНАЯ с/к с/н в/у 1/100 14шт.  ОСТАНКИНО</v>
          </cell>
          <cell r="D175">
            <v>2476</v>
          </cell>
          <cell r="F175">
            <v>2476</v>
          </cell>
        </row>
        <row r="176">
          <cell r="A176" t="str">
            <v>6459 СЕРВЕЛАТ ШВЕЙЦАРСК. в/к с/н в/у 1/100*10  ОСТАНКИНО</v>
          </cell>
          <cell r="D176">
            <v>121</v>
          </cell>
          <cell r="F176">
            <v>121</v>
          </cell>
        </row>
        <row r="177">
          <cell r="A177" t="str">
            <v>6470 ВЕТЧ.МРАМОРНАЯ в/у_45с  ОСТАНКИНО</v>
          </cell>
          <cell r="D177">
            <v>13.4</v>
          </cell>
          <cell r="F177">
            <v>13.4</v>
          </cell>
        </row>
        <row r="178">
          <cell r="A178" t="str">
            <v>6527 ШПИКАЧКИ СОЧНЫЕ ПМ сар б/о мгс 1*3 45с ОСТАНКИНО</v>
          </cell>
          <cell r="D178">
            <v>579.4</v>
          </cell>
          <cell r="F178">
            <v>579.4</v>
          </cell>
        </row>
        <row r="179">
          <cell r="A179" t="str">
            <v>6528 ШПИКАЧКИ СОЧНЫЕ ПМ сар б/о мгс 0.4кг 45с  ОСТАНКИНО</v>
          </cell>
          <cell r="D179">
            <v>102</v>
          </cell>
          <cell r="F179">
            <v>102</v>
          </cell>
        </row>
        <row r="180">
          <cell r="A180" t="str">
            <v>6555 ПОСОЛЬСКАЯ с/к с/н в/у 1/100 10шт.  ОСТАНКИНО</v>
          </cell>
          <cell r="D180">
            <v>1</v>
          </cell>
          <cell r="F180">
            <v>1</v>
          </cell>
        </row>
        <row r="181">
          <cell r="A181" t="str">
            <v>6586 МРАМОРНАЯ И БАЛЫКОВАЯ в/к с/н мгс 1/90 ОСТАНКИНО</v>
          </cell>
          <cell r="D181">
            <v>350</v>
          </cell>
          <cell r="F181">
            <v>350</v>
          </cell>
        </row>
        <row r="182">
          <cell r="A182" t="str">
            <v>6602 БАВАРСКИЕ ПМ сос ц/о мгс 0,35кг 8шт.  ОСТАНКИНО</v>
          </cell>
          <cell r="D182">
            <v>314</v>
          </cell>
          <cell r="F182">
            <v>314</v>
          </cell>
        </row>
        <row r="183">
          <cell r="A183" t="str">
            <v>6661 СОЧНЫЙ ГРИЛЬ ПМ сос п/о мгс 1.5*4_Маяк  ОСТАНКИНО</v>
          </cell>
          <cell r="D183">
            <v>90</v>
          </cell>
          <cell r="F183">
            <v>90</v>
          </cell>
        </row>
        <row r="184">
          <cell r="A184" t="str">
            <v>6666 БОЯНСКАЯ Папа может п/к в/у 0,28кг 8 шт. ОСТАНКИНО</v>
          </cell>
          <cell r="D184">
            <v>1694</v>
          </cell>
          <cell r="F184">
            <v>1694</v>
          </cell>
        </row>
        <row r="185">
          <cell r="A185" t="str">
            <v>6683 СЕРВЕЛАТ ЗЕРНИСТЫЙ ПМ в/к в/у 0,35кг  ОСТАНКИНО</v>
          </cell>
          <cell r="D185">
            <v>4516</v>
          </cell>
          <cell r="F185">
            <v>4516</v>
          </cell>
        </row>
        <row r="186">
          <cell r="A186" t="str">
            <v>6684 СЕРВЕЛАТ КАРЕЛЬСКИЙ ПМ в/к в/у 0.28кг  ОСТАНКИНО</v>
          </cell>
          <cell r="D186">
            <v>3543</v>
          </cell>
          <cell r="F186">
            <v>3543</v>
          </cell>
        </row>
        <row r="187">
          <cell r="A187" t="str">
            <v>6689 СЕРВЕЛАТ ОХОТНИЧИЙ ПМ в/к в/у 0,35кг 8шт  ОСТАНКИНО</v>
          </cell>
          <cell r="D187">
            <v>5408</v>
          </cell>
          <cell r="F187">
            <v>5408</v>
          </cell>
        </row>
        <row r="188">
          <cell r="A188" t="str">
            <v>6697 СЕРВЕЛАТ ФИНСКИЙ ПМ в/к в/у 0,35кг 8шт.  ОСТАНКИНО</v>
          </cell>
          <cell r="D188">
            <v>7531</v>
          </cell>
          <cell r="F188">
            <v>7531</v>
          </cell>
        </row>
        <row r="189">
          <cell r="A189" t="str">
            <v>6713 СОЧНЫЙ ГРИЛЬ ПМ сос п/о мгс 0.41кг 8шт.  ОСТАНКИНО</v>
          </cell>
          <cell r="D189">
            <v>2023</v>
          </cell>
          <cell r="F189">
            <v>2043</v>
          </cell>
        </row>
        <row r="190">
          <cell r="A190" t="str">
            <v>6722 СОЧНЫЕ ПМ сос п/о мгс 0,41кг 10шт.  ОСТАНКИНО</v>
          </cell>
          <cell r="D190">
            <v>9036</v>
          </cell>
          <cell r="F190">
            <v>9038</v>
          </cell>
        </row>
        <row r="191">
          <cell r="A191" t="str">
            <v>6726 СЛИВОЧНЫЕ ПМ сос п/о мгс 0.41кг 10шт.  ОСТАНКИНО</v>
          </cell>
          <cell r="D191">
            <v>4514</v>
          </cell>
          <cell r="F191">
            <v>4516</v>
          </cell>
        </row>
        <row r="192">
          <cell r="A192" t="str">
            <v>6734 ОСОБАЯ СО ШПИКОМ Коровино (в сетке) 0,5кг ОСТАНКИНО</v>
          </cell>
          <cell r="D192">
            <v>8</v>
          </cell>
          <cell r="F192">
            <v>8</v>
          </cell>
        </row>
        <row r="193">
          <cell r="A193" t="str">
            <v>6747 РУССКАЯ ПРЕМИУМ ПМ вар ф/о в/у  ОСТАНКИНО</v>
          </cell>
          <cell r="D193">
            <v>52.5</v>
          </cell>
          <cell r="F193">
            <v>52.5</v>
          </cell>
        </row>
        <row r="194">
          <cell r="A194" t="str">
            <v>6759 МОЛОЧНЫЕ ГОСТ сос ц/о мгс 0.4кг 7шт.  ОСТАНКИНО</v>
          </cell>
          <cell r="D194">
            <v>67</v>
          </cell>
          <cell r="F194">
            <v>67</v>
          </cell>
        </row>
        <row r="195">
          <cell r="A195" t="str">
            <v>6761 МОЛОЧНЫЕ ГОСТ сос ц/о мгс 1*4  ОСТАНКИНО</v>
          </cell>
          <cell r="D195">
            <v>22.5</v>
          </cell>
          <cell r="F195">
            <v>23.532</v>
          </cell>
        </row>
        <row r="196">
          <cell r="A196" t="str">
            <v>6762 СЛИВОЧНЫЕ сос ц/о мгс 0.41кг 8шт.  ОСТАНКИНО</v>
          </cell>
          <cell r="D196">
            <v>242</v>
          </cell>
          <cell r="F196">
            <v>242</v>
          </cell>
        </row>
        <row r="197">
          <cell r="A197" t="str">
            <v>6764 СЛИВОЧНЫЕ сос ц/о мгс 1*4  ОСТАНКИНО</v>
          </cell>
          <cell r="D197">
            <v>28</v>
          </cell>
          <cell r="F197">
            <v>29.062999999999999</v>
          </cell>
        </row>
        <row r="198">
          <cell r="A198" t="str">
            <v>6765 РУБЛЕНЫЕ сос ц/о мгс 0.36кг 6шт.  ОСТАНКИНО</v>
          </cell>
          <cell r="D198">
            <v>972</v>
          </cell>
          <cell r="F198">
            <v>972</v>
          </cell>
        </row>
        <row r="199">
          <cell r="A199" t="str">
            <v>6767 РУБЛЕНЫЕ сос ц/о мгс 1*4  ОСТАНКИНО</v>
          </cell>
          <cell r="D199">
            <v>65.099999999999994</v>
          </cell>
          <cell r="F199">
            <v>65.099999999999994</v>
          </cell>
        </row>
        <row r="200">
          <cell r="A200" t="str">
            <v>6768 С СЫРОМ сос ц/о мгс 0.41кг 6шт.  ОСТАНКИНО</v>
          </cell>
          <cell r="D200">
            <v>226</v>
          </cell>
          <cell r="F200">
            <v>226</v>
          </cell>
        </row>
        <row r="201">
          <cell r="A201" t="str">
            <v>6770 ИСПАНСКИЕ сос ц/о мгс 0.41кг 6шт.  ОСТАНКИНО</v>
          </cell>
          <cell r="D201">
            <v>179</v>
          </cell>
          <cell r="F201">
            <v>179</v>
          </cell>
        </row>
        <row r="202">
          <cell r="A202" t="str">
            <v>6773 САЛЯМИ Папа может п/к в/у 0,28кг 8шт.  ОСТАНКИНО</v>
          </cell>
          <cell r="D202">
            <v>719</v>
          </cell>
          <cell r="F202">
            <v>719</v>
          </cell>
        </row>
        <row r="203">
          <cell r="A203" t="str">
            <v>6777 МЯСНЫЕ С ГОВЯДИНОЙ ПМ сос п/о мгс 0.4кг  ОСТАНКИНО</v>
          </cell>
          <cell r="D203">
            <v>1948</v>
          </cell>
          <cell r="F203">
            <v>1948</v>
          </cell>
        </row>
        <row r="204">
          <cell r="A204" t="str">
            <v>6785 ВЕНСКАЯ САЛЯМИ п/к в/у 0.33кг 8шт.  ОСТАНКИНО</v>
          </cell>
          <cell r="D204">
            <v>645</v>
          </cell>
          <cell r="F204">
            <v>645</v>
          </cell>
        </row>
        <row r="205">
          <cell r="A205" t="str">
            <v>6786 ВЕНСКАЯ САЛЯМИ п/к в/у  ОСТАНКИНО</v>
          </cell>
          <cell r="D205">
            <v>12.9</v>
          </cell>
          <cell r="F205">
            <v>12.9</v>
          </cell>
        </row>
        <row r="206">
          <cell r="A206" t="str">
            <v>6787 СЕРВЕЛАТ КРЕМЛЕВСКИЙ в/к в/у 0,33кг 8шт.  ОСТАНКИНО</v>
          </cell>
          <cell r="D206">
            <v>314</v>
          </cell>
          <cell r="F206">
            <v>314</v>
          </cell>
        </row>
        <row r="207">
          <cell r="A207" t="str">
            <v>6788 СЕРВЕЛАТ КРЕМЛЕВСКИЙ в/к в/у  ОСТАНКИНО</v>
          </cell>
          <cell r="D207">
            <v>8.4</v>
          </cell>
          <cell r="F207">
            <v>8.4</v>
          </cell>
        </row>
        <row r="208">
          <cell r="A208" t="str">
            <v>6790 СЕРВЕЛАТ ЕВРОПЕЙСКИЙ в/к в/у  ОСТАНКИНО</v>
          </cell>
          <cell r="D208">
            <v>1.4</v>
          </cell>
          <cell r="F208">
            <v>1.4</v>
          </cell>
        </row>
        <row r="209">
          <cell r="A209" t="str">
            <v>6791 СЕРВЕЛАТ ПРЕМИУМ в/к в/у 0,33кг 8шт.  ОСТАНКИНО</v>
          </cell>
          <cell r="D209">
            <v>18</v>
          </cell>
          <cell r="F209">
            <v>18</v>
          </cell>
        </row>
        <row r="210">
          <cell r="A210" t="str">
            <v>6793 БАЛЫКОВАЯ в/к в/у 0,33кг 8шт.  ОСТАНКИНО</v>
          </cell>
          <cell r="D210">
            <v>986</v>
          </cell>
          <cell r="F210">
            <v>986</v>
          </cell>
        </row>
        <row r="211">
          <cell r="A211" t="str">
            <v>6794 БАЛЫКОВАЯ в/к в/у  ОСТАНКИНО</v>
          </cell>
          <cell r="D211">
            <v>36.9</v>
          </cell>
          <cell r="F211">
            <v>36.9</v>
          </cell>
        </row>
        <row r="212">
          <cell r="A212" t="str">
            <v>6795 ОСТАНКИНСКАЯ в/к в/у 0,33кг 8шт.  ОСТАНКИНО</v>
          </cell>
          <cell r="D212">
            <v>58</v>
          </cell>
          <cell r="F212">
            <v>58</v>
          </cell>
        </row>
        <row r="213">
          <cell r="A213" t="str">
            <v>6807 СЕРВЕЛАТ ЕВРОПЕЙСКИЙ в/к в/у 0,33кг 8шт.  ОСТАНКИНО</v>
          </cell>
          <cell r="D213">
            <v>224</v>
          </cell>
          <cell r="F213">
            <v>224</v>
          </cell>
        </row>
        <row r="214">
          <cell r="A214" t="str">
            <v>6829 МОЛОЧНЫЕ КЛАССИЧЕСКИЕ сос п/о мгс 2*4_С  ОСТАНКИНО</v>
          </cell>
          <cell r="D214">
            <v>797.1</v>
          </cell>
          <cell r="F214">
            <v>799.21199999999999</v>
          </cell>
        </row>
        <row r="215">
          <cell r="A215" t="str">
            <v>6834 ПОСОЛЬСКАЯ ПМ с/к с/н в/у 1/100 10шт.  ОСТАНКИНО</v>
          </cell>
          <cell r="D215">
            <v>720</v>
          </cell>
          <cell r="F215">
            <v>720</v>
          </cell>
        </row>
        <row r="216">
          <cell r="A216" t="str">
            <v>6837 ФИЛЕЙНЫЕ Папа Может сос ц/о мгс 0.4кг  ОСТАНКИНО</v>
          </cell>
          <cell r="D216">
            <v>1685</v>
          </cell>
          <cell r="F216">
            <v>1685</v>
          </cell>
        </row>
        <row r="217">
          <cell r="A217" t="str">
            <v>6852 МОЛОЧНЫЕ ПРЕМИУМ ПМ сос п/о в/ у 1/350  ОСТАНКИНО</v>
          </cell>
          <cell r="D217">
            <v>3967</v>
          </cell>
          <cell r="F217">
            <v>3967</v>
          </cell>
        </row>
        <row r="218">
          <cell r="A218" t="str">
            <v>6853 МОЛОЧНЫЕ ПРЕМИУМ ПМ сос п/о мгс 1*6  ОСТАНКИНО</v>
          </cell>
          <cell r="D218">
            <v>193</v>
          </cell>
          <cell r="F218">
            <v>193</v>
          </cell>
        </row>
        <row r="219">
          <cell r="A219" t="str">
            <v>6854 МОЛОЧНЫЕ ПРЕМИУМ ПМ сос п/о мгс 0.6кг  ОСТАНКИНО</v>
          </cell>
          <cell r="D219">
            <v>556</v>
          </cell>
          <cell r="F219">
            <v>556</v>
          </cell>
        </row>
        <row r="220">
          <cell r="A220" t="str">
            <v>6861 ДОМАШНИЙ РЕЦЕПТ Коровино вар п/о  ОСТАНКИНО</v>
          </cell>
          <cell r="D220">
            <v>892.7</v>
          </cell>
          <cell r="F220">
            <v>892.7</v>
          </cell>
        </row>
        <row r="221">
          <cell r="A221" t="str">
            <v>6862 ДОМАШНИЙ РЕЦЕПТ СО ШПИК. Коровино вар п/о  ОСТАНКИНО</v>
          </cell>
          <cell r="D221">
            <v>62.4</v>
          </cell>
          <cell r="F221">
            <v>62.4</v>
          </cell>
        </row>
        <row r="222">
          <cell r="A222" t="str">
            <v>6865 ВЕТЧ.НЕЖНАЯ Коровино п/о  ОСТАНКИНО</v>
          </cell>
          <cell r="D222">
            <v>417</v>
          </cell>
          <cell r="F222">
            <v>418.505</v>
          </cell>
        </row>
        <row r="223">
          <cell r="A223" t="str">
            <v>6870 С ГОВЯДИНОЙ СН сос п/о мгс 1*6  ОСТАНКИНО</v>
          </cell>
          <cell r="D223">
            <v>98.8</v>
          </cell>
          <cell r="F223">
            <v>99.93</v>
          </cell>
        </row>
        <row r="224">
          <cell r="A224" t="str">
            <v>6903 СОЧНЫЕ ПМ сос п/о мгс 0.41кг_osu  ОСТАНКИНО</v>
          </cell>
          <cell r="D224">
            <v>28</v>
          </cell>
          <cell r="F224">
            <v>28</v>
          </cell>
        </row>
        <row r="225">
          <cell r="A225" t="str">
            <v>6919 БЕКОН с/к с/н в/у 1/180 10шт.  ОСТАНКИНО</v>
          </cell>
          <cell r="D225">
            <v>601</v>
          </cell>
          <cell r="F225">
            <v>601</v>
          </cell>
        </row>
        <row r="226">
          <cell r="A226" t="str">
            <v>Балык говяжий с/к "Эликатессе" 0,10 кг.шт. нарезка (лоток с ср.защ.атм.)  СПК</v>
          </cell>
          <cell r="D226">
            <v>347</v>
          </cell>
          <cell r="F226">
            <v>347</v>
          </cell>
        </row>
        <row r="227">
          <cell r="A227" t="str">
            <v>Балык свиной с/к "Эликатессе" 0,10 кг.шт. нарезка (лоток с ср.защ.атм.)  СПК</v>
          </cell>
          <cell r="D227">
            <v>512</v>
          </cell>
          <cell r="F227">
            <v>512</v>
          </cell>
        </row>
        <row r="228">
          <cell r="A228" t="str">
            <v>БОНУС ДОМАШНИЙ РЕЦЕПТ Коровино 0.5кг 8шт. (6305)</v>
          </cell>
          <cell r="D228">
            <v>30</v>
          </cell>
          <cell r="F228">
            <v>30</v>
          </cell>
        </row>
        <row r="229">
          <cell r="A229" t="str">
            <v>БОНУС ДОМАШНИЙ РЕЦЕПТ Коровино вар п/о (5324)</v>
          </cell>
          <cell r="D229">
            <v>46</v>
          </cell>
          <cell r="F229">
            <v>46</v>
          </cell>
        </row>
        <row r="230">
          <cell r="A230" t="str">
            <v>БОНУС СОЧНЫЕ сос п/о мгс 0.41кг_UZ (6087)  ОСТАНКИНО</v>
          </cell>
          <cell r="D230">
            <v>207</v>
          </cell>
          <cell r="F230">
            <v>207</v>
          </cell>
        </row>
        <row r="231">
          <cell r="A231" t="str">
            <v>БОНУС СОЧНЫЕ сос п/о мгс 1*6_UZ (6088)  ОСТАНКИНО</v>
          </cell>
          <cell r="D231">
            <v>302</v>
          </cell>
          <cell r="F231">
            <v>302</v>
          </cell>
        </row>
        <row r="232">
          <cell r="A232" t="str">
            <v>БОНУС_273  Сосиски Сочинки с сочной грудинкой, МГС 0.4кг,   ПОКОМ</v>
          </cell>
          <cell r="F232">
            <v>1688</v>
          </cell>
        </row>
        <row r="233">
          <cell r="A233" t="str">
            <v>БОНУС_320  Ветчина Нежная ТМ Зареченские,большой батон, ВЕС ПОКОМ</v>
          </cell>
          <cell r="D233">
            <v>2.6</v>
          </cell>
          <cell r="F233">
            <v>2.6</v>
          </cell>
        </row>
        <row r="234">
          <cell r="A234" t="str">
            <v>БОНУС_Колбаса вареная Филейская ТМ Вязанка. ВЕС  ПОКОМ</v>
          </cell>
          <cell r="F234">
            <v>503.79599999999999</v>
          </cell>
        </row>
        <row r="235">
          <cell r="A235" t="str">
            <v>БОНУС_Колбаса Сервелат Филедворский, фиброуз, в/у 0,35 кг срез,  ПОКОМ</v>
          </cell>
          <cell r="F235">
            <v>609</v>
          </cell>
        </row>
        <row r="236">
          <cell r="A236" t="str">
            <v>БОНУС_Мини-чебуречки с мясом  0,3кг ТМ Зареченские  ПОКОМ</v>
          </cell>
          <cell r="D236">
            <v>4</v>
          </cell>
          <cell r="F236">
            <v>4</v>
          </cell>
        </row>
        <row r="237">
          <cell r="A237" t="str">
            <v>БОНУС_Пельмени Бульмени с говядиной и свининой Наваристые 2,7кг Горячая штучка ВЕС  ПОКОМ</v>
          </cell>
          <cell r="F237">
            <v>129.601</v>
          </cell>
        </row>
        <row r="238">
          <cell r="A238" t="str">
            <v>БОНУС_Пельмени Отборные из свинины и говядины 0,9 кг ТМ Стародворье ТС Медвежье ушко  ПОКОМ</v>
          </cell>
          <cell r="F238">
            <v>507</v>
          </cell>
        </row>
        <row r="239">
          <cell r="A239" t="str">
            <v>БОНУС_Сервелат Фирменный в/к 0,10 кг.шт. нарезка (лоток с ср.защ.атм.)  СПК</v>
          </cell>
          <cell r="D239">
            <v>3</v>
          </cell>
          <cell r="F239">
            <v>3</v>
          </cell>
        </row>
        <row r="240">
          <cell r="A240" t="str">
            <v>БОНУС_Сервелат Фирменый в/к 0,10 кг.шт. нарезка (лоток с ср.защ.атм.)  СПК</v>
          </cell>
          <cell r="D240">
            <v>30</v>
          </cell>
          <cell r="F240">
            <v>30</v>
          </cell>
        </row>
        <row r="241">
          <cell r="A241" t="str">
            <v>Бутербродная вареная 0,47 кг шт.  СПК</v>
          </cell>
          <cell r="D241">
            <v>56</v>
          </cell>
          <cell r="F241">
            <v>56</v>
          </cell>
        </row>
        <row r="242">
          <cell r="A242" t="str">
            <v>Вацлавская п/к (черева) 390 гр.шт. термоус.пак  СПК</v>
          </cell>
          <cell r="D242">
            <v>27</v>
          </cell>
          <cell r="F242">
            <v>27</v>
          </cell>
        </row>
        <row r="243">
          <cell r="A243" t="str">
            <v>Готовые бельмеши сочные с мясом ТМ Горячая штучка 0,3кг зам  ПОКОМ</v>
          </cell>
          <cell r="D243">
            <v>7</v>
          </cell>
          <cell r="F243">
            <v>48</v>
          </cell>
        </row>
        <row r="244">
          <cell r="A244" t="str">
            <v>Готовые чебуманы с говядиной 0,28кг ТМ Горячая штучка  ПОКОМ</v>
          </cell>
          <cell r="F244">
            <v>34</v>
          </cell>
        </row>
        <row r="245">
          <cell r="A245" t="str">
            <v>Готовые чебупели острые с мясом Горячая штучка 0,3 кг зам  ПОКОМ</v>
          </cell>
          <cell r="F245">
            <v>547</v>
          </cell>
        </row>
        <row r="246">
          <cell r="A246" t="str">
            <v>Готовые чебупели с ветчиной и сыром Горячая штучка 0,3кг зам  ПОКОМ</v>
          </cell>
          <cell r="D246">
            <v>1260</v>
          </cell>
          <cell r="F246">
            <v>3757</v>
          </cell>
        </row>
        <row r="247">
          <cell r="A247" t="str">
            <v>Готовые чебупели сочные с мясом ТМ Горячая штучка  0,3кг зам  ПОКОМ</v>
          </cell>
          <cell r="D247">
            <v>4</v>
          </cell>
          <cell r="F247">
            <v>1677</v>
          </cell>
        </row>
        <row r="248">
          <cell r="A248" t="str">
            <v>Готовые чебуреки с мясом ТМ Горячая штучка 0,09 кг флоу-пак ПОКОМ</v>
          </cell>
          <cell r="F248">
            <v>479</v>
          </cell>
        </row>
        <row r="249">
          <cell r="A249" t="str">
            <v>Готовые чебуреки со свининой и говядиной Гор.шт.0,36 кг зам.  ПОКОМ</v>
          </cell>
          <cell r="F249">
            <v>1</v>
          </cell>
        </row>
        <row r="250">
          <cell r="A250" t="str">
            <v>Грудинка Деревенская в аджике к/в 150 гр.шт. нарезка (лоток с ср.защ.атм.)  СПК</v>
          </cell>
          <cell r="D250">
            <v>13</v>
          </cell>
          <cell r="F250">
            <v>14</v>
          </cell>
        </row>
        <row r="251">
          <cell r="A251" t="str">
            <v>Гуцульская с/к "КолбасГрад" 160 гр.шт. термоус. пак  СПК</v>
          </cell>
          <cell r="D251">
            <v>81</v>
          </cell>
          <cell r="F251">
            <v>83</v>
          </cell>
        </row>
        <row r="252">
          <cell r="A252" t="str">
            <v>Дельгаро с/в "Эликатессе" 140 гр.шт.  СПК</v>
          </cell>
          <cell r="D252">
            <v>97</v>
          </cell>
          <cell r="F252">
            <v>97</v>
          </cell>
        </row>
        <row r="253">
          <cell r="A253" t="str">
            <v>Деревенская рубленая вареная 350 гр.шт. термоус. пак.  СПК</v>
          </cell>
          <cell r="D253">
            <v>39</v>
          </cell>
          <cell r="F253">
            <v>39</v>
          </cell>
        </row>
        <row r="254">
          <cell r="A254" t="str">
            <v>Деревенская с чесночком и сальцем п/к (черева) 390 гр.шт. термоус. пак.  СПК</v>
          </cell>
          <cell r="D254">
            <v>359</v>
          </cell>
          <cell r="F254">
            <v>359</v>
          </cell>
        </row>
        <row r="255">
          <cell r="A255" t="str">
            <v>Докторская вареная в/с  СПК</v>
          </cell>
          <cell r="D255">
            <v>5</v>
          </cell>
          <cell r="F255">
            <v>5</v>
          </cell>
        </row>
        <row r="256">
          <cell r="A256" t="str">
            <v>Докторская вареная в/с 0,47 кг шт.  СПК</v>
          </cell>
          <cell r="D256">
            <v>52</v>
          </cell>
          <cell r="F256">
            <v>54</v>
          </cell>
        </row>
        <row r="257">
          <cell r="A257" t="str">
            <v>Докторская вареная термоус.пак. "Высокий вкус"  СПК</v>
          </cell>
          <cell r="D257">
            <v>171.5</v>
          </cell>
          <cell r="F257">
            <v>171.5</v>
          </cell>
        </row>
        <row r="258">
          <cell r="A258" t="str">
            <v>Жар-ладушки с клубникой и вишней ВЕС ТМ Зареченские  ПОКОМ</v>
          </cell>
          <cell r="F258">
            <v>7.4</v>
          </cell>
        </row>
        <row r="259">
          <cell r="A259" t="str">
            <v>Жар-ладушки с мясом ТМ Зареченские ВЕС ПОКОМ</v>
          </cell>
          <cell r="F259">
            <v>7.4</v>
          </cell>
        </row>
        <row r="260">
          <cell r="A260" t="str">
            <v>Жар-ладушки с мясом, картофелем и грибами ВЕС ТМ Зареченские  ПОКОМ</v>
          </cell>
          <cell r="F260">
            <v>18.5</v>
          </cell>
        </row>
        <row r="261">
          <cell r="A261" t="str">
            <v>Жар-ладушки с яблоком и грушей ТМ Зареченские ВЕС ПОКОМ</v>
          </cell>
          <cell r="F261">
            <v>74</v>
          </cell>
        </row>
        <row r="262">
          <cell r="A262" t="str">
            <v>ЖАР-мени ВЕС ТМ Зареченские  ПОКОМ</v>
          </cell>
          <cell r="F262">
            <v>160.70099999999999</v>
          </cell>
        </row>
        <row r="263">
          <cell r="A263" t="str">
            <v>Классика с/к 235 гр.шт. "Высокий вкус"  СПК</v>
          </cell>
          <cell r="D263">
            <v>4</v>
          </cell>
          <cell r="F263">
            <v>4</v>
          </cell>
        </row>
        <row r="264">
          <cell r="A264" t="str">
            <v>Классическая вареная 400 гр.шт.  СПК</v>
          </cell>
          <cell r="D264">
            <v>4</v>
          </cell>
          <cell r="F264">
            <v>4</v>
          </cell>
        </row>
        <row r="265">
          <cell r="A265" t="str">
            <v>Колбаски ПодПивасики оригинальные с/к 0,10 кг.шт. термофор.пак.  СПК</v>
          </cell>
          <cell r="D265">
            <v>1074</v>
          </cell>
          <cell r="F265">
            <v>1074</v>
          </cell>
        </row>
        <row r="266">
          <cell r="A266" t="str">
            <v>Колбаски ПодПивасики острые с/к 0,10 кг.шт. термофор.пак.  СПК</v>
          </cell>
          <cell r="D266">
            <v>1014</v>
          </cell>
          <cell r="F266">
            <v>1014</v>
          </cell>
        </row>
        <row r="267">
          <cell r="A267" t="str">
            <v>Колбаски ПодПивасики с сыром с/к 100 гр.шт. (в ср.защ.атм.)  СПК</v>
          </cell>
          <cell r="D267">
            <v>327</v>
          </cell>
          <cell r="F267">
            <v>327</v>
          </cell>
        </row>
        <row r="268">
          <cell r="A268" t="str">
            <v>Консервы говядина тушеная "СПК" ж/б 0,338 кг.шт. термоус. пл. ЧМК  СПК</v>
          </cell>
          <cell r="D268">
            <v>1</v>
          </cell>
          <cell r="F268">
            <v>1</v>
          </cell>
        </row>
        <row r="269">
          <cell r="A269" t="str">
            <v>Коньячная с/к 0,10 кг.шт. нарезка (лоток с ср.зад.атм.) "Высокий вкус"  СПК</v>
          </cell>
          <cell r="D269">
            <v>71</v>
          </cell>
          <cell r="F269">
            <v>71</v>
          </cell>
        </row>
        <row r="270">
          <cell r="A270" t="str">
            <v>Краковская п/к (черева) 390 гр.шт. термоус.пак. СПК</v>
          </cell>
          <cell r="D270">
            <v>1</v>
          </cell>
          <cell r="F270">
            <v>1</v>
          </cell>
        </row>
        <row r="271">
          <cell r="A271" t="str">
            <v>Круггетсы с сырным соусом ТМ Горячая штучка 0,25 кг зам  ПОКОМ</v>
          </cell>
          <cell r="F271">
            <v>715</v>
          </cell>
        </row>
        <row r="272">
          <cell r="A272" t="str">
            <v>Круггетсы сочные ТМ Горячая штучка ТС Круггетсы 0,25 кг зам  ПОКОМ</v>
          </cell>
          <cell r="F272">
            <v>1358</v>
          </cell>
        </row>
        <row r="273">
          <cell r="A273" t="str">
            <v>Ла Фаворте с/в "Эликатессе" 140 гр.шт.  СПК</v>
          </cell>
          <cell r="D273">
            <v>252</v>
          </cell>
          <cell r="F273">
            <v>252</v>
          </cell>
        </row>
        <row r="274">
          <cell r="A274" t="str">
            <v>Ливерная Печеночная "Просто выгодно" 0,3 кг.шт.  СПК</v>
          </cell>
          <cell r="D274">
            <v>76</v>
          </cell>
          <cell r="F274">
            <v>76</v>
          </cell>
        </row>
        <row r="275">
          <cell r="A275" t="str">
            <v>Любительская вареная термоус.пак. "Высокий вкус"  СПК</v>
          </cell>
          <cell r="D275">
            <v>73.5</v>
          </cell>
          <cell r="F275">
            <v>73.5</v>
          </cell>
        </row>
        <row r="276">
          <cell r="A276" t="str">
            <v>Мини-пицца с ветчиной и сыром 0,3кг ТМ Зареченские  ПОКОМ</v>
          </cell>
          <cell r="D276">
            <v>16</v>
          </cell>
          <cell r="F276">
            <v>81</v>
          </cell>
        </row>
        <row r="277">
          <cell r="A277" t="str">
            <v>Мини-сосиски в тесте "Фрайпики" 1,8кг ВЕС, ТМ Зареченские  ПОКОМ</v>
          </cell>
          <cell r="F277">
            <v>9.1999999999999993</v>
          </cell>
        </row>
        <row r="278">
          <cell r="A278" t="str">
            <v>Мини-сосиски в тесте "Фрайпики" 3,7кг ВЕС,  ПОКОМ</v>
          </cell>
          <cell r="F278">
            <v>20.9</v>
          </cell>
        </row>
        <row r="279">
          <cell r="A279" t="str">
            <v>Мини-сосиски в тесте "Фрайпики" 3,7кг ВЕС, ТМ Зареченские  ПОКОМ</v>
          </cell>
          <cell r="F279">
            <v>12.4</v>
          </cell>
        </row>
        <row r="280">
          <cell r="A280" t="str">
            <v>Мини-сосиски в тесте 0,3кг ТМ Зареченские  ПОКОМ</v>
          </cell>
          <cell r="D280">
            <v>17</v>
          </cell>
          <cell r="F280">
            <v>76</v>
          </cell>
        </row>
        <row r="281">
          <cell r="A281" t="str">
            <v>Мини-сосиски в тесте 3,7кг ВЕС заморож. ТМ Зареченские  ПОКОМ</v>
          </cell>
          <cell r="F281">
            <v>223.30099999999999</v>
          </cell>
        </row>
        <row r="282">
          <cell r="A282" t="str">
            <v>Мини-чебуречки с мясом  0,3кг ТМ Зареченские  ПОКОМ</v>
          </cell>
          <cell r="D282">
            <v>12</v>
          </cell>
          <cell r="F282">
            <v>102</v>
          </cell>
        </row>
        <row r="283">
          <cell r="A283" t="str">
            <v>Мини-чебуречки с сыром и ветчиной 0,3кг ТМ Зареченские  ПОКОМ</v>
          </cell>
          <cell r="D283">
            <v>9</v>
          </cell>
          <cell r="F283">
            <v>95</v>
          </cell>
        </row>
        <row r="284">
          <cell r="A284" t="str">
            <v>Мини-шарики с курочкой и сыром ТМ Зареченские ВЕС  ПОКОМ</v>
          </cell>
          <cell r="F284">
            <v>208.5</v>
          </cell>
        </row>
        <row r="285">
          <cell r="A285" t="str">
            <v>Мусульманская вареная "Просто выгодно"  СПК</v>
          </cell>
          <cell r="D285">
            <v>8</v>
          </cell>
          <cell r="F285">
            <v>8</v>
          </cell>
        </row>
        <row r="286">
          <cell r="A286" t="str">
            <v>Мусульманская п/к "Просто выгодно" термофор.пак.  СПК</v>
          </cell>
          <cell r="D286">
            <v>2.5</v>
          </cell>
          <cell r="F286">
            <v>2.5</v>
          </cell>
        </row>
        <row r="287">
          <cell r="A287" t="str">
            <v>Наггетсы Foodgital 0,25кг ТМ Горячая штучка  ПОКОМ</v>
          </cell>
          <cell r="F287">
            <v>159</v>
          </cell>
        </row>
        <row r="288">
          <cell r="A288" t="str">
            <v>Наггетсы из печи 0,25кг ТМ Вязанка ТС Няняггетсы Сливушки замор.  ПОКОМ</v>
          </cell>
          <cell r="D288">
            <v>7</v>
          </cell>
          <cell r="F288">
            <v>3014</v>
          </cell>
        </row>
        <row r="289">
          <cell r="A289" t="str">
            <v>Наггетсы Курушки 0,25кг ТМ Стародворье  ПОКОМ</v>
          </cell>
          <cell r="F289">
            <v>17</v>
          </cell>
        </row>
        <row r="290">
          <cell r="A290" t="str">
            <v>Наггетсы Нагетосы Сочная курочка со сладкой паприкой  0,25 кг ПОКОМ</v>
          </cell>
          <cell r="F290">
            <v>73</v>
          </cell>
        </row>
        <row r="291">
          <cell r="A291" t="str">
            <v>Наггетсы Нагетосы Сочная курочка со сметаной и зеленью ТМ Горячая штучка 0,25 ПОКОМ</v>
          </cell>
          <cell r="F291">
            <v>30</v>
          </cell>
        </row>
        <row r="292">
          <cell r="A292" t="str">
            <v>Наггетсы Нагетосы Сочная курочка ТМ Горячая штучка 0,25 кг зам  ПОКОМ</v>
          </cell>
          <cell r="D292">
            <v>1</v>
          </cell>
          <cell r="F292">
            <v>1905</v>
          </cell>
        </row>
        <row r="293">
          <cell r="A293" t="str">
            <v>Наггетсы с индейкой 0,25кг ТМ Вязанка ТС Няняггетсы Сливушки НД2 замор.  ПОКОМ</v>
          </cell>
          <cell r="D293">
            <v>15</v>
          </cell>
          <cell r="F293">
            <v>2297</v>
          </cell>
        </row>
        <row r="294">
          <cell r="A294" t="str">
            <v>Наггетсы с куриным филе и сыром ТМ Вязанка 0,25 кг ПОКОМ</v>
          </cell>
          <cell r="F294">
            <v>877</v>
          </cell>
        </row>
        <row r="295">
          <cell r="A295" t="str">
            <v>Наггетсы Хрустящие 0,3кг ТМ Зареченские  ПОКОМ</v>
          </cell>
          <cell r="D295">
            <v>29</v>
          </cell>
          <cell r="F295">
            <v>170</v>
          </cell>
        </row>
        <row r="296">
          <cell r="A296" t="str">
            <v>Наггетсы Хрустящие ТМ Зареченские. ВЕС ПОКОМ</v>
          </cell>
          <cell r="F296">
            <v>621.01099999999997</v>
          </cell>
        </row>
        <row r="297">
          <cell r="A297" t="str">
            <v>Новосибирская с/к 0,10 кг.шт. нарезка (лоток с ср.защ.атм.) "Высокий вкус"  СПК</v>
          </cell>
          <cell r="D297">
            <v>73</v>
          </cell>
          <cell r="F297">
            <v>73</v>
          </cell>
        </row>
        <row r="298">
          <cell r="A298" t="str">
            <v>Оригинальная с перцем с/к  СПК</v>
          </cell>
          <cell r="D298">
            <v>297.7</v>
          </cell>
          <cell r="F298">
            <v>297.7</v>
          </cell>
        </row>
        <row r="299">
          <cell r="A299" t="str">
            <v>Особая вареная  СПК</v>
          </cell>
          <cell r="D299">
            <v>3.5</v>
          </cell>
          <cell r="F299">
            <v>3.5</v>
          </cell>
        </row>
        <row r="300">
          <cell r="A300" t="str">
            <v>Пекантино с/в "Эликатессе" 0,10 кг.шт. нарезка (лоток с.ср.защ.атм.)  СПК</v>
          </cell>
          <cell r="D300">
            <v>5</v>
          </cell>
          <cell r="F300">
            <v>5</v>
          </cell>
        </row>
        <row r="301">
          <cell r="A301" t="str">
            <v>Пельмени Grandmeni со сливочным маслом Горячая штучка 0,75 кг ПОКОМ</v>
          </cell>
          <cell r="F301">
            <v>179</v>
          </cell>
        </row>
        <row r="302">
          <cell r="A302" t="str">
            <v>Пельмени Бигбули #МЕГАВКУСИЩЕ с сочной грудинкой 0,43 кг  ПОКОМ</v>
          </cell>
          <cell r="F302">
            <v>117</v>
          </cell>
        </row>
        <row r="303">
          <cell r="A303" t="str">
            <v>Пельмени Бигбули #МЕГАВКУСИЩЕ с сочной грудинкой 0,9 кг  ПОКОМ</v>
          </cell>
          <cell r="D303">
            <v>1</v>
          </cell>
          <cell r="F303">
            <v>1081</v>
          </cell>
        </row>
        <row r="304">
          <cell r="A304" t="str">
            <v>Пельмени Бигбули с мясом, Горячая штучка 0,43кг  ПОКОМ</v>
          </cell>
          <cell r="D304">
            <v>1</v>
          </cell>
          <cell r="F304">
            <v>278</v>
          </cell>
        </row>
        <row r="305">
          <cell r="A305" t="str">
            <v>Пельмени Бигбули с мясом, Горячая штучка 0,9кг  ПОКОМ</v>
          </cell>
          <cell r="D305">
            <v>464</v>
          </cell>
          <cell r="F305">
            <v>900</v>
          </cell>
        </row>
        <row r="306">
          <cell r="A306" t="str">
            <v>Пельмени Бигбули со сливоч.маслом (Мегамаслище) ТМ БУЛЬМЕНИ сфера 0,43. замор. ПОКОМ</v>
          </cell>
          <cell r="D306">
            <v>1</v>
          </cell>
          <cell r="F306">
            <v>877</v>
          </cell>
        </row>
        <row r="307">
          <cell r="A307" t="str">
            <v>Пельмени Бигбули со сливочным маслом #МЕГАМАСЛИЩЕ Горячая штучка 0,9 кг  ПОКОМ</v>
          </cell>
          <cell r="D307">
            <v>1</v>
          </cell>
          <cell r="F307">
            <v>323</v>
          </cell>
        </row>
        <row r="308">
          <cell r="A308" t="str">
            <v>Пельмени Бульмени Жюльен Горячая штучка 0,43  ПОКОМ</v>
          </cell>
          <cell r="F308">
            <v>2</v>
          </cell>
        </row>
        <row r="309">
          <cell r="A309" t="str">
            <v>Пельмени Бульмени по-сибирски с говядиной и свининой ТМ Горячая штучка 0,8 кг ПОКОМ</v>
          </cell>
          <cell r="F309">
            <v>342</v>
          </cell>
        </row>
        <row r="310">
          <cell r="A310" t="str">
            <v>Пельмени Бульмени с говядиной и свининой Горячая шт. 0,9 кг  ПОКОМ</v>
          </cell>
          <cell r="D310">
            <v>1465</v>
          </cell>
          <cell r="F310">
            <v>4032</v>
          </cell>
        </row>
        <row r="311">
          <cell r="A311" t="str">
            <v>Пельмени Бульмени с говядиной и свининой Горячая штучка 0,43  ПОКОМ</v>
          </cell>
          <cell r="D311">
            <v>3</v>
          </cell>
          <cell r="F311">
            <v>1881</v>
          </cell>
        </row>
        <row r="312">
          <cell r="A312" t="str">
            <v>Пельмени Бульмени с говядиной и свининой Наваристые 2,7кг Горячая штучка ВЕС  ПОКОМ</v>
          </cell>
          <cell r="D312">
            <v>2.7</v>
          </cell>
          <cell r="F312">
            <v>253.602</v>
          </cell>
        </row>
        <row r="313">
          <cell r="A313" t="str">
            <v>Пельмени Бульмени с говядиной и свининой Наваристые 5кг Горячая штучка ВЕС  ПОКОМ</v>
          </cell>
          <cell r="D313">
            <v>5</v>
          </cell>
          <cell r="F313">
            <v>1318.5219999999999</v>
          </cell>
        </row>
        <row r="314">
          <cell r="A314" t="str">
            <v>Пельмени Бульмени со сливочным маслом Горячая штучка 0,9 кг  ПОКОМ</v>
          </cell>
          <cell r="D314">
            <v>67</v>
          </cell>
          <cell r="F314">
            <v>2435</v>
          </cell>
        </row>
        <row r="315">
          <cell r="A315" t="str">
            <v>Пельмени Бульмени со сливочным маслом ТМ Горячая шт. 0,43 кг  ПОКОМ</v>
          </cell>
          <cell r="D315">
            <v>3</v>
          </cell>
          <cell r="F315">
            <v>1264</v>
          </cell>
        </row>
        <row r="316">
          <cell r="A316" t="str">
            <v>Пельмени Домашние с говядиной и свининой 0,7кг, сфера ТМ Зареченские  ПОКОМ</v>
          </cell>
          <cell r="D316">
            <v>17</v>
          </cell>
          <cell r="F316">
            <v>34</v>
          </cell>
        </row>
        <row r="317">
          <cell r="A317" t="str">
            <v>Пельмени Домашние со сливочным маслом 0,7кг, сфера ТМ Зареченские  ПОКОМ</v>
          </cell>
          <cell r="D317">
            <v>23</v>
          </cell>
          <cell r="F317">
            <v>75</v>
          </cell>
        </row>
        <row r="318">
          <cell r="A318" t="str">
            <v>Пельмени Жемчужные сфера 1,0кг ТМ Зареченские  ПОКОМ</v>
          </cell>
          <cell r="D318">
            <v>12</v>
          </cell>
          <cell r="F318">
            <v>29</v>
          </cell>
        </row>
        <row r="319">
          <cell r="A319" t="str">
            <v>Пельмени Медвежьи ушки с фермерскими сливками 0,7кг  ПОКОМ</v>
          </cell>
          <cell r="F319">
            <v>247</v>
          </cell>
        </row>
        <row r="320">
          <cell r="A320" t="str">
            <v>Пельмени Медвежьи ушки с фермерской свининой и говядиной Малые 0,7кг  ПОКОМ</v>
          </cell>
          <cell r="F320">
            <v>513</v>
          </cell>
        </row>
        <row r="321">
          <cell r="A321" t="str">
            <v>Пельмени Мясорубские с рубленой грудинкой ТМ Стародворье флоупак  0,7 кг. ПОКОМ</v>
          </cell>
          <cell r="D321">
            <v>1</v>
          </cell>
          <cell r="F321">
            <v>168</v>
          </cell>
        </row>
        <row r="322">
          <cell r="A322" t="str">
            <v>Пельмени Мясорубские ТМ Стародворье фоупак равиоли 0,7 кг  ПОКОМ</v>
          </cell>
          <cell r="D322">
            <v>2</v>
          </cell>
          <cell r="F322">
            <v>1525</v>
          </cell>
        </row>
        <row r="323">
          <cell r="A323" t="str">
            <v>Пельмени Отборные из свинины и говядины 0,9 кг ТМ Стародворье ТС Медвежье ушко  ПОКОМ</v>
          </cell>
          <cell r="F323">
            <v>269</v>
          </cell>
        </row>
        <row r="324">
          <cell r="A324" t="str">
            <v>Пельмени С говядиной и свининой, ВЕС, сфера пуговки Мясная Галерея  ПОКОМ</v>
          </cell>
          <cell r="F324">
            <v>590.00099999999998</v>
          </cell>
        </row>
        <row r="325">
          <cell r="A325" t="str">
            <v>Пельмени Со свининой и говядиной Любимая ложка 1,2 кг  ПОКОМ</v>
          </cell>
          <cell r="F325">
            <v>3</v>
          </cell>
        </row>
        <row r="326">
          <cell r="A326" t="str">
            <v>Пельмени Со свининой и говядиной ТМ Особый рецепт Любимая ложка 1,0 кг  ПОКОМ</v>
          </cell>
          <cell r="F326">
            <v>562</v>
          </cell>
        </row>
        <row r="327">
          <cell r="A327" t="str">
            <v>Пельмени Сочные сфера 0,8 кг ТМ Стародворье  ПОКОМ</v>
          </cell>
          <cell r="F327">
            <v>102</v>
          </cell>
        </row>
        <row r="328">
          <cell r="A328" t="str">
            <v>Пельмени Татарские 0,4кг ТМ Особый рецепт  ПОКОМ</v>
          </cell>
          <cell r="F328">
            <v>73</v>
          </cell>
        </row>
        <row r="329">
          <cell r="A329" t="str">
            <v>Пипперони с/к "Эликатессе" 0,10 кг.шт.  СПК</v>
          </cell>
          <cell r="D329">
            <v>85</v>
          </cell>
          <cell r="F329">
            <v>85</v>
          </cell>
        </row>
        <row r="330">
          <cell r="A330" t="str">
            <v>Пипперони с/к "Эликатессе" 0,20 кг.шт.  СПК</v>
          </cell>
          <cell r="D330">
            <v>1</v>
          </cell>
          <cell r="F330">
            <v>1</v>
          </cell>
        </row>
        <row r="331">
          <cell r="A331" t="str">
            <v>Пирожки с мясом 0,3кг ТМ Зареченские  ПОКОМ</v>
          </cell>
          <cell r="D331">
            <v>7</v>
          </cell>
          <cell r="F331">
            <v>68</v>
          </cell>
        </row>
        <row r="332">
          <cell r="A332" t="str">
            <v>Пирожки с мясом 3,7кг ВЕС ТМ Зареченские  ПОКОМ</v>
          </cell>
          <cell r="F332">
            <v>307.10399999999998</v>
          </cell>
        </row>
        <row r="333">
          <cell r="A333" t="str">
            <v>Пирожки с мясом, картофелем и грибами 0,3кг ТМ Зареченские  ПОКОМ</v>
          </cell>
          <cell r="D333">
            <v>6</v>
          </cell>
          <cell r="F333">
            <v>34</v>
          </cell>
        </row>
        <row r="334">
          <cell r="A334" t="str">
            <v>Пирожки с яблоком и грушей 0,3кг ТМ Зареченские  ПОКОМ</v>
          </cell>
          <cell r="D334">
            <v>8</v>
          </cell>
          <cell r="F334">
            <v>20</v>
          </cell>
        </row>
        <row r="335">
          <cell r="A335" t="str">
            <v>Плавленый сыр "Шоколадный" 30% 180 гр ТМ "ПАПА МОЖЕТ"  ОСТАНКИНО</v>
          </cell>
          <cell r="D335">
            <v>28</v>
          </cell>
          <cell r="F335">
            <v>28</v>
          </cell>
        </row>
        <row r="336">
          <cell r="A336" t="str">
            <v>Плавленый Сыр 45% "С ветчиной" СТМ "ПапаМожет" 180гр  ОСТАНКИНО</v>
          </cell>
          <cell r="D336">
            <v>40</v>
          </cell>
          <cell r="F336">
            <v>40</v>
          </cell>
        </row>
        <row r="337">
          <cell r="A337" t="str">
            <v>Плавленый Сыр 45% "С грибами" СТМ "ПапаМожет 180гр  ОСТАНКИНО</v>
          </cell>
          <cell r="D337">
            <v>27</v>
          </cell>
          <cell r="F337">
            <v>27</v>
          </cell>
        </row>
        <row r="338">
          <cell r="A338" t="str">
            <v>Плавленый Сыр колбасный копченый 40% СТМ "ПапаМожет" 400 гр  ОСТАНКИНО</v>
          </cell>
          <cell r="D338">
            <v>2</v>
          </cell>
          <cell r="F338">
            <v>2</v>
          </cell>
        </row>
        <row r="339">
          <cell r="A339" t="str">
            <v>Покровская вареная 0,47 кг шт.  СПК</v>
          </cell>
          <cell r="D339">
            <v>11</v>
          </cell>
          <cell r="F339">
            <v>11</v>
          </cell>
        </row>
        <row r="340">
          <cell r="A340" t="str">
            <v>Продукт колбасный с сыром копченый Коровино 400 гр  ОСТАНКИНО</v>
          </cell>
          <cell r="D340">
            <v>9</v>
          </cell>
          <cell r="F340">
            <v>9</v>
          </cell>
        </row>
        <row r="341">
          <cell r="A341" t="str">
            <v>Ричеза с/к 230 гр.шт.  СПК</v>
          </cell>
          <cell r="D341">
            <v>358</v>
          </cell>
          <cell r="F341">
            <v>358</v>
          </cell>
        </row>
        <row r="342">
          <cell r="A342" t="str">
            <v>Сальчетти с/к 230 гр.шт.  СПК</v>
          </cell>
          <cell r="D342">
            <v>289</v>
          </cell>
          <cell r="F342">
            <v>289</v>
          </cell>
        </row>
        <row r="343">
          <cell r="A343" t="str">
            <v>Салями с перчиком с/к "КолбасГрад" 160 гр.шт. термоус. пак.  СПК</v>
          </cell>
          <cell r="D343">
            <v>107</v>
          </cell>
          <cell r="F343">
            <v>108</v>
          </cell>
        </row>
        <row r="344">
          <cell r="A344" t="str">
            <v>Салями Трюфель с/в "Эликатессе" 0,16 кг.шт.  СПК</v>
          </cell>
          <cell r="D344">
            <v>221</v>
          </cell>
          <cell r="F344">
            <v>221</v>
          </cell>
        </row>
        <row r="345">
          <cell r="A345" t="str">
            <v>Салями Финская с/к 235 гр.шт. "Высокий вкус"  СПК</v>
          </cell>
          <cell r="D345">
            <v>6</v>
          </cell>
          <cell r="F345">
            <v>6</v>
          </cell>
        </row>
        <row r="346">
          <cell r="A346" t="str">
            <v>Сардельки "Докторские" (черева) ( в ср.защ.атм.) 1.0 кг. "Высокий вкус"  СПК</v>
          </cell>
          <cell r="D346">
            <v>155</v>
          </cell>
          <cell r="F346">
            <v>155</v>
          </cell>
        </row>
        <row r="347">
          <cell r="A347" t="str">
            <v>Сардельки "Необыкновенные" (в ср.защ.атм.)  СПК</v>
          </cell>
          <cell r="D347">
            <v>18</v>
          </cell>
          <cell r="F347">
            <v>18</v>
          </cell>
        </row>
        <row r="348">
          <cell r="A348" t="str">
            <v>Сардельки из говядины (черева) (в ср.защ.атм.) "Высокий вкус"  СПК</v>
          </cell>
          <cell r="D348">
            <v>85.5</v>
          </cell>
          <cell r="F348">
            <v>86.614000000000004</v>
          </cell>
        </row>
        <row r="349">
          <cell r="A349" t="str">
            <v>Семейная с чесночком Экстра вареная  СПК</v>
          </cell>
          <cell r="D349">
            <v>37</v>
          </cell>
          <cell r="F349">
            <v>37</v>
          </cell>
        </row>
        <row r="350">
          <cell r="A350" t="str">
            <v>Семейная с чесночком Экстра вареная 0,5 кг.шт.  СПК</v>
          </cell>
          <cell r="D350">
            <v>6</v>
          </cell>
          <cell r="F350">
            <v>6</v>
          </cell>
        </row>
        <row r="351">
          <cell r="A351" t="str">
            <v>Сервелат Европейский в/к, в/с 0,38 кг.шт.термофор.пак  СПК</v>
          </cell>
          <cell r="D351">
            <v>15</v>
          </cell>
          <cell r="F351">
            <v>15</v>
          </cell>
        </row>
        <row r="352">
          <cell r="A352" t="str">
            <v>Сервелат мелкозернистый в/к 0,5 кг.шт. термоус.пак. "Высокий вкус"  СПК</v>
          </cell>
          <cell r="D352">
            <v>10</v>
          </cell>
          <cell r="F352">
            <v>14</v>
          </cell>
        </row>
        <row r="353">
          <cell r="A353" t="str">
            <v>Сервелат Финский в/к 0,38 кг.шт. термофор.пак.  СПК</v>
          </cell>
          <cell r="D353">
            <v>26</v>
          </cell>
          <cell r="F353">
            <v>26</v>
          </cell>
        </row>
        <row r="354">
          <cell r="A354" t="str">
            <v>Сервелат Фирменный в/к 0,10 кг.шт. нарезка (лоток с ср.защ.атм.)  СПК</v>
          </cell>
          <cell r="D354">
            <v>59</v>
          </cell>
          <cell r="F354">
            <v>59</v>
          </cell>
        </row>
        <row r="355">
          <cell r="A355" t="str">
            <v>Сибирская особая с/к 0,10 кг.шт. нарезка (лоток с ср.защ.атм.)  СПК</v>
          </cell>
          <cell r="D355">
            <v>446</v>
          </cell>
          <cell r="F355">
            <v>446</v>
          </cell>
        </row>
        <row r="356">
          <cell r="A356" t="str">
            <v>Сибирская особая с/к 0,235 кг шт.  СПК</v>
          </cell>
          <cell r="D356">
            <v>222</v>
          </cell>
          <cell r="F356">
            <v>222</v>
          </cell>
        </row>
        <row r="357">
          <cell r="A357" t="str">
            <v>Славянская п/к 0,38 кг шт.термофор.пак.  СПК</v>
          </cell>
          <cell r="D357">
            <v>6</v>
          </cell>
          <cell r="F357">
            <v>6</v>
          </cell>
        </row>
        <row r="358">
          <cell r="A358" t="str">
            <v>Сливочный со вкусом топл. молока 45% тм Папа Может. брус (2шт)  ОСТАНКИНО</v>
          </cell>
          <cell r="D358">
            <v>63.5</v>
          </cell>
          <cell r="F358">
            <v>63.5</v>
          </cell>
        </row>
        <row r="359">
          <cell r="A359" t="str">
            <v>Смак-мени с картофелем и сочной грудинкой 1кг ТМ Зареченские ПОКОМ</v>
          </cell>
          <cell r="F359">
            <v>11</v>
          </cell>
        </row>
        <row r="360">
          <cell r="A360" t="str">
            <v>Смаколадьи с яблоком и грушей ТМ Зареченские,0,9 кг ПОКОМ</v>
          </cell>
          <cell r="D360">
            <v>1</v>
          </cell>
          <cell r="F360">
            <v>13</v>
          </cell>
        </row>
        <row r="361">
          <cell r="A361" t="str">
            <v>Сосиски "Баварские" 0,36 кг.шт. вак.упак.  СПК</v>
          </cell>
          <cell r="D361">
            <v>21</v>
          </cell>
          <cell r="F361">
            <v>21</v>
          </cell>
        </row>
        <row r="362">
          <cell r="A362" t="str">
            <v>Сосиски "Молочные" 0,36 кг.шт. вак.упак.  СПК</v>
          </cell>
          <cell r="D362">
            <v>33</v>
          </cell>
          <cell r="F362">
            <v>33</v>
          </cell>
        </row>
        <row r="363">
          <cell r="A363" t="str">
            <v>Сосиски Классические (в ср.защ.атм.) СПК</v>
          </cell>
          <cell r="D363">
            <v>3</v>
          </cell>
          <cell r="F363">
            <v>3</v>
          </cell>
        </row>
        <row r="364">
          <cell r="A364" t="str">
            <v>Сосиски Мини (коллаген) (лоток с ср.защ.атм.) (для ХОРЕКА)  СПК</v>
          </cell>
          <cell r="D364">
            <v>19</v>
          </cell>
          <cell r="F364">
            <v>19</v>
          </cell>
        </row>
        <row r="365">
          <cell r="A365" t="str">
            <v>Сосиски Мусульманские "Просто выгодно" (в ср.защ.атм.)  СПК</v>
          </cell>
          <cell r="D365">
            <v>15</v>
          </cell>
          <cell r="F365">
            <v>15</v>
          </cell>
        </row>
        <row r="366">
          <cell r="A366" t="str">
            <v>Сосиски Хот-дог ВЕС (лоток с ср.защ.атм.)   СПК</v>
          </cell>
          <cell r="D366">
            <v>64</v>
          </cell>
          <cell r="F366">
            <v>64</v>
          </cell>
        </row>
        <row r="367">
          <cell r="A367" t="str">
            <v>Сосисоны в темпуре ВЕС  ПОКОМ</v>
          </cell>
          <cell r="D367">
            <v>1.8</v>
          </cell>
          <cell r="F367">
            <v>26</v>
          </cell>
        </row>
        <row r="368">
          <cell r="A368" t="str">
            <v>Сочный мегачебурек ТМ Зареченские ВЕС ПОКОМ</v>
          </cell>
          <cell r="F368">
            <v>276.291</v>
          </cell>
        </row>
        <row r="369">
          <cell r="A369" t="str">
            <v>Сыр "Пармезан" 40% колотый 100 гр  ОСТАНКИНО</v>
          </cell>
          <cell r="D369">
            <v>34</v>
          </cell>
          <cell r="F369">
            <v>34</v>
          </cell>
        </row>
        <row r="370">
          <cell r="A370" t="str">
            <v>Сыр "Пармезан" 40% кусок 180 гр  ОСТАНКИНО</v>
          </cell>
          <cell r="D370">
            <v>229</v>
          </cell>
          <cell r="F370">
            <v>229</v>
          </cell>
        </row>
        <row r="371">
          <cell r="A371" t="str">
            <v>Сыр Боккончини копченый 40% 100 гр.  ОСТАНКИНО</v>
          </cell>
          <cell r="D371">
            <v>181</v>
          </cell>
          <cell r="F371">
            <v>181</v>
          </cell>
        </row>
        <row r="372">
          <cell r="A372" t="str">
            <v>Сыр Гауда 45% тм Папа Может, нарезанные ломтики 125г (МИНИ)  Останкино</v>
          </cell>
          <cell r="D372">
            <v>51</v>
          </cell>
          <cell r="F372">
            <v>51</v>
          </cell>
        </row>
        <row r="373">
          <cell r="A373" t="str">
            <v>Сыр колбасный копченый Папа Может 400 гр  ОСТАНКИНО</v>
          </cell>
          <cell r="D373">
            <v>24</v>
          </cell>
          <cell r="F373">
            <v>24</v>
          </cell>
        </row>
        <row r="374">
          <cell r="A374" t="str">
            <v>Сыр Останкино "Алтайский Gold" 50% вес  ОСТАНКИНО</v>
          </cell>
          <cell r="D374">
            <v>2.2999999999999998</v>
          </cell>
          <cell r="F374">
            <v>2.2999999999999998</v>
          </cell>
        </row>
        <row r="375">
          <cell r="A375" t="str">
            <v>Сыр ПАПА МОЖЕТ "Гауда Голд" 45% 180 г  ОСТАНКИНО</v>
          </cell>
          <cell r="D375">
            <v>517</v>
          </cell>
          <cell r="F375">
            <v>517</v>
          </cell>
        </row>
        <row r="376">
          <cell r="A376" t="str">
            <v>Сыр ПАПА МОЖЕТ "Голландский традиционный" 45% 180 г  ОСТАНКИНО</v>
          </cell>
          <cell r="D376">
            <v>399</v>
          </cell>
          <cell r="F376">
            <v>399</v>
          </cell>
        </row>
        <row r="377">
          <cell r="A377" t="str">
            <v>Сыр Папа Может "Голландский традиционный", 45% брусок ВЕС ОСТАНКИНО</v>
          </cell>
          <cell r="D377">
            <v>25.5</v>
          </cell>
          <cell r="F377">
            <v>25.5</v>
          </cell>
        </row>
        <row r="378">
          <cell r="A378" t="str">
            <v>Сыр ПАПА МОЖЕТ "Министерский" 180гр, 45 %  ОСТАНКИНО</v>
          </cell>
          <cell r="D378">
            <v>74</v>
          </cell>
          <cell r="F378">
            <v>74</v>
          </cell>
        </row>
        <row r="379">
          <cell r="A379" t="str">
            <v>Сыр ПАПА МОЖЕТ "Папин завтрак" 180гр, 45 %  ОСТАНКИНО</v>
          </cell>
          <cell r="D379">
            <v>37</v>
          </cell>
          <cell r="F379">
            <v>37</v>
          </cell>
        </row>
        <row r="380">
          <cell r="A380" t="str">
            <v>Сыр Папа Может "Пошехонский" 45% вес (= 3 кг)  ОСТАНКИНО</v>
          </cell>
          <cell r="D380">
            <v>21.5</v>
          </cell>
          <cell r="F380">
            <v>21.5</v>
          </cell>
        </row>
        <row r="381">
          <cell r="A381" t="str">
            <v>Сыр ПАПА МОЖЕТ "Российский традиционный" 45% 180 г  ОСТАНКИНО</v>
          </cell>
          <cell r="D381">
            <v>1126</v>
          </cell>
          <cell r="F381">
            <v>1126</v>
          </cell>
        </row>
        <row r="382">
          <cell r="A382" t="str">
            <v>Сыр Папа Может "Российский традиционный" ВЕС брусок массовая доля жира 50%  ОСТАНКИНО</v>
          </cell>
          <cell r="D382">
            <v>94.1</v>
          </cell>
          <cell r="F382">
            <v>94.1</v>
          </cell>
        </row>
        <row r="383">
          <cell r="A383" t="str">
            <v>Сыр Папа Может "Сметанковый" 50% вес (=3кг)  ОСТАНКИНО</v>
          </cell>
          <cell r="D383">
            <v>3.1</v>
          </cell>
          <cell r="F383">
            <v>3.1</v>
          </cell>
        </row>
        <row r="384">
          <cell r="A384" t="str">
            <v>Сыр ПАПА МОЖЕТ "Тильзитер" 45% 180 г  ОСТАНКИНО</v>
          </cell>
          <cell r="D384">
            <v>2</v>
          </cell>
          <cell r="F384">
            <v>2</v>
          </cell>
        </row>
        <row r="385">
          <cell r="A385" t="str">
            <v>Сыр Папа Может "Тильзитер", 45% брусок ВЕС   ОСТАНКИНО</v>
          </cell>
          <cell r="D385">
            <v>37.5</v>
          </cell>
          <cell r="F385">
            <v>37.5</v>
          </cell>
        </row>
        <row r="386">
          <cell r="A386" t="str">
            <v>Сыр Папа Может Гауда  45% 200гр     Останкино</v>
          </cell>
          <cell r="D386">
            <v>42</v>
          </cell>
          <cell r="F386">
            <v>42</v>
          </cell>
        </row>
        <row r="387">
          <cell r="A387" t="str">
            <v>Сыр Папа Может Голландский  45% 200гр     Останкино</v>
          </cell>
          <cell r="D387">
            <v>372</v>
          </cell>
          <cell r="F387">
            <v>372</v>
          </cell>
        </row>
        <row r="388">
          <cell r="A388" t="str">
            <v>Сыр Папа Может Голландский 45%, нарез, 125г (9 шт)  Останкино</v>
          </cell>
          <cell r="D388">
            <v>267</v>
          </cell>
          <cell r="F388">
            <v>267</v>
          </cell>
        </row>
        <row r="389">
          <cell r="A389" t="str">
            <v>Сыр Папа Может Российский  50% 200гр    Останкино</v>
          </cell>
          <cell r="D389">
            <v>47</v>
          </cell>
          <cell r="F389">
            <v>47</v>
          </cell>
        </row>
        <row r="390">
          <cell r="A390" t="str">
            <v>Сыр Папа Может Российский 50%, нарезка 125г  Останкино</v>
          </cell>
          <cell r="D390">
            <v>7</v>
          </cell>
          <cell r="F390">
            <v>7</v>
          </cell>
        </row>
        <row r="391">
          <cell r="A391" t="str">
            <v>Сыр Папа Может Сливочный со вкусом.топл.молока 50% вес (=3,5кг)  Останкино</v>
          </cell>
          <cell r="D391">
            <v>69</v>
          </cell>
          <cell r="F391">
            <v>75.176000000000002</v>
          </cell>
        </row>
        <row r="392">
          <cell r="A392" t="str">
            <v>Сыр Папа Может Тильзитер   45% 200гр     Останкино</v>
          </cell>
          <cell r="D392">
            <v>414</v>
          </cell>
          <cell r="F392">
            <v>414</v>
          </cell>
        </row>
        <row r="393">
          <cell r="A393" t="str">
            <v>Сыр Папа Может Тильзитер 50%, нарезка 125г  Останкино</v>
          </cell>
          <cell r="D393">
            <v>33</v>
          </cell>
          <cell r="F393">
            <v>33</v>
          </cell>
        </row>
        <row r="394">
          <cell r="A394" t="str">
            <v>Сыр Плавл. Сливочный 55% 190гр  Останкино</v>
          </cell>
          <cell r="D394">
            <v>2</v>
          </cell>
          <cell r="F394">
            <v>2</v>
          </cell>
        </row>
        <row r="395">
          <cell r="A395" t="str">
            <v>Сыр плавленый Сливочный ж 45 % 180г ТМ Папа Может (16шт) ОСТАНКИНО</v>
          </cell>
          <cell r="D395">
            <v>72</v>
          </cell>
          <cell r="F395">
            <v>72</v>
          </cell>
        </row>
        <row r="396">
          <cell r="A396" t="str">
            <v>Сыр Российский сливочный 45% тм Папа Может, нарезанные ломтики 125г (МИНИ)  ОСТАНКИНО</v>
          </cell>
          <cell r="D396">
            <v>310</v>
          </cell>
          <cell r="F396">
            <v>310</v>
          </cell>
        </row>
        <row r="397">
          <cell r="A397" t="str">
            <v>Сыр Скаморца свежий 40% 100 гр.  ОСТАНКИНО</v>
          </cell>
          <cell r="D397">
            <v>198</v>
          </cell>
          <cell r="F397">
            <v>198</v>
          </cell>
        </row>
        <row r="398">
          <cell r="A398" t="str">
            <v>Сыр творожный с зеленью 60% Папа может 140 гр.  ОСТАНКИНО</v>
          </cell>
          <cell r="D398">
            <v>43</v>
          </cell>
          <cell r="F398">
            <v>43</v>
          </cell>
        </row>
        <row r="399">
          <cell r="A399" t="str">
            <v>Сыр Тильзитер 45% ТМ Папа Может, нарезанные ломтики 125г (МИНИ)  ОСТАНКИНО</v>
          </cell>
          <cell r="D399">
            <v>11</v>
          </cell>
          <cell r="F399">
            <v>11</v>
          </cell>
        </row>
        <row r="400">
          <cell r="A400" t="str">
            <v>Сыр Чечил копченый 43% 100г/6шт ТМ Папа Может  ОСТАНКИНО</v>
          </cell>
          <cell r="D400">
            <v>286</v>
          </cell>
          <cell r="F400">
            <v>286</v>
          </cell>
        </row>
        <row r="401">
          <cell r="A401" t="str">
            <v>Сыр Чечил свежий 45% 100г/6шт ТМ Папа Может  ОСТАНКИНО</v>
          </cell>
          <cell r="D401">
            <v>357</v>
          </cell>
          <cell r="F401">
            <v>357</v>
          </cell>
        </row>
        <row r="402">
          <cell r="A402" t="str">
            <v>Сыч/Прод Коровино Российский 50% 200г СЗМЖ  ОСТАНКИНО</v>
          </cell>
          <cell r="D402">
            <v>123</v>
          </cell>
          <cell r="F402">
            <v>123</v>
          </cell>
        </row>
        <row r="403">
          <cell r="A403" t="str">
            <v>Сыч/Прод Коровино Российский Оригин 50% ВЕС (5 кг)  ОСТАНКИНО</v>
          </cell>
          <cell r="D403">
            <v>318</v>
          </cell>
          <cell r="F403">
            <v>318</v>
          </cell>
        </row>
        <row r="404">
          <cell r="A404" t="str">
            <v>Сыч/Прод Коровино Тильзитер 50% 200г СЗМЖ  ОСТАНКИНО</v>
          </cell>
          <cell r="D404">
            <v>134</v>
          </cell>
          <cell r="F404">
            <v>134</v>
          </cell>
        </row>
        <row r="405">
          <cell r="A405" t="str">
            <v>Сыч/Прод Коровино Тильзитер Оригин 50% ВЕС (5 кг брус) СЗМЖ  ОСТАНКИНО</v>
          </cell>
          <cell r="D405">
            <v>230.5</v>
          </cell>
          <cell r="F405">
            <v>230.5</v>
          </cell>
        </row>
        <row r="406">
          <cell r="A406" t="str">
            <v>Творожный Сыр 60% С маринованными огурчиками и укропом 140 гр  ОСТАНКИНО</v>
          </cell>
          <cell r="D406">
            <v>28</v>
          </cell>
          <cell r="F406">
            <v>28</v>
          </cell>
        </row>
        <row r="407">
          <cell r="A407" t="str">
            <v>Творожный Сыр 60% Сливочный  СТМ "ПапаМожет" - 140гр  ОСТАНКИНО</v>
          </cell>
          <cell r="D407">
            <v>88</v>
          </cell>
          <cell r="F407">
            <v>88</v>
          </cell>
        </row>
        <row r="408">
          <cell r="A408" t="str">
            <v>Торо Неро с/в "Эликатессе" 140 гр.шт.  СПК</v>
          </cell>
          <cell r="D408">
            <v>195</v>
          </cell>
          <cell r="F408">
            <v>195</v>
          </cell>
        </row>
        <row r="409">
          <cell r="A409" t="str">
            <v>Уши свиные копченые к пиву 0,15кг нар. д/ф шт.  СПК</v>
          </cell>
          <cell r="D409">
            <v>39</v>
          </cell>
          <cell r="F409">
            <v>39</v>
          </cell>
        </row>
        <row r="410">
          <cell r="A410" t="str">
            <v>Фестивальная пора с/к 100 гр.шт.нар. (лоток с ср.защ.атм.)  СПК</v>
          </cell>
          <cell r="D410">
            <v>444</v>
          </cell>
          <cell r="F410">
            <v>444</v>
          </cell>
        </row>
        <row r="411">
          <cell r="A411" t="str">
            <v>Фестивальная пора с/к 235 гр.шт.  СПК</v>
          </cell>
          <cell r="D411">
            <v>1234</v>
          </cell>
          <cell r="F411">
            <v>1234</v>
          </cell>
        </row>
        <row r="412">
          <cell r="A412" t="str">
            <v>Фестивальная пора с/к термоус.пак  СПК</v>
          </cell>
          <cell r="D412">
            <v>8.1999999999999993</v>
          </cell>
          <cell r="F412">
            <v>8.1999999999999993</v>
          </cell>
        </row>
        <row r="413">
          <cell r="A413" t="str">
            <v>Фуэт с/в "Эликатессе" 160 гр.шт.  СПК</v>
          </cell>
          <cell r="D413">
            <v>257</v>
          </cell>
          <cell r="F413">
            <v>257</v>
          </cell>
        </row>
        <row r="414">
          <cell r="A414" t="str">
            <v>Хинкали Классические ТМ Зареченские ВЕС ПОКОМ</v>
          </cell>
          <cell r="F414">
            <v>70</v>
          </cell>
        </row>
        <row r="415">
          <cell r="A415" t="str">
            <v>Хотстеры Foodgital 0,25кг ТМ Горячая штучка  ПОКОМ</v>
          </cell>
          <cell r="F415">
            <v>4</v>
          </cell>
        </row>
        <row r="416">
          <cell r="A416" t="str">
            <v>Хотстеры с сыром 0,25кг ТМ Горячая штучка  ПОКОМ</v>
          </cell>
          <cell r="F416">
            <v>420</v>
          </cell>
        </row>
        <row r="417">
          <cell r="A417" t="str">
            <v>Хотстеры ТМ Горячая штучка ТС Хотстеры 0,25 кг зам  ПОКОМ</v>
          </cell>
          <cell r="D417">
            <v>1</v>
          </cell>
          <cell r="F417">
            <v>1513</v>
          </cell>
        </row>
        <row r="418">
          <cell r="A418" t="str">
            <v>Хрустящие крылышки острые к пиву ТМ Горячая штучка 0,3кг зам  ПОКОМ</v>
          </cell>
          <cell r="D418">
            <v>12</v>
          </cell>
          <cell r="F418">
            <v>527</v>
          </cell>
        </row>
        <row r="419">
          <cell r="A419" t="str">
            <v>Хрустящие крылышки ТМ Горячая штучка 0,3 кг зам  ПОКОМ</v>
          </cell>
          <cell r="F419">
            <v>586</v>
          </cell>
        </row>
        <row r="420">
          <cell r="A420" t="str">
            <v>Хрустящие крылышки ТМ Зареченские ТС Зареченские продукты. ВЕС ПОКОМ</v>
          </cell>
          <cell r="F420">
            <v>23</v>
          </cell>
        </row>
        <row r="421">
          <cell r="A421" t="str">
            <v>Чебупай сочное яблоко ТМ Горячая штучка 0,2 кг зам.  ПОКОМ</v>
          </cell>
          <cell r="D421">
            <v>1</v>
          </cell>
          <cell r="F421">
            <v>164</v>
          </cell>
        </row>
        <row r="422">
          <cell r="A422" t="str">
            <v>Чебупай спелая вишня ТМ Горячая штучка 0,2 кг зам.  ПОКОМ</v>
          </cell>
          <cell r="F422">
            <v>320</v>
          </cell>
        </row>
        <row r="423">
          <cell r="A423" t="str">
            <v>Чебупели Курочка гриль ТМ Горячая штучка, 0,3 кг зам  ПОКОМ</v>
          </cell>
          <cell r="F423">
            <v>258</v>
          </cell>
        </row>
        <row r="424">
          <cell r="A424" t="str">
            <v>Чебупицца курочка по-итальянски Горячая штучка 0,25 кг зам  ПОКОМ</v>
          </cell>
          <cell r="D424">
            <v>188</v>
          </cell>
          <cell r="F424">
            <v>2078</v>
          </cell>
        </row>
        <row r="425">
          <cell r="A425" t="str">
            <v>Чебупицца Пепперони ТМ Горячая штучка ТС Чебупицца 0.25кг зам  ПОКОМ</v>
          </cell>
          <cell r="D425">
            <v>1339</v>
          </cell>
          <cell r="F425">
            <v>4765</v>
          </cell>
        </row>
        <row r="426">
          <cell r="A426" t="str">
            <v>Чебуреки Мясные вес 2,7 кг ТМ Зареченские ВЕС ПОКОМ</v>
          </cell>
          <cell r="F426">
            <v>24.300999999999998</v>
          </cell>
        </row>
        <row r="427">
          <cell r="A427" t="str">
            <v>Чебуреки сочные ВЕС ТМ Зареченские  ПОКОМ</v>
          </cell>
          <cell r="F427">
            <v>408.702</v>
          </cell>
        </row>
        <row r="428">
          <cell r="A428" t="str">
            <v>Чизипицца с ветчиной и грибами ТМ Горячая штучка 0,33кг зам  ПОКОМ</v>
          </cell>
          <cell r="F428">
            <v>1</v>
          </cell>
        </row>
        <row r="429">
          <cell r="A429" t="str">
            <v>Чоризо с/к "Эликатессе" 0,20 кг.шт.  СПК</v>
          </cell>
          <cell r="D429">
            <v>1</v>
          </cell>
          <cell r="F429">
            <v>1</v>
          </cell>
        </row>
        <row r="430">
          <cell r="A430" t="str">
            <v>Шпикачки Русские (черева) (в ср.защ.атм.) "Высокий вкус"  СПК</v>
          </cell>
          <cell r="D430">
            <v>93</v>
          </cell>
          <cell r="F430">
            <v>93</v>
          </cell>
        </row>
        <row r="431">
          <cell r="A431" t="str">
            <v>Эликапреза с/в "Эликатессе" 0,10 кг.шт. нарезка (лоток с ср.защ.атм.)  СПК</v>
          </cell>
          <cell r="D431">
            <v>259</v>
          </cell>
          <cell r="F431">
            <v>259</v>
          </cell>
        </row>
        <row r="432">
          <cell r="A432" t="str">
            <v>Юбилейная с/к 0,10 кг.шт. нарезка (лоток с ср.защ.атм.)  СПК</v>
          </cell>
          <cell r="D432">
            <v>60</v>
          </cell>
          <cell r="F432">
            <v>60</v>
          </cell>
        </row>
        <row r="433">
          <cell r="A433" t="str">
            <v>Юбилейная с/к 0,235 кг.шт.  СПК</v>
          </cell>
          <cell r="D433">
            <v>1276</v>
          </cell>
          <cell r="F433">
            <v>1276</v>
          </cell>
        </row>
        <row r="434">
          <cell r="A434" t="str">
            <v>Итого</v>
          </cell>
          <cell r="D434">
            <v>150148.43</v>
          </cell>
          <cell r="F434">
            <v>327330.64299999998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22.08.2024 - 22.08.2024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69.072000000000003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135.816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339.625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21.413</v>
          </cell>
        </row>
        <row r="11">
          <cell r="A11" t="str">
            <v xml:space="preserve"> 022  Колбаса Вязанка со шпиком, вектор 0,5кг, ПОКОМ</v>
          </cell>
          <cell r="D11">
            <v>110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496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884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806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121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25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103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107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384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188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44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87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182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115.624</v>
          </cell>
        </row>
        <row r="25">
          <cell r="A25" t="str">
            <v xml:space="preserve"> 201  Ветчина Нежная ТМ Особый рецепт, (2,5кг), ПОКОМ</v>
          </cell>
          <cell r="D25">
            <v>834.024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87.019000000000005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134.185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78.56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62.722000000000001</v>
          </cell>
        </row>
        <row r="30">
          <cell r="A30" t="str">
            <v xml:space="preserve"> 240  Колбаса Салями охотничья, ВЕС. ПОКОМ</v>
          </cell>
          <cell r="D30">
            <v>5.9660000000000002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151.101</v>
          </cell>
        </row>
        <row r="32">
          <cell r="A32" t="str">
            <v xml:space="preserve"> 247  Сардельки Нежные, ВЕС.  ПОКОМ</v>
          </cell>
          <cell r="D32">
            <v>27.611000000000001</v>
          </cell>
        </row>
        <row r="33">
          <cell r="A33" t="str">
            <v xml:space="preserve"> 248  Сардельки Сочные ТМ Особый рецепт,   ПОКОМ</v>
          </cell>
          <cell r="D33">
            <v>25.803000000000001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199.065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D35">
            <v>44.097000000000001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D36">
            <v>23.657</v>
          </cell>
        </row>
        <row r="37">
          <cell r="A37" t="str">
            <v xml:space="preserve"> 263  Шпикачки Стародворские, ВЕС.  ПОКОМ</v>
          </cell>
          <cell r="D37">
            <v>13.439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47.905000000000001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D39">
            <v>49.542000000000002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D40">
            <v>35.182000000000002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265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879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546</v>
          </cell>
        </row>
        <row r="44">
          <cell r="A44" t="str">
            <v xml:space="preserve"> 283  Сосиски Сочинки, ВЕС, ТМ Стародворье ПОКОМ</v>
          </cell>
          <cell r="D44">
            <v>130.97200000000001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254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403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41.552999999999997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725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784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20.571000000000002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40.6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429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536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421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86.912000000000006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115.121</v>
          </cell>
        </row>
        <row r="57">
          <cell r="A57" t="str">
            <v xml:space="preserve"> 316  Колбаса Нежная ТМ Зареченские ВЕС  ПОКОМ</v>
          </cell>
          <cell r="D57">
            <v>48.064</v>
          </cell>
        </row>
        <row r="58">
          <cell r="A58" t="str">
            <v xml:space="preserve"> 317 Колбаса Сервелат Рижский ТМ Зареченские, ВЕС  ПОКОМ</v>
          </cell>
          <cell r="D58">
            <v>6.1130000000000004</v>
          </cell>
        </row>
        <row r="59">
          <cell r="A59" t="str">
            <v xml:space="preserve"> 318  Сосиски Датские ТМ Зареченские, ВЕС  ПОКОМ</v>
          </cell>
          <cell r="D59">
            <v>331.92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708</v>
          </cell>
        </row>
        <row r="61">
          <cell r="A61" t="str">
            <v xml:space="preserve"> 320  Ветчина Нежная ТМ Зареченские,большой батон, ВЕС ПОКОМ</v>
          </cell>
          <cell r="D61">
            <v>3.9020000000000001</v>
          </cell>
        </row>
        <row r="62">
          <cell r="A62" t="str">
            <v xml:space="preserve"> 321  Колбаса Сервелат Пражский ТМ Зареченские, ВЕС ПОКОМ</v>
          </cell>
          <cell r="D62">
            <v>5.3479999999999999</v>
          </cell>
        </row>
        <row r="63">
          <cell r="A63" t="str">
            <v xml:space="preserve"> 322  Колбаса вареная Молокуша 0,45кг ТМ Вязанка  ПОКОМ</v>
          </cell>
          <cell r="D63">
            <v>1042</v>
          </cell>
        </row>
        <row r="64">
          <cell r="A64" t="str">
            <v xml:space="preserve"> 324  Ветчина Филейская ТМ Вязанка Столичная 0,45 кг ПОКОМ</v>
          </cell>
          <cell r="D64">
            <v>286</v>
          </cell>
        </row>
        <row r="65">
          <cell r="A65" t="str">
            <v xml:space="preserve"> 328  Сардельки Сочинки Стародворье ТМ  0,4 кг ПОКОМ</v>
          </cell>
          <cell r="D65">
            <v>206</v>
          </cell>
        </row>
        <row r="66">
          <cell r="A66" t="str">
            <v xml:space="preserve"> 329  Сардельки Сочинки с сыром Стародворье ТМ, 0,4 кг. ПОКОМ</v>
          </cell>
          <cell r="D66">
            <v>165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D67">
            <v>117.03</v>
          </cell>
        </row>
        <row r="68">
          <cell r="A68" t="str">
            <v xml:space="preserve"> 334  Паштет Любительский ТМ Стародворье ламистер 0,1 кг  ПОКОМ</v>
          </cell>
          <cell r="D68">
            <v>180</v>
          </cell>
        </row>
        <row r="69">
          <cell r="A69" t="str">
            <v xml:space="preserve"> 335  Колбаса Сливушка ТМ Вязанка. ВЕС.  ПОКОМ </v>
          </cell>
          <cell r="D69">
            <v>45.792000000000002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662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541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129.255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97.084999999999994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172.90799999999999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203.36500000000001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D76">
            <v>57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60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94</v>
          </cell>
        </row>
        <row r="79">
          <cell r="A79" t="str">
            <v xml:space="preserve"> 364  Сардельки Филейские Вязанка ВЕС NDX ТМ Вязанка  ПОКОМ</v>
          </cell>
          <cell r="D79">
            <v>30.248000000000001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D80">
            <v>136</v>
          </cell>
        </row>
        <row r="81">
          <cell r="A81" t="str">
            <v xml:space="preserve"> 377  Колбаса Молочная Дугушка 0,6кг ТМ Стародворье  ПОКОМ</v>
          </cell>
          <cell r="D81">
            <v>271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D82">
            <v>371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D83">
            <v>241</v>
          </cell>
        </row>
        <row r="84">
          <cell r="A84" t="str">
            <v xml:space="preserve"> 388  Сосиски Восточные Халяль ТМ Вязанка 0,33 кг АК. ПОКОМ</v>
          </cell>
          <cell r="D84">
            <v>176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D85">
            <v>48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D86">
            <v>30</v>
          </cell>
        </row>
        <row r="87">
          <cell r="A87" t="str">
            <v xml:space="preserve"> 410  Сосиски Баварские с сыром ТМ Стародворье 0,35 кг. ПОКОМ</v>
          </cell>
          <cell r="D87">
            <v>797</v>
          </cell>
        </row>
        <row r="88">
          <cell r="A88" t="str">
            <v xml:space="preserve"> 411  Колбаса Муромская ТМ Зареченские в оболочке полиамид ВЕС ПОКОМ</v>
          </cell>
          <cell r="D88">
            <v>1.3</v>
          </cell>
        </row>
        <row r="89">
          <cell r="A89" t="str">
            <v xml:space="preserve"> 412  Сосиски Баварские ТМ Стародворье 0,35 кг ПОКОМ</v>
          </cell>
          <cell r="D89">
            <v>1412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D90">
            <v>13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D91">
            <v>37</v>
          </cell>
        </row>
        <row r="92">
          <cell r="A92" t="str">
            <v xml:space="preserve"> 417  Колбаса Филейбургская с ароматными пряностями 0,06 кг нарезка ТМ Баварушка  ПОКОМ</v>
          </cell>
          <cell r="D92">
            <v>164</v>
          </cell>
        </row>
        <row r="93">
          <cell r="A93" t="str">
            <v xml:space="preserve"> 418  Колбаса Балыкбургская с мраморным балыком и нотками кориандра 0,06 кг нарезка ТМ Баварушка  ПО</v>
          </cell>
          <cell r="D93">
            <v>3</v>
          </cell>
        </row>
        <row r="94">
          <cell r="A94" t="str">
            <v xml:space="preserve"> 422  Деликатесы Бекон Балыкбургский ТМ Баварушка  0,15 кг.ПОКОМ</v>
          </cell>
          <cell r="D94">
            <v>2</v>
          </cell>
        </row>
        <row r="95">
          <cell r="A95" t="str">
            <v xml:space="preserve"> 423  Колбаса Сервелат Рижский ТМ Зареченские ТС Зареченские продукты, 0,28 кг срез ПОКОМ</v>
          </cell>
          <cell r="D95">
            <v>18</v>
          </cell>
        </row>
        <row r="96">
          <cell r="A96" t="str">
            <v xml:space="preserve"> 427  Колбаса Филедворская ТМ Стародворье в оболочке полиамид. ВЕС ПОКОМ</v>
          </cell>
          <cell r="D96">
            <v>111.928</v>
          </cell>
        </row>
        <row r="97">
          <cell r="A97" t="str">
            <v xml:space="preserve"> 429  Колбаса Нежная со шпиком.ТС Зареченские продукты в оболочке полиамид ВЕС ПОКОМ</v>
          </cell>
          <cell r="D97">
            <v>5.4080000000000004</v>
          </cell>
        </row>
        <row r="98">
          <cell r="A98" t="str">
            <v xml:space="preserve"> 430  Колбаса Стародворская с окороком 0,4 кг. ТМ Стародворье в оболочке полиамид  ПОКОМ</v>
          </cell>
          <cell r="D98">
            <v>125</v>
          </cell>
        </row>
        <row r="99">
          <cell r="A99" t="str">
            <v xml:space="preserve"> 431  Колбаса Стародворская с окороком в оболочке полиамид ТМ Стародворье ВЕС ПОКОМ</v>
          </cell>
          <cell r="D99">
            <v>73.95</v>
          </cell>
        </row>
        <row r="100">
          <cell r="A100" t="str">
            <v xml:space="preserve"> 435  Колбаса Молочная Стародворская  с молоком в оболочке полиамид 0,4 кг.ТМ Стародворье ПОКОМ</v>
          </cell>
          <cell r="D100">
            <v>121</v>
          </cell>
        </row>
        <row r="101">
          <cell r="A101" t="str">
            <v xml:space="preserve"> 436  Колбаса Молочная стародворская с молоком, ВЕС, ТМ Стародворье  ПОКОМ</v>
          </cell>
          <cell r="D101">
            <v>56.55</v>
          </cell>
        </row>
        <row r="102">
          <cell r="A102" t="str">
            <v xml:space="preserve"> 438  Колбаса Филедворская 0,4 кг. ТМ Стародворье  ПОКОМ</v>
          </cell>
          <cell r="D102">
            <v>62</v>
          </cell>
        </row>
        <row r="103">
          <cell r="A103" t="str">
            <v xml:space="preserve"> 445  Колбаса Краковюрст ТМ Баварушка рубленая в оболочке черева в в.у 0,2 кг ПОКОМ</v>
          </cell>
          <cell r="D103">
            <v>13</v>
          </cell>
        </row>
        <row r="104">
          <cell r="A104" t="str">
            <v xml:space="preserve"> 446  Колбаса Краковюрст ТМ Баварушка с душистым чесноком в оболочке черева в в.у 0,2 кг. ПОКОМ</v>
          </cell>
          <cell r="D104">
            <v>16</v>
          </cell>
        </row>
        <row r="105">
          <cell r="A105" t="str">
            <v xml:space="preserve"> 447  Колбаски Краковюрст ТМ Баварушка с изысканными пряностями в оболочке NDX в в.у 0,2 кг. ПОКОМ </v>
          </cell>
          <cell r="D105">
            <v>84</v>
          </cell>
        </row>
        <row r="106">
          <cell r="A106" t="str">
            <v xml:space="preserve"> 448  Сосиски Сливушки по-венски ТМ Вязанка. 0,3 кг ПОКОМ</v>
          </cell>
          <cell r="D106">
            <v>30</v>
          </cell>
        </row>
        <row r="107">
          <cell r="A107" t="str">
            <v xml:space="preserve"> 449  Колбаса Дугушка Стародворская ВЕС ТС Дугушка ПОКОМ</v>
          </cell>
          <cell r="D107">
            <v>72.587000000000003</v>
          </cell>
        </row>
        <row r="108">
          <cell r="A108" t="str">
            <v xml:space="preserve"> 452  Колбаса Со шпиком ВЕС большой батон ТМ Особый рецепт  ПОКОМ</v>
          </cell>
          <cell r="D108">
            <v>580.99800000000005</v>
          </cell>
        </row>
        <row r="109">
          <cell r="A109" t="str">
            <v xml:space="preserve"> 456  Колбаса Филейная ТМ Особый рецепт ВЕС большой батон  ПОКОМ</v>
          </cell>
          <cell r="D109">
            <v>1305.3699999999999</v>
          </cell>
        </row>
        <row r="110">
          <cell r="A110" t="str">
            <v xml:space="preserve"> 457  Колбаса Молочная ТМ Особый рецепт ВЕС большой батон  ПОКОМ</v>
          </cell>
          <cell r="D110">
            <v>710.86800000000005</v>
          </cell>
        </row>
        <row r="111">
          <cell r="A111" t="str">
            <v xml:space="preserve"> 465  Колбаса Филейная оригинальная ВЕС 0,8кг ТМ Особый рецепт в оболочке полиамид  ПОКОМ</v>
          </cell>
          <cell r="D111">
            <v>47.386000000000003</v>
          </cell>
        </row>
        <row r="112">
          <cell r="A112" t="str">
            <v xml:space="preserve"> 467  Колбаса Филейная 0,5кг ТМ Особый рецепт  ПОКОМ</v>
          </cell>
          <cell r="D112">
            <v>44</v>
          </cell>
        </row>
        <row r="113">
          <cell r="A113" t="str">
            <v xml:space="preserve"> 472  Колбаса Молочная ВЕС ТМ Зареченские  ПОКОМ</v>
          </cell>
          <cell r="D113">
            <v>15.167</v>
          </cell>
        </row>
        <row r="114">
          <cell r="A114" t="str">
            <v xml:space="preserve"> 473  Ветчина Рубленая ВЕС ТМ Зареченские  ПОКОМ</v>
          </cell>
          <cell r="D114">
            <v>1.3480000000000001</v>
          </cell>
        </row>
        <row r="115">
          <cell r="A115" t="str">
            <v xml:space="preserve"> 474  Колбаса Молочная 0,4кг ТМ Зареченские  ПОКОМ</v>
          </cell>
          <cell r="D115">
            <v>10</v>
          </cell>
        </row>
        <row r="116">
          <cell r="A116" t="str">
            <v xml:space="preserve"> 475  Колбаса Нежная 0,4кг ТМ Зареченские  ПОКОМ</v>
          </cell>
          <cell r="D116">
            <v>12</v>
          </cell>
        </row>
        <row r="117">
          <cell r="A117" t="str">
            <v xml:space="preserve"> 476  Колбаса Нежная со шпиком 0,4кг ТМ Зареченские  ПОКОМ</v>
          </cell>
          <cell r="D117">
            <v>9</v>
          </cell>
        </row>
        <row r="118">
          <cell r="A118" t="str">
            <v xml:space="preserve"> 477  Ветчина Рубленая 0,4кг ТМ Зареченские  ПОКОМ</v>
          </cell>
          <cell r="D118">
            <v>3</v>
          </cell>
        </row>
        <row r="119">
          <cell r="A119" t="str">
            <v xml:space="preserve"> 478  Сардельки Зареченские ВЕС ТМ Зареченские  ПОКОМ</v>
          </cell>
          <cell r="D119">
            <v>11.938000000000001</v>
          </cell>
        </row>
        <row r="120">
          <cell r="A120" t="str">
            <v xml:space="preserve"> 479  Шпикачки Зареченские ВЕС ТМ Зареченские  ПОКОМ</v>
          </cell>
          <cell r="D120">
            <v>14.673999999999999</v>
          </cell>
        </row>
        <row r="121">
          <cell r="A121" t="str">
            <v xml:space="preserve"> 486  Колбаски Бюргерсы с сыром 0,27кг ТМ Баварушка  ПОКОМ</v>
          </cell>
          <cell r="D121">
            <v>6</v>
          </cell>
        </row>
        <row r="122">
          <cell r="A122" t="str">
            <v>3215 ВЕТЧ.МЯСНАЯ Папа может п/о 0.4кг 8шт.    ОСТАНКИНО</v>
          </cell>
          <cell r="D122">
            <v>80</v>
          </cell>
        </row>
        <row r="123">
          <cell r="A123" t="str">
            <v>3812 СОЧНЫЕ сос п/о мгс 2*2  ОСТАНКИНО</v>
          </cell>
          <cell r="D123">
            <v>256.50099999999998</v>
          </cell>
        </row>
        <row r="124">
          <cell r="A124" t="str">
            <v>4063 МЯСНАЯ Папа может вар п/о_Л   ОСТАНКИНО</v>
          </cell>
          <cell r="D124">
            <v>296.25299999999999</v>
          </cell>
        </row>
        <row r="125">
          <cell r="A125" t="str">
            <v>4117 ЭКСТРА Папа может с/к в/у_Л   ОСТАНКИНО</v>
          </cell>
          <cell r="D125">
            <v>9.5609999999999999</v>
          </cell>
        </row>
        <row r="126">
          <cell r="A126" t="str">
            <v>4574 Колбаса вар Мясная со шпиком 1кг Папа может п/о (код покуп. 24784) Останкино</v>
          </cell>
          <cell r="D126">
            <v>29.635000000000002</v>
          </cell>
        </row>
        <row r="127">
          <cell r="A127" t="str">
            <v>4813 ФИЛЕЙНАЯ Папа может вар п/о_Л   ОСТАНКИНО</v>
          </cell>
          <cell r="D127">
            <v>82.796999999999997</v>
          </cell>
        </row>
        <row r="128">
          <cell r="A128" t="str">
            <v>4993 САЛЯМИ ИТАЛЬЯНСКАЯ с/к в/у 1/250*8_120c ОСТАНКИНО</v>
          </cell>
          <cell r="D128">
            <v>146</v>
          </cell>
        </row>
        <row r="129">
          <cell r="A129" t="str">
            <v>5246 ДОКТОРСКАЯ ПРЕМИУМ вар б/о мгс_30с ОСТАНКИНО</v>
          </cell>
          <cell r="D129">
            <v>2.9710000000000001</v>
          </cell>
        </row>
        <row r="130">
          <cell r="A130" t="str">
            <v>5341 СЕРВЕЛАТ ОХОТНИЧИЙ в/к в/у  ОСТАНКИНО</v>
          </cell>
          <cell r="D130">
            <v>112.92</v>
          </cell>
        </row>
        <row r="131">
          <cell r="A131" t="str">
            <v>5483 ЭКСТРА Папа может с/к в/у 1/250 8шт.   ОСТАНКИНО</v>
          </cell>
          <cell r="D131">
            <v>225</v>
          </cell>
        </row>
        <row r="132">
          <cell r="A132" t="str">
            <v>5544 Сервелат Финский в/к в/у_45с НОВАЯ ОСТАНКИНО</v>
          </cell>
          <cell r="D132">
            <v>139.38</v>
          </cell>
        </row>
        <row r="133">
          <cell r="A133" t="str">
            <v>5682 САЛЯМИ МЕЛКОЗЕРНЕНАЯ с/к в/у 1/120_60с   ОСТАНКИНО</v>
          </cell>
          <cell r="D133">
            <v>534</v>
          </cell>
        </row>
        <row r="134">
          <cell r="A134" t="str">
            <v>5698 СЫТНЫЕ Папа может сар б/о мгс 1*3_Маяк  ОСТАНКИНО</v>
          </cell>
          <cell r="D134">
            <v>63.768999999999998</v>
          </cell>
        </row>
        <row r="135">
          <cell r="A135" t="str">
            <v>5706 АРОМАТНАЯ Папа может с/к в/у 1/250 8шт.  ОСТАНКИНО</v>
          </cell>
          <cell r="D135">
            <v>268</v>
          </cell>
        </row>
        <row r="136">
          <cell r="A136" t="str">
            <v>5708 ПОСОЛЬСКАЯ Папа может с/к в/у ОСТАНКИНО</v>
          </cell>
          <cell r="D136">
            <v>18.414000000000001</v>
          </cell>
        </row>
        <row r="137">
          <cell r="A137" t="str">
            <v>5820 СЛИВОЧНЫЕ Папа может сос п/о мгс 2*2_45с   ОСТАНКИНО</v>
          </cell>
          <cell r="D137">
            <v>26.902000000000001</v>
          </cell>
        </row>
        <row r="138">
          <cell r="A138" t="str">
            <v>5851 ЭКСТРА Папа может вар п/о   ОСТАНКИНО</v>
          </cell>
          <cell r="D138">
            <v>74.311999999999998</v>
          </cell>
        </row>
        <row r="139">
          <cell r="A139" t="str">
            <v>5931 ОХОТНИЧЬЯ Папа может с/к в/у 1/220 8шт.   ОСТАНКИНО</v>
          </cell>
          <cell r="D139">
            <v>231</v>
          </cell>
        </row>
        <row r="140">
          <cell r="A140" t="str">
            <v>5992 ВРЕМЯ ОКРОШКИ Папа может вар п/о 0.4кг   ОСТАНКИНО</v>
          </cell>
          <cell r="D140">
            <v>55</v>
          </cell>
        </row>
        <row r="141">
          <cell r="A141" t="str">
            <v>6113 СОЧНЫЕ сос п/о мгс 1*6_Ашан  ОСТАНКИНО</v>
          </cell>
          <cell r="D141">
            <v>544.78899999999999</v>
          </cell>
        </row>
        <row r="142">
          <cell r="A142" t="str">
            <v>6206 СВИНИНА ПО-ДОМАШНЕМУ к/в мл/к в/у 0.3кг  ОСТАНКИНО</v>
          </cell>
          <cell r="D142">
            <v>51</v>
          </cell>
        </row>
        <row r="143">
          <cell r="A143" t="str">
            <v>6228 МЯСНОЕ АССОРТИ к/з с/н мгс 1/90 10шт.  ОСТАНКИНО</v>
          </cell>
          <cell r="D143">
            <v>87</v>
          </cell>
        </row>
        <row r="144">
          <cell r="A144" t="str">
            <v>6247 ДОМАШНЯЯ Папа может вар п/о 0,4кг 8шт.  ОСТАНКИНО</v>
          </cell>
          <cell r="D144">
            <v>24</v>
          </cell>
        </row>
        <row r="145">
          <cell r="A145" t="str">
            <v>6268 ГОВЯЖЬЯ Папа может вар п/о 0,4кг 8 шт.  ОСТАНКИНО</v>
          </cell>
          <cell r="D145">
            <v>97</v>
          </cell>
        </row>
        <row r="146">
          <cell r="A146" t="str">
            <v>6303 МЯСНЫЕ Папа может сос п/о мгс 1.5*3  ОСТАНКИНО</v>
          </cell>
          <cell r="D146">
            <v>113.16200000000001</v>
          </cell>
        </row>
        <row r="147">
          <cell r="A147" t="str">
            <v>6325 ДОКТОРСКАЯ ПРЕМИУМ вар п/о 0.4кг 8шт.  ОСТАНКИНО</v>
          </cell>
          <cell r="D147">
            <v>267</v>
          </cell>
        </row>
        <row r="148">
          <cell r="A148" t="str">
            <v>6333 МЯСНАЯ Папа может вар п/о 0.4кг 8шт.  ОСТАНКИНО</v>
          </cell>
          <cell r="D148">
            <v>1068</v>
          </cell>
        </row>
        <row r="149">
          <cell r="A149" t="str">
            <v>6340 ДОМАШНИЙ РЕЦЕПТ Коровино 0.5кг 8шт.  ОСТАНКИНО</v>
          </cell>
          <cell r="D149">
            <v>183</v>
          </cell>
        </row>
        <row r="150">
          <cell r="A150" t="str">
            <v>6341 ДОМАШНИЙ РЕЦЕПТ СО ШПИКОМ Коровино 0.5кг  ОСТАНКИНО</v>
          </cell>
          <cell r="D150">
            <v>22</v>
          </cell>
        </row>
        <row r="151">
          <cell r="A151" t="str">
            <v>6353 ЭКСТРА Папа может вар п/о 0.4кг 8шт.  ОСТАНКИНО</v>
          </cell>
          <cell r="D151">
            <v>430</v>
          </cell>
        </row>
        <row r="152">
          <cell r="A152" t="str">
            <v>6392 ФИЛЕЙНАЯ Папа может вар п/о 0.4кг. ОСТАНКИНО</v>
          </cell>
          <cell r="D152">
            <v>819</v>
          </cell>
        </row>
        <row r="153">
          <cell r="A153" t="str">
            <v>6426 КЛАССИЧЕСКАЯ ПМ вар п/о 0.3кг 8шт.  ОСТАНКИНО</v>
          </cell>
          <cell r="D153">
            <v>161</v>
          </cell>
        </row>
        <row r="154">
          <cell r="A154" t="str">
            <v>6453 ЭКСТРА Папа может с/к с/н в/у 1/100 14шт.   ОСТАНКИНО</v>
          </cell>
          <cell r="D154">
            <v>636</v>
          </cell>
        </row>
        <row r="155">
          <cell r="A155" t="str">
            <v>6454 АРОМАТНАЯ с/к с/н в/у 1/100 14шт.  ОСТАНКИНО</v>
          </cell>
          <cell r="D155">
            <v>673</v>
          </cell>
        </row>
        <row r="156">
          <cell r="A156" t="str">
            <v>6459 СЕРВЕЛАТ ШВЕЙЦАРСК. в/к с/н в/у 1/100*10  ОСТАНКИНО</v>
          </cell>
          <cell r="D156">
            <v>61</v>
          </cell>
        </row>
        <row r="157">
          <cell r="A157" t="str">
            <v>6470 ВЕТЧ.МРАМОРНАЯ в/у_45с  ОСТАНКИНО</v>
          </cell>
          <cell r="D157">
            <v>1.2450000000000001</v>
          </cell>
        </row>
        <row r="158">
          <cell r="A158" t="str">
            <v>6527 ШПИКАЧКИ СОЧНЫЕ ПМ сар б/о мгс 1*3 45с ОСТАНКИНО</v>
          </cell>
          <cell r="D158">
            <v>135.899</v>
          </cell>
        </row>
        <row r="159">
          <cell r="A159" t="str">
            <v>6586 МРАМОРНАЯ И БАЛЫКОВАЯ в/к с/н мгс 1/90 ОСТАНКИНО</v>
          </cell>
          <cell r="D159">
            <v>49</v>
          </cell>
        </row>
        <row r="160">
          <cell r="A160" t="str">
            <v>6602 БАВАРСКИЕ ПМ сос ц/о мгс 0,35кг 8шт.  ОСТАНКИНО</v>
          </cell>
          <cell r="D160">
            <v>71</v>
          </cell>
        </row>
        <row r="161">
          <cell r="A161" t="str">
            <v>6661 СОЧНЫЙ ГРИЛЬ ПМ сос п/о мгс 1.5*4_Маяк  ОСТАНКИНО</v>
          </cell>
          <cell r="D161">
            <v>10.808</v>
          </cell>
        </row>
        <row r="162">
          <cell r="A162" t="str">
            <v>6666 БОЯНСКАЯ Папа может п/к в/у 0,28кг 8 шт. ОСТАНКИНО</v>
          </cell>
          <cell r="D162">
            <v>332</v>
          </cell>
        </row>
        <row r="163">
          <cell r="A163" t="str">
            <v>6683 СЕРВЕЛАТ ЗЕРНИСТЫЙ ПМ в/к в/у 0,35кг  ОСТАНКИНО</v>
          </cell>
          <cell r="D163">
            <v>675</v>
          </cell>
        </row>
        <row r="164">
          <cell r="A164" t="str">
            <v>6684 СЕРВЕЛАТ КАРЕЛЬСКИЙ ПМ в/к в/у 0.28кг  ОСТАНКИНО</v>
          </cell>
          <cell r="D164">
            <v>533</v>
          </cell>
        </row>
        <row r="165">
          <cell r="A165" t="str">
            <v>6689 СЕРВЕЛАТ ОХОТНИЧИЙ ПМ в/к в/у 0,35кг 8шт  ОСТАНКИНО</v>
          </cell>
          <cell r="D165">
            <v>860</v>
          </cell>
        </row>
        <row r="166">
          <cell r="A166" t="str">
            <v>6697 СЕРВЕЛАТ ФИНСКИЙ ПМ в/к в/у 0,35кг 8шт.  ОСТАНКИНО</v>
          </cell>
          <cell r="D166">
            <v>1071</v>
          </cell>
        </row>
        <row r="167">
          <cell r="A167" t="str">
            <v>6713 СОЧНЫЙ ГРИЛЬ ПМ сос п/о мгс 0.41кг 8шт.  ОСТАНКИНО</v>
          </cell>
          <cell r="D167">
            <v>286</v>
          </cell>
        </row>
        <row r="168">
          <cell r="A168" t="str">
            <v>6722 СОЧНЫЕ ПМ сос п/о мгс 0,41кг 10шт.  ОСТАНКИНО</v>
          </cell>
          <cell r="D168">
            <v>1129</v>
          </cell>
        </row>
        <row r="169">
          <cell r="A169" t="str">
            <v>6726 СЛИВОЧНЫЕ ПМ сос п/о мгс 0.41кг 10шт.  ОСТАНКИНО</v>
          </cell>
          <cell r="D169">
            <v>747</v>
          </cell>
        </row>
        <row r="170">
          <cell r="A170" t="str">
            <v>6747 РУССКАЯ ПРЕМИУМ ПМ вар ф/о в/у  ОСТАНКИНО</v>
          </cell>
          <cell r="D170">
            <v>2.88</v>
          </cell>
        </row>
        <row r="171">
          <cell r="A171" t="str">
            <v>6759 МОЛОЧНЫЕ ГОСТ сос ц/о мгс 0.4кг 7шт.  ОСТАНКИНО</v>
          </cell>
          <cell r="D171">
            <v>8</v>
          </cell>
        </row>
        <row r="172">
          <cell r="A172" t="str">
            <v>6761 МОЛОЧНЫЕ ГОСТ сос ц/о мгс 1*4  ОСТАНКИНО</v>
          </cell>
          <cell r="D172">
            <v>2.0569999999999999</v>
          </cell>
        </row>
        <row r="173">
          <cell r="A173" t="str">
            <v>6762 СЛИВОЧНЫЕ сос ц/о мгс 0.41кг 8шт.  ОСТАНКИНО</v>
          </cell>
          <cell r="D173">
            <v>26</v>
          </cell>
        </row>
        <row r="174">
          <cell r="A174" t="str">
            <v>6764 СЛИВОЧНЫЕ сос ц/о мгс 1*4  ОСТАНКИНО</v>
          </cell>
          <cell r="D174">
            <v>2.1560000000000001</v>
          </cell>
        </row>
        <row r="175">
          <cell r="A175" t="str">
            <v>6765 РУБЛЕНЫЕ сос ц/о мгс 0.36кг 6шт.  ОСТАНКИНО</v>
          </cell>
          <cell r="D175">
            <v>238</v>
          </cell>
        </row>
        <row r="176">
          <cell r="A176" t="str">
            <v>6767 РУБЛЕНЫЕ сос ц/о мгс 1*4  ОСТАНКИНО</v>
          </cell>
          <cell r="D176">
            <v>13.904999999999999</v>
          </cell>
        </row>
        <row r="177">
          <cell r="A177" t="str">
            <v>6768 С СЫРОМ сос ц/о мгс 0.41кг 6шт.  ОСТАНКИНО</v>
          </cell>
          <cell r="D177">
            <v>38</v>
          </cell>
        </row>
        <row r="178">
          <cell r="A178" t="str">
            <v>6770 ИСПАНСКИЕ сос ц/о мгс 0.41кг 6шт.  ОСТАНКИНО</v>
          </cell>
          <cell r="D178">
            <v>34</v>
          </cell>
        </row>
        <row r="179">
          <cell r="A179" t="str">
            <v>6773 САЛЯМИ Папа может п/к в/у 0,28кг 8шт.  ОСТАНКИНО</v>
          </cell>
          <cell r="D179">
            <v>111</v>
          </cell>
        </row>
        <row r="180">
          <cell r="A180" t="str">
            <v>6777 МЯСНЫЕ С ГОВЯДИНОЙ ПМ сос п/о мгс 0.4кг  ОСТАНКИНО</v>
          </cell>
          <cell r="D180">
            <v>273</v>
          </cell>
        </row>
        <row r="181">
          <cell r="A181" t="str">
            <v>6785 ВЕНСКАЯ САЛЯМИ п/к в/у 0.33кг 8шт.  ОСТАНКИНО</v>
          </cell>
          <cell r="D181">
            <v>121</v>
          </cell>
        </row>
        <row r="182">
          <cell r="A182" t="str">
            <v>6787 СЕРВЕЛАТ КРЕМЛЕВСКИЙ в/к в/у 0,33кг 8шт.  ОСТАНКИНО</v>
          </cell>
          <cell r="D182">
            <v>63</v>
          </cell>
        </row>
        <row r="183">
          <cell r="A183" t="str">
            <v>6788 СЕРВЕЛАТ КРЕМЛЕВСКИЙ в/к в/у  ОСТАНКИНО</v>
          </cell>
          <cell r="D183">
            <v>1.3160000000000001</v>
          </cell>
        </row>
        <row r="184">
          <cell r="A184" t="str">
            <v>6793 БАЛЫКОВАЯ в/к в/у 0,33кг 8шт.  ОСТАНКИНО</v>
          </cell>
          <cell r="D184">
            <v>213</v>
          </cell>
        </row>
        <row r="185">
          <cell r="A185" t="str">
            <v>6794 БАЛЫКОВАЯ в/к в/у  ОСТАНКИНО</v>
          </cell>
          <cell r="D185">
            <v>10.404999999999999</v>
          </cell>
        </row>
        <row r="186">
          <cell r="A186" t="str">
            <v>6795 ОСТАНКИНСКАЯ в/к в/у 0,33кг 8шт.  ОСТАНКИНО</v>
          </cell>
          <cell r="D186">
            <v>15</v>
          </cell>
        </row>
        <row r="187">
          <cell r="A187" t="str">
            <v>6807 СЕРВЕЛАТ ЕВРОПЕЙСКИЙ в/к в/у 0,33кг 8шт.  ОСТАНКИНО</v>
          </cell>
          <cell r="D187">
            <v>57</v>
          </cell>
        </row>
        <row r="188">
          <cell r="A188" t="str">
            <v>6829 МОЛОЧНЫЕ КЛАССИЧЕСКИЕ сос п/о мгс 2*4_С  ОСТАНКИНО</v>
          </cell>
          <cell r="D188">
            <v>96.59</v>
          </cell>
        </row>
        <row r="189">
          <cell r="A189" t="str">
            <v>6834 ПОСОЛЬСКАЯ ПМ с/к с/н в/у 1/100 10шт.  ОСТАНКИНО</v>
          </cell>
          <cell r="D189">
            <v>208</v>
          </cell>
        </row>
        <row r="190">
          <cell r="A190" t="str">
            <v>6837 ФИЛЕЙНЫЕ Папа Может сос ц/о мгс 0.4кг  ОСТАНКИНО</v>
          </cell>
          <cell r="D190">
            <v>193</v>
          </cell>
        </row>
        <row r="191">
          <cell r="A191" t="str">
            <v>6852 МОЛОЧНЫЕ ПРЕМИУМ ПМ сос п/о в/ у 1/350  ОСТАНКИНО</v>
          </cell>
          <cell r="D191">
            <v>623</v>
          </cell>
        </row>
        <row r="192">
          <cell r="A192" t="str">
            <v>6853 МОЛОЧНЫЕ ПРЕМИУМ ПМ сос п/о мгс 1*6  ОСТАНКИНО</v>
          </cell>
          <cell r="D192">
            <v>24.959</v>
          </cell>
        </row>
        <row r="193">
          <cell r="A193" t="str">
            <v>6854 МОЛОЧНЫЕ ПРЕМИУМ ПМ сос п/о мгс 0.6кг  ОСТАНКИНО</v>
          </cell>
          <cell r="D193">
            <v>150</v>
          </cell>
        </row>
        <row r="194">
          <cell r="A194" t="str">
            <v>6861 ДОМАШНИЙ РЕЦЕПТ Коровино вар п/о  ОСТАНКИНО</v>
          </cell>
          <cell r="D194">
            <v>43.386000000000003</v>
          </cell>
        </row>
        <row r="195">
          <cell r="A195" t="str">
            <v>6862 ДОМАШНИЙ РЕЦЕПТ СО ШПИК. Коровино вар п/о  ОСТАНКИНО</v>
          </cell>
          <cell r="D195">
            <v>7.8940000000000001</v>
          </cell>
        </row>
        <row r="196">
          <cell r="A196" t="str">
            <v>6865 ВЕТЧ.НЕЖНАЯ Коровино п/о  ОСТАНКИНО</v>
          </cell>
          <cell r="D196">
            <v>28.765000000000001</v>
          </cell>
        </row>
        <row r="197">
          <cell r="A197" t="str">
            <v>6870 С ГОВЯДИНОЙ СН сос п/о мгс 1*6  ОСТАНКИНО</v>
          </cell>
          <cell r="D197">
            <v>24.437000000000001</v>
          </cell>
        </row>
        <row r="198">
          <cell r="A198" t="str">
            <v>6919 БЕКОН с/к с/н в/у 1/180 10шт.  ОСТАНКИНО</v>
          </cell>
          <cell r="D198">
            <v>155</v>
          </cell>
        </row>
        <row r="199">
          <cell r="A199" t="str">
            <v>Балык говяжий с/к "Эликатессе" 0,10 кг.шт. нарезка (лоток с ср.защ.атм.)  СПК</v>
          </cell>
          <cell r="D199">
            <v>27</v>
          </cell>
        </row>
        <row r="200">
          <cell r="A200" t="str">
            <v>Балык свиной с/к "Эликатессе" 0,10 кг.шт. нарезка (лоток с ср.защ.атм.)  СПК</v>
          </cell>
          <cell r="D200">
            <v>41</v>
          </cell>
        </row>
        <row r="201">
          <cell r="A201" t="str">
            <v>БОНУС ДОМАШНИЙ РЕЦЕПТ Коровино 0.5кг 8шт. (6305)</v>
          </cell>
          <cell r="D201">
            <v>7</v>
          </cell>
        </row>
        <row r="202">
          <cell r="A202" t="str">
            <v>БОНУС ДОМАШНИЙ РЕЦЕПТ Коровино вар п/о (5324)</v>
          </cell>
          <cell r="D202">
            <v>2</v>
          </cell>
        </row>
        <row r="203">
          <cell r="A203" t="str">
            <v>БОНУС СОЧНЫЕ сос п/о мгс 0.41кг_UZ (6087)  ОСТАНКИНО</v>
          </cell>
          <cell r="D203">
            <v>48</v>
          </cell>
        </row>
        <row r="204">
          <cell r="A204" t="str">
            <v>БОНУС СОЧНЫЕ сос п/о мгс 1*6_UZ (6088)  ОСТАНКИНО</v>
          </cell>
          <cell r="D204">
            <v>2.056</v>
          </cell>
        </row>
        <row r="205">
          <cell r="A205" t="str">
            <v>БОНУС_273  Сосиски Сочинки с сочной грудинкой, МГС 0.4кг,   ПОКОМ</v>
          </cell>
          <cell r="D205">
            <v>395</v>
          </cell>
        </row>
        <row r="206">
          <cell r="A206" t="str">
            <v>БОНУС_Колбаса вареная Филейская ТМ Вязанка. ВЕС  ПОКОМ</v>
          </cell>
          <cell r="D206">
            <v>78.179000000000002</v>
          </cell>
        </row>
        <row r="207">
          <cell r="A207" t="str">
            <v>БОНУС_Колбаса Сервелат Филедворский, фиброуз, в/у 0,35 кг срез,  ПОКОМ</v>
          </cell>
          <cell r="D207">
            <v>152</v>
          </cell>
        </row>
        <row r="208">
          <cell r="A208" t="str">
            <v>БОНУС_Пельмени Бульмени с говядиной и свининой Наваристые 2,7кг Горячая штучка ВЕС  ПОКОМ</v>
          </cell>
          <cell r="D208">
            <v>24.3</v>
          </cell>
        </row>
        <row r="209">
          <cell r="A209" t="str">
            <v>БОНУС_Пельмени Отборные из свинины и говядины 0,9 кг ТМ Стародворье ТС Медвежье ушко  ПОКОМ</v>
          </cell>
          <cell r="D209">
            <v>159</v>
          </cell>
        </row>
        <row r="210">
          <cell r="A210" t="str">
            <v>Бутербродная вареная 0,47 кг шт.  СПК</v>
          </cell>
          <cell r="D210">
            <v>14</v>
          </cell>
        </row>
        <row r="211">
          <cell r="A211" t="str">
            <v>Вацлавская п/к (черева) 390 гр.шт. термоус.пак  СПК</v>
          </cell>
          <cell r="D211">
            <v>2</v>
          </cell>
        </row>
        <row r="212">
          <cell r="A212" t="str">
            <v>Готовые чебуманы с говядиной 0,28кг ТМ Горячая штучка  ПОКОМ</v>
          </cell>
          <cell r="D212">
            <v>4</v>
          </cell>
        </row>
        <row r="213">
          <cell r="A213" t="str">
            <v>Готовые чебупели острые с мясом Горячая штучка 0,3 кг зам  ПОКОМ</v>
          </cell>
          <cell r="D213">
            <v>168</v>
          </cell>
        </row>
        <row r="214">
          <cell r="A214" t="str">
            <v>Готовые чебупели с ветчиной и сыром Горячая штучка 0,3кг зам  ПОКОМ</v>
          </cell>
          <cell r="D214">
            <v>381</v>
          </cell>
        </row>
        <row r="215">
          <cell r="A215" t="str">
            <v>Готовые чебупели сочные с мясом ТМ Горячая штучка  0,3кг зам  ПОКОМ</v>
          </cell>
          <cell r="D215">
            <v>505</v>
          </cell>
        </row>
        <row r="216">
          <cell r="A216" t="str">
            <v>Готовые чебуреки с мясом ТМ Горячая штучка 0,09 кг флоу-пак ПОКОМ</v>
          </cell>
          <cell r="D216">
            <v>83</v>
          </cell>
        </row>
        <row r="217">
          <cell r="A217" t="str">
            <v>Грудинка Деревенская в аджике к/в 150 гр.шт. нарезка (лоток с ср.защ.атм.)  СПК</v>
          </cell>
          <cell r="D217">
            <v>2</v>
          </cell>
        </row>
        <row r="218">
          <cell r="A218" t="str">
            <v>Гуцульская с/к "КолбасГрад" 160 гр.шт. термоус. пак  СПК</v>
          </cell>
          <cell r="D218">
            <v>11</v>
          </cell>
        </row>
        <row r="219">
          <cell r="A219" t="str">
            <v>Дельгаро с/в "Эликатессе" 140 гр.шт.  СПК</v>
          </cell>
          <cell r="D219">
            <v>2</v>
          </cell>
        </row>
        <row r="220">
          <cell r="A220" t="str">
            <v>Деревенская с чесночком и сальцем п/к (черева) 390 гр.шт. термоус. пак.  СПК</v>
          </cell>
          <cell r="D220">
            <v>26</v>
          </cell>
        </row>
        <row r="221">
          <cell r="A221" t="str">
            <v>Докторская вареная в/с 0,47 кг шт.  СПК</v>
          </cell>
          <cell r="D221">
            <v>7</v>
          </cell>
        </row>
        <row r="222">
          <cell r="A222" t="str">
            <v>Докторская вареная термоус.пак. "Высокий вкус"  СПК</v>
          </cell>
          <cell r="D222">
            <v>5.7060000000000004</v>
          </cell>
        </row>
        <row r="223">
          <cell r="A223" t="str">
            <v>ЖАР-мени ВЕС ТМ Зареченские  ПОКОМ</v>
          </cell>
          <cell r="D223">
            <v>22</v>
          </cell>
        </row>
        <row r="224">
          <cell r="A224" t="str">
            <v>Классическая вареная 400 гр.шт.  СПК</v>
          </cell>
          <cell r="D224">
            <v>1</v>
          </cell>
        </row>
        <row r="225">
          <cell r="A225" t="str">
            <v>Колбаски ПодПивасики оригинальные с/к 0,10 кг.шт. термофор.пак.  СПК</v>
          </cell>
          <cell r="D225">
            <v>158</v>
          </cell>
        </row>
        <row r="226">
          <cell r="A226" t="str">
            <v>Колбаски ПодПивасики острые с/к 0,10 кг.шт. термофор.пак.  СПК</v>
          </cell>
          <cell r="D226">
            <v>175</v>
          </cell>
        </row>
        <row r="227">
          <cell r="A227" t="str">
            <v>Колбаски ПодПивасики с сыром с/к 100 гр.шт. (в ср.защ.атм.)  СПК</v>
          </cell>
          <cell r="D227">
            <v>61</v>
          </cell>
        </row>
        <row r="228">
          <cell r="A228" t="str">
            <v>Консервы говядина тушеная "СПК" ж/б 0,338 кг.шт. термоус. пл. ЧМК  СПК</v>
          </cell>
          <cell r="D228">
            <v>1</v>
          </cell>
        </row>
        <row r="229">
          <cell r="A229" t="str">
            <v>Круггетсы с сырным соусом ТМ Горячая штучка 0,25 кг зам  ПОКОМ</v>
          </cell>
          <cell r="D229">
            <v>197</v>
          </cell>
        </row>
        <row r="230">
          <cell r="A230" t="str">
            <v>Круггетсы сочные ТМ Горячая штучка ТС Круггетсы 0,25 кг зам  ПОКОМ</v>
          </cell>
          <cell r="D230">
            <v>213</v>
          </cell>
        </row>
        <row r="231">
          <cell r="A231" t="str">
            <v>Ла Фаворте с/в "Эликатессе" 140 гр.шт.  СПК</v>
          </cell>
          <cell r="D231">
            <v>14</v>
          </cell>
        </row>
        <row r="232">
          <cell r="A232" t="str">
            <v>Ливерная Печеночная "Просто выгодно" 0,3 кг.шт.  СПК</v>
          </cell>
          <cell r="D232">
            <v>22</v>
          </cell>
        </row>
        <row r="233">
          <cell r="A233" t="str">
            <v>Любительская вареная термоус.пак. "Высокий вкус"  СПК</v>
          </cell>
          <cell r="D233">
            <v>3.786</v>
          </cell>
        </row>
        <row r="234">
          <cell r="A234" t="str">
            <v>Мини-пицца с ветчиной и сыром 0,3кг ТМ Зареченские  ПОКОМ</v>
          </cell>
          <cell r="D234">
            <v>17</v>
          </cell>
        </row>
        <row r="235">
          <cell r="A235" t="str">
            <v>Мини-сосиски в тесте 0,3кг ТМ Зареченские  ПОКОМ</v>
          </cell>
          <cell r="D235">
            <v>15</v>
          </cell>
        </row>
        <row r="236">
          <cell r="A236" t="str">
            <v>Мини-сосиски в тесте 3,7кг ВЕС заморож. ТМ Зареченские  ПОКОМ</v>
          </cell>
          <cell r="D236">
            <v>62.9</v>
          </cell>
        </row>
        <row r="237">
          <cell r="A237" t="str">
            <v>Мини-чебуречки с мясом  0,3кг ТМ Зареченские  ПОКОМ</v>
          </cell>
          <cell r="D237">
            <v>23</v>
          </cell>
        </row>
        <row r="238">
          <cell r="A238" t="str">
            <v>Мини-чебуречки с сыром и ветчиной 0,3кг ТМ Зареченские  ПОКОМ</v>
          </cell>
          <cell r="D238">
            <v>27</v>
          </cell>
        </row>
        <row r="239">
          <cell r="A239" t="str">
            <v>Мини-шарики с курочкой и сыром ТМ Зареченские ВЕС  ПОКОМ</v>
          </cell>
          <cell r="D239">
            <v>48.4</v>
          </cell>
        </row>
        <row r="240">
          <cell r="A240" t="str">
            <v>Мусульманская вареная "Просто выгодно"  СПК</v>
          </cell>
          <cell r="D240">
            <v>2.0939999999999999</v>
          </cell>
        </row>
        <row r="241">
          <cell r="A241" t="str">
            <v>Мусульманская п/к "Просто выгодно" термофор.пак.  СПК</v>
          </cell>
          <cell r="D241">
            <v>2.5339999999999998</v>
          </cell>
        </row>
        <row r="242">
          <cell r="A242" t="str">
            <v>Наггетсы Foodgital 0,25кг ТМ Горячая штучка  ПОКОМ</v>
          </cell>
          <cell r="D242">
            <v>50</v>
          </cell>
        </row>
        <row r="243">
          <cell r="A243" t="str">
            <v>Наггетсы из печи 0,25кг ТМ Вязанка ТС Няняггетсы Сливушки замор.  ПОКОМ</v>
          </cell>
          <cell r="D243">
            <v>454</v>
          </cell>
        </row>
        <row r="244">
          <cell r="A244" t="str">
            <v>Наггетсы Нагетосы Сочная курочка со сладкой паприкой  0,25 кг ПОКОМ</v>
          </cell>
          <cell r="D244">
            <v>6</v>
          </cell>
        </row>
        <row r="245">
          <cell r="A245" t="str">
            <v>Наггетсы Нагетосы Сочная курочка ТМ Горячая штучка 0,25 кг зам  ПОКОМ</v>
          </cell>
          <cell r="D245">
            <v>340</v>
          </cell>
        </row>
        <row r="246">
          <cell r="A246" t="str">
            <v>Наггетсы с индейкой 0,25кг ТМ Вязанка ТС Няняггетсы Сливушки НД2 замор.  ПОКОМ</v>
          </cell>
          <cell r="D246">
            <v>368</v>
          </cell>
        </row>
        <row r="247">
          <cell r="A247" t="str">
            <v>Наггетсы с куриным филе и сыром ТМ Вязанка 0,25 кг ПОКОМ</v>
          </cell>
          <cell r="D247">
            <v>263</v>
          </cell>
        </row>
        <row r="248">
          <cell r="A248" t="str">
            <v>Наггетсы Хрустящие 0,3кг ТМ Зареченские  ПОКОМ</v>
          </cell>
          <cell r="D248">
            <v>46</v>
          </cell>
        </row>
        <row r="249">
          <cell r="A249" t="str">
            <v>Наггетсы Хрустящие ТМ Зареченские. ВЕС ПОКОМ</v>
          </cell>
          <cell r="D249">
            <v>114</v>
          </cell>
        </row>
        <row r="250">
          <cell r="A250" t="str">
            <v>Оригинальная с перцем с/к  СПК</v>
          </cell>
          <cell r="D250">
            <v>45.777999999999999</v>
          </cell>
        </row>
        <row r="251">
          <cell r="A251" t="str">
            <v>Пельмени Grandmeni со сливочным маслом Горячая штучка 0,75 кг ПОКОМ</v>
          </cell>
          <cell r="D251">
            <v>24</v>
          </cell>
        </row>
        <row r="252">
          <cell r="A252" t="str">
            <v>Пельмени Бигбули #МЕГАВКУСИЩЕ с сочной грудинкой 0,43 кг  ПОКОМ</v>
          </cell>
          <cell r="D252">
            <v>40</v>
          </cell>
        </row>
        <row r="253">
          <cell r="A253" t="str">
            <v>Пельмени Бигбули #МЕГАВКУСИЩЕ с сочной грудинкой 0,9 кг  ПОКОМ</v>
          </cell>
          <cell r="D253">
            <v>83</v>
          </cell>
        </row>
        <row r="254">
          <cell r="A254" t="str">
            <v>Пельмени Бигбули с мясом, Горячая штучка 0,43кг  ПОКОМ</v>
          </cell>
          <cell r="D254">
            <v>75</v>
          </cell>
        </row>
        <row r="255">
          <cell r="A255" t="str">
            <v>Пельмени Бигбули с мясом, Горячая штучка 0,9кг  ПОКОМ</v>
          </cell>
          <cell r="D255">
            <v>129</v>
          </cell>
        </row>
        <row r="256">
          <cell r="A256" t="str">
            <v>Пельмени Бигбули со сливоч.маслом (Мегамаслище) ТМ БУЛЬМЕНИ сфера 0,43. замор. ПОКОМ</v>
          </cell>
          <cell r="D256">
            <v>77</v>
          </cell>
        </row>
        <row r="257">
          <cell r="A257" t="str">
            <v>Пельмени Бигбули со сливочным маслом #МЕГАМАСЛИЩЕ Горячая штучка 0,9 кг  ПОКОМ</v>
          </cell>
          <cell r="D257">
            <v>96</v>
          </cell>
        </row>
        <row r="258">
          <cell r="A258" t="str">
            <v>Пельмени Бульмени по-сибирски с говядиной и свининой ТМ Горячая штучка 0,8 кг ПОКОМ</v>
          </cell>
          <cell r="D258">
            <v>6</v>
          </cell>
        </row>
        <row r="259">
          <cell r="A259" t="str">
            <v>Пельмени Бульмени с говядиной и свининой Горячая шт. 0,9 кг  ПОКОМ</v>
          </cell>
          <cell r="D259">
            <v>465</v>
          </cell>
        </row>
        <row r="260">
          <cell r="A260" t="str">
            <v>Пельмени Бульмени с говядиной и свининой Горячая штучка 0,43  ПОКОМ</v>
          </cell>
          <cell r="D260">
            <v>442</v>
          </cell>
        </row>
        <row r="261">
          <cell r="A261" t="str">
            <v>Пельмени Бульмени с говядиной и свининой Наваристые 2,7кг Горячая штучка ВЕС  ПОКОМ</v>
          </cell>
          <cell r="D261">
            <v>32.44</v>
          </cell>
        </row>
        <row r="262">
          <cell r="A262" t="str">
            <v>Пельмени Бульмени с говядиной и свининой Наваристые 5кг Горячая штучка ВЕС  ПОКОМ</v>
          </cell>
          <cell r="D262">
            <v>240</v>
          </cell>
        </row>
        <row r="263">
          <cell r="A263" t="str">
            <v>Пельмени Бульмени со сливочным маслом Горячая штучка 0,9 кг  ПОКОМ</v>
          </cell>
          <cell r="D263">
            <v>530</v>
          </cell>
        </row>
        <row r="264">
          <cell r="A264" t="str">
            <v>Пельмени Бульмени со сливочным маслом ТМ Горячая шт. 0,43 кг  ПОКОМ</v>
          </cell>
          <cell r="D264">
            <v>451</v>
          </cell>
        </row>
        <row r="265">
          <cell r="A265" t="str">
            <v>Пельмени Домашние с говядиной и свининой 0,7кг, сфера ТМ Зареченские  ПОКОМ</v>
          </cell>
          <cell r="D265">
            <v>8</v>
          </cell>
        </row>
        <row r="266">
          <cell r="A266" t="str">
            <v>Пельмени Домашние со сливочным маслом 0,7кг, сфера ТМ Зареченские  ПОКОМ</v>
          </cell>
          <cell r="D266">
            <v>12</v>
          </cell>
        </row>
        <row r="267">
          <cell r="A267" t="str">
            <v>Пельмени Жемчужные сфера 1,0кг ТМ Зареченские  ПОКОМ</v>
          </cell>
          <cell r="D267">
            <v>2</v>
          </cell>
        </row>
        <row r="268">
          <cell r="A268" t="str">
            <v>Пельмени Медвежьи ушки с фермерскими сливками 0,7кг  ПОКОМ</v>
          </cell>
          <cell r="D268">
            <v>76</v>
          </cell>
        </row>
        <row r="269">
          <cell r="A269" t="str">
            <v>Пельмени Медвежьи ушки с фермерской свининой и говядиной Малые 0,7кг  ПОКОМ</v>
          </cell>
          <cell r="D269">
            <v>123</v>
          </cell>
        </row>
        <row r="270">
          <cell r="A270" t="str">
            <v>Пельмени Мясорубские с рубленой грудинкой ТМ Стародворье флоупак  0,7 кг. ПОКОМ</v>
          </cell>
          <cell r="D270">
            <v>51</v>
          </cell>
        </row>
        <row r="271">
          <cell r="A271" t="str">
            <v>Пельмени Мясорубские ТМ Стародворье фоупак равиоли 0,7 кг  ПОКОМ</v>
          </cell>
          <cell r="D271">
            <v>306</v>
          </cell>
        </row>
        <row r="272">
          <cell r="A272" t="str">
            <v>Пельмени Отборные из свинины и говядины 0,9 кг ТМ Стародворье ТС Медвежье ушко  ПОКОМ</v>
          </cell>
          <cell r="D272">
            <v>102</v>
          </cell>
        </row>
        <row r="273">
          <cell r="A273" t="str">
            <v>Пельмени С говядиной и свининой, ВЕС, сфера пуговки Мясная Галерея  ПОКОМ</v>
          </cell>
          <cell r="D273">
            <v>130</v>
          </cell>
        </row>
        <row r="274">
          <cell r="A274" t="str">
            <v>Пельмени Со свининой и говядиной ТМ Особый рецепт Любимая ложка 1,0 кг  ПОКОМ</v>
          </cell>
          <cell r="D274">
            <v>84</v>
          </cell>
        </row>
        <row r="275">
          <cell r="A275" t="str">
            <v>Пельмени Сочные сфера 0,8 кг ТМ Стародворье  ПОКОМ</v>
          </cell>
          <cell r="D275">
            <v>23</v>
          </cell>
        </row>
        <row r="276">
          <cell r="A276" t="str">
            <v>Пельмени Татарские 0,4кг ТМ Особый рецепт  ПОКОМ</v>
          </cell>
          <cell r="D276">
            <v>18</v>
          </cell>
        </row>
        <row r="277">
          <cell r="A277" t="str">
            <v>Пипперони с/к "Эликатессе" 0,20 кг.шт.  СПК</v>
          </cell>
          <cell r="D277">
            <v>1</v>
          </cell>
        </row>
        <row r="278">
          <cell r="A278" t="str">
            <v>Пирожки с мясом 0,3кг ТМ Зареченские  ПОКОМ</v>
          </cell>
          <cell r="D278">
            <v>18</v>
          </cell>
        </row>
        <row r="279">
          <cell r="A279" t="str">
            <v>Пирожки с мясом 3,7кг ВЕС ТМ Зареченские  ПОКОМ</v>
          </cell>
          <cell r="D279">
            <v>66.599999999999994</v>
          </cell>
        </row>
        <row r="280">
          <cell r="A280" t="str">
            <v>Пирожки с мясом, картофелем и грибами 0,3кг ТМ Зареченские  ПОКОМ</v>
          </cell>
          <cell r="D280">
            <v>7</v>
          </cell>
        </row>
        <row r="281">
          <cell r="A281" t="str">
            <v>Покровская вареная 0,47 кг шт.  СПК</v>
          </cell>
          <cell r="D281">
            <v>1</v>
          </cell>
        </row>
        <row r="282">
          <cell r="A282" t="str">
            <v>Ричеза с/к 230 гр.шт.  СПК</v>
          </cell>
          <cell r="D282">
            <v>48</v>
          </cell>
        </row>
        <row r="283">
          <cell r="A283" t="str">
            <v>Сальчетти с/к 230 гр.шт.  СПК</v>
          </cell>
          <cell r="D283">
            <v>11</v>
          </cell>
        </row>
        <row r="284">
          <cell r="A284" t="str">
            <v>Салями с перчиком с/к "КолбасГрад" 160 гр.шт. термоус. пак.  СПК</v>
          </cell>
          <cell r="D284">
            <v>19</v>
          </cell>
        </row>
        <row r="285">
          <cell r="A285" t="str">
            <v>Салями Трюфель с/в "Эликатессе" 0,16 кг.шт.  СПК</v>
          </cell>
          <cell r="D285">
            <v>7</v>
          </cell>
        </row>
        <row r="286">
          <cell r="A286" t="str">
            <v>Сардельки "Докторские" (черева) ( в ср.защ.атм.) 1.0 кг. "Высокий вкус"  СПК</v>
          </cell>
          <cell r="D286">
            <v>19.25</v>
          </cell>
        </row>
        <row r="287">
          <cell r="A287" t="str">
            <v>Сардельки "Необыкновенные" (в ср.защ.атм.)  СПК</v>
          </cell>
          <cell r="D287">
            <v>5.915</v>
          </cell>
        </row>
        <row r="288">
          <cell r="A288" t="str">
            <v>Сардельки из говядины (черева) (в ср.защ.атм.) "Высокий вкус"  СПК</v>
          </cell>
          <cell r="D288">
            <v>6.319</v>
          </cell>
        </row>
        <row r="289">
          <cell r="A289" t="str">
            <v>Семейная с чесночком Экстра вареная 0,5 кг.шт.  СПК</v>
          </cell>
          <cell r="D289">
            <v>2</v>
          </cell>
        </row>
        <row r="290">
          <cell r="A290" t="str">
            <v>Сервелат Европейский в/к, в/с 0,38 кг.шт.термофор.пак  СПК</v>
          </cell>
          <cell r="D290">
            <v>7</v>
          </cell>
        </row>
        <row r="291">
          <cell r="A291" t="str">
            <v>Сервелат мелкозернистый в/к 0,5 кг.шт. термоус.пак. "Высокий вкус"  СПК</v>
          </cell>
          <cell r="D291">
            <v>2</v>
          </cell>
        </row>
        <row r="292">
          <cell r="A292" t="str">
            <v>Сервелат Финский в/к 0,38 кг.шт. термофор.пак.  СПК</v>
          </cell>
          <cell r="D292">
            <v>11</v>
          </cell>
        </row>
        <row r="293">
          <cell r="A293" t="str">
            <v>Сервелат Фирменный в/к 0,10 кг.шт. нарезка (лоток с ср.защ.атм.)  СПК</v>
          </cell>
          <cell r="D293">
            <v>13</v>
          </cell>
        </row>
        <row r="294">
          <cell r="A294" t="str">
            <v>Сибирская особая с/к 0,10 кг.шт. нарезка (лоток с ср.защ.атм.)  СПК</v>
          </cell>
          <cell r="D294">
            <v>1</v>
          </cell>
        </row>
        <row r="295">
          <cell r="A295" t="str">
            <v>Сибирская особая с/к 0,235 кг шт.  СПК</v>
          </cell>
          <cell r="D295">
            <v>47</v>
          </cell>
        </row>
        <row r="296">
          <cell r="A296" t="str">
            <v>Славянская п/к 0,38 кг шт.термофор.пак.  СПК</v>
          </cell>
          <cell r="D296">
            <v>1</v>
          </cell>
        </row>
        <row r="297">
          <cell r="A297" t="str">
            <v>Смаколадьи с яблоком и грушей ТМ Зареченские,0,9 кг ПОКОМ</v>
          </cell>
          <cell r="D297">
            <v>1</v>
          </cell>
        </row>
        <row r="298">
          <cell r="A298" t="str">
            <v>Сосиски "Баварские" 0,36 кг.шт. вак.упак.  СПК</v>
          </cell>
          <cell r="D298">
            <v>2</v>
          </cell>
        </row>
        <row r="299">
          <cell r="A299" t="str">
            <v>Сосиски Мини (коллаген) (лоток с ср.защ.атм.) (для ХОРЕКА)  СПК</v>
          </cell>
          <cell r="D299">
            <v>4.3</v>
          </cell>
        </row>
        <row r="300">
          <cell r="A300" t="str">
            <v>Сосиски Мусульманские "Просто выгодно" (в ср.защ.атм.)  СПК</v>
          </cell>
          <cell r="D300">
            <v>6.1059999999999999</v>
          </cell>
        </row>
        <row r="301">
          <cell r="A301" t="str">
            <v>Сосиски Хот-дог ВЕС (лоток с ср.защ.атм.)   СПК</v>
          </cell>
          <cell r="D301">
            <v>15.394</v>
          </cell>
        </row>
        <row r="302">
          <cell r="A302" t="str">
            <v>Сосисоны в темпуре ВЕС  ПОКОМ</v>
          </cell>
          <cell r="D302">
            <v>5.4</v>
          </cell>
        </row>
        <row r="303">
          <cell r="A303" t="str">
            <v>Сочный мегачебурек ТМ Зареченские ВЕС ПОКОМ</v>
          </cell>
          <cell r="D303">
            <v>96.12</v>
          </cell>
        </row>
        <row r="304">
          <cell r="A304" t="str">
            <v>Торо Неро с/в "Эликатессе" 140 гр.шт.  СПК</v>
          </cell>
          <cell r="D304">
            <v>22</v>
          </cell>
        </row>
        <row r="305">
          <cell r="A305" t="str">
            <v>Уши свиные копченые к пиву 0,15кг нар. д/ф шт.  СПК</v>
          </cell>
          <cell r="D305">
            <v>7</v>
          </cell>
        </row>
        <row r="306">
          <cell r="A306" t="str">
            <v>Фестивальная пора с/к 235 гр.шт.  СПК</v>
          </cell>
          <cell r="D306">
            <v>135</v>
          </cell>
        </row>
        <row r="307">
          <cell r="A307" t="str">
            <v>Фуэт с/в "Эликатессе" 160 гр.шт.  СПК</v>
          </cell>
          <cell r="D307">
            <v>7</v>
          </cell>
        </row>
        <row r="308">
          <cell r="A308" t="str">
            <v>Хинкали Классические ТМ Зареченские ВЕС ПОКОМ</v>
          </cell>
          <cell r="D308">
            <v>10</v>
          </cell>
        </row>
        <row r="309">
          <cell r="A309" t="str">
            <v>Хотстеры с сыром 0,25кг ТМ Горячая штучка  ПОКОМ</v>
          </cell>
          <cell r="D309">
            <v>138</v>
          </cell>
        </row>
        <row r="310">
          <cell r="A310" t="str">
            <v>Хотстеры ТМ Горячая штучка ТС Хотстеры 0,25 кг зам  ПОКОМ</v>
          </cell>
          <cell r="D310">
            <v>303</v>
          </cell>
        </row>
        <row r="311">
          <cell r="A311" t="str">
            <v>Хрустящие крылышки острые к пиву ТМ Горячая штучка 0,3кг зам  ПОКОМ</v>
          </cell>
          <cell r="D311">
            <v>69</v>
          </cell>
        </row>
        <row r="312">
          <cell r="A312" t="str">
            <v>Хрустящие крылышки ТМ Горячая штучка 0,3 кг зам  ПОКОМ</v>
          </cell>
          <cell r="D312">
            <v>90</v>
          </cell>
        </row>
        <row r="313">
          <cell r="A313" t="str">
            <v>Хрустящие крылышки ТМ Зареченские ТС Зареченские продукты. ВЕС ПОКОМ</v>
          </cell>
          <cell r="D313">
            <v>12.6</v>
          </cell>
        </row>
        <row r="314">
          <cell r="A314" t="str">
            <v>Чебупай сочное яблоко ТМ Горячая штучка 0,2 кг зам.  ПОКОМ</v>
          </cell>
          <cell r="D314">
            <v>31</v>
          </cell>
        </row>
        <row r="315">
          <cell r="A315" t="str">
            <v>Чебупай спелая вишня ТМ Горячая штучка 0,2 кг зам.  ПОКОМ</v>
          </cell>
          <cell r="D315">
            <v>44</v>
          </cell>
        </row>
        <row r="316">
          <cell r="A316" t="str">
            <v>Чебупели Курочка гриль ТМ Горячая штучка, 0,3 кг зам  ПОКОМ</v>
          </cell>
          <cell r="D316">
            <v>64</v>
          </cell>
        </row>
        <row r="317">
          <cell r="A317" t="str">
            <v>Чебупицца курочка по-итальянски Горячая штучка 0,25 кг зам  ПОКОМ</v>
          </cell>
          <cell r="D317">
            <v>531</v>
          </cell>
        </row>
        <row r="318">
          <cell r="A318" t="str">
            <v>Чебупицца Пепперони ТМ Горячая штучка ТС Чебупицца 0.25кг зам  ПОКОМ</v>
          </cell>
          <cell r="D318">
            <v>601</v>
          </cell>
        </row>
        <row r="319">
          <cell r="A319" t="str">
            <v>Чебуреки сочные ВЕС ТМ Зареченские  ПОКОМ</v>
          </cell>
          <cell r="D319">
            <v>66</v>
          </cell>
        </row>
        <row r="320">
          <cell r="A320" t="str">
            <v>Чоризо с/к "Эликатессе" 0,20 кг.шт.  СПК</v>
          </cell>
          <cell r="D320">
            <v>1</v>
          </cell>
        </row>
        <row r="321">
          <cell r="A321" t="str">
            <v>Шпикачки Русские (черева) (в ср.защ.атм.) "Высокий вкус"  СПК</v>
          </cell>
          <cell r="D321">
            <v>12.022</v>
          </cell>
        </row>
        <row r="322">
          <cell r="A322" t="str">
            <v>Эликапреза с/в "Эликатессе" 0,10 кг.шт. нарезка (лоток с ср.защ.атм.)  СПК</v>
          </cell>
          <cell r="D322">
            <v>14</v>
          </cell>
        </row>
        <row r="323">
          <cell r="A323" t="str">
            <v>Юбилейная с/к 0,10 кг.шт. нарезка (лоток с ср.защ.атм.)  СПК</v>
          </cell>
          <cell r="D323">
            <v>12</v>
          </cell>
        </row>
        <row r="324">
          <cell r="A324" t="str">
            <v>Юбилейная с/к 0,235 кг.шт.  СПК</v>
          </cell>
          <cell r="D324">
            <v>142</v>
          </cell>
        </row>
        <row r="325">
          <cell r="A325" t="str">
            <v>Итого</v>
          </cell>
          <cell r="D325">
            <v>52006.925999999999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C93"/>
  <sheetViews>
    <sheetView tabSelected="1" workbookViewId="0">
      <pane xSplit="2" ySplit="6" topLeftCell="C52" activePane="bottomRight" state="frozen"/>
      <selection pane="topRight" activeCell="C1" sqref="C1"/>
      <selection pane="bottomLeft" activeCell="A7" sqref="A7"/>
      <selection pane="bottomRight" sqref="A1:AA1048576"/>
    </sheetView>
  </sheetViews>
  <sheetFormatPr defaultColWidth="10.5" defaultRowHeight="11.45" customHeight="1" outlineLevelRow="1" x14ac:dyDescent="0.2"/>
  <cols>
    <col min="1" max="1" width="57.83203125" style="1" customWidth="1"/>
    <col min="2" max="2" width="4.33203125" style="1" customWidth="1"/>
    <col min="3" max="6" width="7.5" style="1" customWidth="1"/>
    <col min="7" max="7" width="6.33203125" style="5" bestFit="1" customWidth="1"/>
    <col min="8" max="8" width="6" style="5" bestFit="1" customWidth="1"/>
    <col min="9" max="11" width="6.6640625" style="5" bestFit="1" customWidth="1"/>
    <col min="12" max="14" width="1.1640625" style="5" customWidth="1"/>
    <col min="15" max="15" width="5.6640625" style="5" bestFit="1" customWidth="1"/>
    <col min="16" max="16" width="6.6640625" style="5" bestFit="1" customWidth="1"/>
    <col min="17" max="17" width="6.5" style="5" customWidth="1"/>
    <col min="18" max="18" width="5.1640625" style="5" customWidth="1"/>
    <col min="19" max="21" width="6.1640625" style="5" bestFit="1" customWidth="1"/>
    <col min="22" max="22" width="6.6640625" style="5" bestFit="1" customWidth="1"/>
    <col min="23" max="23" width="6.1640625" style="5" bestFit="1" customWidth="1"/>
    <col min="24" max="24" width="5.1640625" style="5" bestFit="1" customWidth="1"/>
    <col min="25" max="25" width="7.6640625" style="5" bestFit="1" customWidth="1"/>
    <col min="26" max="26" width="8" style="5" customWidth="1"/>
    <col min="27" max="27" width="6" style="5" bestFit="1" customWidth="1"/>
    <col min="28" max="28" width="5.1640625" style="5" bestFit="1" customWidth="1"/>
    <col min="29" max="29" width="7.1640625" style="5" customWidth="1"/>
    <col min="30" max="31" width="0.83203125" style="5" customWidth="1"/>
    <col min="32" max="16384" width="10.5" style="5"/>
  </cols>
  <sheetData>
    <row r="1" spans="1:29" s="1" customFormat="1" ht="9.9499999999999993" customHeight="1" x14ac:dyDescent="0.2"/>
    <row r="2" spans="1:29" s="1" customFormat="1" ht="12.95" customHeight="1" outlineLevel="1" x14ac:dyDescent="0.2">
      <c r="A2" s="2" t="s">
        <v>0</v>
      </c>
    </row>
    <row r="3" spans="1:29" s="1" customFormat="1" ht="9.9499999999999993" customHeight="1" x14ac:dyDescent="0.2"/>
    <row r="4" spans="1:29" ht="12.95" customHeight="1" x14ac:dyDescent="0.2">
      <c r="A4" s="4"/>
      <c r="B4" s="4"/>
      <c r="C4" s="4" t="s">
        <v>1</v>
      </c>
      <c r="D4" s="4"/>
      <c r="E4" s="4"/>
      <c r="F4" s="4"/>
      <c r="G4" s="9" t="s">
        <v>94</v>
      </c>
      <c r="H4" s="9" t="s">
        <v>95</v>
      </c>
      <c r="I4" s="9" t="s">
        <v>96</v>
      </c>
      <c r="J4" s="9" t="s">
        <v>97</v>
      </c>
      <c r="K4" s="9" t="s">
        <v>98</v>
      </c>
      <c r="L4" s="9" t="s">
        <v>98</v>
      </c>
      <c r="M4" s="9" t="s">
        <v>98</v>
      </c>
      <c r="N4" s="10" t="s">
        <v>99</v>
      </c>
      <c r="O4" s="1" t="s">
        <v>100</v>
      </c>
      <c r="P4" s="11" t="s">
        <v>98</v>
      </c>
      <c r="Q4" s="1" t="s">
        <v>101</v>
      </c>
      <c r="R4" s="1" t="s">
        <v>102</v>
      </c>
      <c r="S4" s="10" t="s">
        <v>100</v>
      </c>
      <c r="T4" s="10" t="s">
        <v>100</v>
      </c>
      <c r="U4" s="10" t="s">
        <v>103</v>
      </c>
      <c r="V4" s="10" t="s">
        <v>104</v>
      </c>
      <c r="W4" s="12" t="s">
        <v>105</v>
      </c>
      <c r="X4" s="13" t="s">
        <v>106</v>
      </c>
      <c r="Y4" s="14" t="s">
        <v>107</v>
      </c>
      <c r="Z4" s="10" t="s">
        <v>108</v>
      </c>
      <c r="AA4" s="14" t="s">
        <v>109</v>
      </c>
      <c r="AB4" s="10" t="s">
        <v>110</v>
      </c>
      <c r="AC4" s="10" t="s">
        <v>111</v>
      </c>
    </row>
    <row r="5" spans="1:2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8" t="s">
        <v>113</v>
      </c>
      <c r="P5" s="18" t="s">
        <v>114</v>
      </c>
      <c r="S5" s="18" t="s">
        <v>115</v>
      </c>
      <c r="T5" s="18" t="s">
        <v>116</v>
      </c>
      <c r="U5" s="18" t="s">
        <v>117</v>
      </c>
    </row>
    <row r="6" spans="1:29" ht="11.1" customHeight="1" x14ac:dyDescent="0.2">
      <c r="A6" s="6"/>
      <c r="B6" s="6"/>
      <c r="C6" s="3"/>
      <c r="D6" s="3"/>
      <c r="E6" s="16">
        <f>SUM(E7:E105)</f>
        <v>50090.039999999994</v>
      </c>
      <c r="F6" s="16">
        <f>SUM(F7:F105)</f>
        <v>62213.039999999994</v>
      </c>
      <c r="I6" s="16">
        <f>SUM(I7:I105)</f>
        <v>50889.036999999982</v>
      </c>
      <c r="J6" s="16">
        <f t="shared" ref="J6:P6" si="0">SUM(J7:J105)</f>
        <v>-798.99699999999973</v>
      </c>
      <c r="K6" s="16">
        <f t="shared" si="0"/>
        <v>11218</v>
      </c>
      <c r="L6" s="16">
        <f t="shared" si="0"/>
        <v>0</v>
      </c>
      <c r="M6" s="16">
        <f t="shared" si="0"/>
        <v>0</v>
      </c>
      <c r="N6" s="16">
        <f t="shared" si="0"/>
        <v>0</v>
      </c>
      <c r="O6" s="16">
        <f t="shared" si="0"/>
        <v>9066.8079999999991</v>
      </c>
      <c r="P6" s="16">
        <f t="shared" si="0"/>
        <v>27524</v>
      </c>
      <c r="S6" s="16">
        <f t="shared" ref="S6" si="1">SUM(S7:S105)</f>
        <v>9391.2040000000034</v>
      </c>
      <c r="T6" s="16">
        <f t="shared" ref="T6" si="2">SUM(T7:T105)</f>
        <v>9711.8040000000001</v>
      </c>
      <c r="U6" s="16">
        <f t="shared" ref="U6" si="3">SUM(U7:U105)</f>
        <v>9369.76</v>
      </c>
      <c r="V6" s="16">
        <f t="shared" ref="V6" si="4">SUM(V7:V105)</f>
        <v>4756</v>
      </c>
      <c r="W6" s="16"/>
      <c r="X6" s="16"/>
      <c r="Y6" s="16">
        <f t="shared" ref="Y6" si="5">SUM(Y7:Y105)</f>
        <v>27524</v>
      </c>
      <c r="AA6" s="16">
        <f t="shared" ref="AA6:AC6" si="6">SUM(AA7:AA105)</f>
        <v>2976.0948627198627</v>
      </c>
      <c r="AC6" s="16">
        <f t="shared" si="6"/>
        <v>13042.89</v>
      </c>
    </row>
    <row r="7" spans="1:29" s="1" customFormat="1" ht="11.1" customHeight="1" outlineLevel="1" x14ac:dyDescent="0.2">
      <c r="A7" s="7" t="s">
        <v>45</v>
      </c>
      <c r="B7" s="7" t="s">
        <v>9</v>
      </c>
      <c r="C7" s="8"/>
      <c r="D7" s="8">
        <v>1</v>
      </c>
      <c r="E7" s="23">
        <v>3</v>
      </c>
      <c r="F7" s="24">
        <v>-3</v>
      </c>
      <c r="G7" s="1">
        <f>VLOOKUP(A:A,[1]TDSheet!$A:$G,7,0)</f>
        <v>0</v>
      </c>
      <c r="H7" s="1" t="e">
        <f>VLOOKUP(A:A,[1]TDSheet!$A:$H,8,0)</f>
        <v>#N/A</v>
      </c>
      <c r="I7" s="17">
        <f>VLOOKUP(A:A,[2]TDSheet!$A:$F,6,0)</f>
        <v>4</v>
      </c>
      <c r="J7" s="17">
        <f>E7-I7</f>
        <v>-1</v>
      </c>
      <c r="K7" s="17">
        <f>VLOOKUP(A:A,[1]TDSheet!$A:$P,16,0)</f>
        <v>0</v>
      </c>
      <c r="L7" s="17"/>
      <c r="M7" s="17"/>
      <c r="N7" s="17"/>
      <c r="O7" s="17">
        <f>(E7-V7)/5</f>
        <v>0.6</v>
      </c>
      <c r="P7" s="19"/>
      <c r="Q7" s="21">
        <f>(F7+K7+P7)/O7</f>
        <v>-5</v>
      </c>
      <c r="R7" s="17">
        <f>F7/O7</f>
        <v>-5</v>
      </c>
      <c r="S7" s="17">
        <f>VLOOKUP(A:A,[1]TDSheet!$A:$S,19,0)</f>
        <v>0.6</v>
      </c>
      <c r="T7" s="17">
        <f>VLOOKUP(A:A,[1]TDSheet!$A:$T,20,0)</f>
        <v>0</v>
      </c>
      <c r="U7" s="17">
        <v>0</v>
      </c>
      <c r="V7" s="17">
        <f>VLOOKUP(A:A,[1]TDSheet!$A:$V,22,0)</f>
        <v>0</v>
      </c>
      <c r="W7" s="17">
        <f>VLOOKUP(A:A,[1]TDSheet!$A:$W,23,0)</f>
        <v>0</v>
      </c>
      <c r="X7" s="17">
        <f>VLOOKUP(A:A,[1]TDSheet!$A:$X,24,0)</f>
        <v>0</v>
      </c>
      <c r="Y7" s="17">
        <f>P7+0</f>
        <v>0</v>
      </c>
      <c r="Z7" s="17" t="e">
        <f>VLOOKUP(A:A,[1]TDSheet!$A:$Z,26,0)</f>
        <v>#N/A</v>
      </c>
      <c r="AA7" s="17">
        <v>0</v>
      </c>
      <c r="AB7" s="20">
        <f>VLOOKUP(A:A,[1]TDSheet!$A:$AB,28,0)</f>
        <v>0</v>
      </c>
      <c r="AC7" s="17">
        <f>Y7*AB7</f>
        <v>0</v>
      </c>
    </row>
    <row r="8" spans="1:29" s="1" customFormat="1" ht="21.95" customHeight="1" outlineLevel="1" x14ac:dyDescent="0.2">
      <c r="A8" s="7" t="s">
        <v>46</v>
      </c>
      <c r="B8" s="7" t="s">
        <v>8</v>
      </c>
      <c r="C8" s="8">
        <v>-102.6</v>
      </c>
      <c r="D8" s="8">
        <v>8.1</v>
      </c>
      <c r="E8" s="23">
        <v>127.2</v>
      </c>
      <c r="F8" s="24">
        <v>-224.4</v>
      </c>
      <c r="G8" s="1">
        <f>VLOOKUP(A:A,[1]TDSheet!$A:$G,7,0)</f>
        <v>0</v>
      </c>
      <c r="H8" s="1" t="e">
        <f>VLOOKUP(A:A,[1]TDSheet!$A:$H,8,0)</f>
        <v>#N/A</v>
      </c>
      <c r="I8" s="17">
        <f>VLOOKUP(A:A,[2]TDSheet!$A:$F,6,0)</f>
        <v>129.601</v>
      </c>
      <c r="J8" s="17">
        <f t="shared" ref="J8:J71" si="7">E8-I8</f>
        <v>-2.4009999999999962</v>
      </c>
      <c r="K8" s="17">
        <f>VLOOKUP(A:A,[1]TDSheet!$A:$P,16,0)</f>
        <v>0</v>
      </c>
      <c r="L8" s="17"/>
      <c r="M8" s="17"/>
      <c r="N8" s="17"/>
      <c r="O8" s="17">
        <f t="shared" ref="O8:O71" si="8">(E8-V8)/5</f>
        <v>25.44</v>
      </c>
      <c r="P8" s="19"/>
      <c r="Q8" s="21">
        <f t="shared" ref="Q8:Q71" si="9">(F8+K8+P8)/O8</f>
        <v>-8.8207547169811313</v>
      </c>
      <c r="R8" s="17">
        <f t="shared" ref="R8:R71" si="10">F8/O8</f>
        <v>-8.8207547169811313</v>
      </c>
      <c r="S8" s="17">
        <f>VLOOKUP(A:A,[1]TDSheet!$A:$S,19,0)</f>
        <v>38.9</v>
      </c>
      <c r="T8" s="17">
        <f>VLOOKUP(A:A,[1]TDSheet!$A:$T,20,0)</f>
        <v>44.1</v>
      </c>
      <c r="U8" s="17">
        <f>VLOOKUP(A:A,[3]TDSheet!$A:$D,4,0)</f>
        <v>24.3</v>
      </c>
      <c r="V8" s="17">
        <f>VLOOKUP(A:A,[1]TDSheet!$A:$V,22,0)</f>
        <v>0</v>
      </c>
      <c r="W8" s="17">
        <f>VLOOKUP(A:A,[1]TDSheet!$A:$W,23,0)</f>
        <v>0</v>
      </c>
      <c r="X8" s="17">
        <f>VLOOKUP(A:A,[1]TDSheet!$A:$X,24,0)</f>
        <v>0</v>
      </c>
      <c r="Y8" s="17">
        <f t="shared" ref="Y8:Y71" si="11">P8+0</f>
        <v>0</v>
      </c>
      <c r="Z8" s="17" t="e">
        <f>VLOOKUP(A:A,[1]TDSheet!$A:$Z,26,0)</f>
        <v>#N/A</v>
      </c>
      <c r="AA8" s="17">
        <v>0</v>
      </c>
      <c r="AB8" s="20">
        <f>VLOOKUP(A:A,[1]TDSheet!$A:$AB,28,0)</f>
        <v>0</v>
      </c>
      <c r="AC8" s="17">
        <f t="shared" ref="AC8:AC71" si="12">Y8*AB8</f>
        <v>0</v>
      </c>
    </row>
    <row r="9" spans="1:29" s="1" customFormat="1" ht="21.95" customHeight="1" outlineLevel="1" x14ac:dyDescent="0.2">
      <c r="A9" s="7" t="s">
        <v>47</v>
      </c>
      <c r="B9" s="7" t="s">
        <v>9</v>
      </c>
      <c r="C9" s="8">
        <v>-321</v>
      </c>
      <c r="D9" s="8">
        <v>41</v>
      </c>
      <c r="E9" s="23">
        <v>483</v>
      </c>
      <c r="F9" s="24">
        <v>-787</v>
      </c>
      <c r="G9" s="1">
        <f>VLOOKUP(A:A,[1]TDSheet!$A:$G,7,0)</f>
        <v>0</v>
      </c>
      <c r="H9" s="1">
        <f>VLOOKUP(A:A,[1]TDSheet!$A:$H,8,0)</f>
        <v>0</v>
      </c>
      <c r="I9" s="17">
        <f>VLOOKUP(A:A,[2]TDSheet!$A:$F,6,0)</f>
        <v>507</v>
      </c>
      <c r="J9" s="17">
        <f t="shared" si="7"/>
        <v>-24</v>
      </c>
      <c r="K9" s="17">
        <f>VLOOKUP(A:A,[1]TDSheet!$A:$P,16,0)</f>
        <v>0</v>
      </c>
      <c r="L9" s="17"/>
      <c r="M9" s="17"/>
      <c r="N9" s="17"/>
      <c r="O9" s="17">
        <f t="shared" si="8"/>
        <v>96.6</v>
      </c>
      <c r="P9" s="19"/>
      <c r="Q9" s="21">
        <f t="shared" si="9"/>
        <v>-8.1469979296066253</v>
      </c>
      <c r="R9" s="17">
        <f t="shared" si="10"/>
        <v>-8.1469979296066253</v>
      </c>
      <c r="S9" s="17">
        <f>VLOOKUP(A:A,[1]TDSheet!$A:$S,19,0)</f>
        <v>136</v>
      </c>
      <c r="T9" s="17">
        <f>VLOOKUP(A:A,[1]TDSheet!$A:$T,20,0)</f>
        <v>115.4</v>
      </c>
      <c r="U9" s="17">
        <f>VLOOKUP(A:A,[3]TDSheet!$A:$D,4,0)</f>
        <v>159</v>
      </c>
      <c r="V9" s="17">
        <f>VLOOKUP(A:A,[1]TDSheet!$A:$V,22,0)</f>
        <v>0</v>
      </c>
      <c r="W9" s="17">
        <f>VLOOKUP(A:A,[1]TDSheet!$A:$W,23,0)</f>
        <v>0</v>
      </c>
      <c r="X9" s="17">
        <f>VLOOKUP(A:A,[1]TDSheet!$A:$X,24,0)</f>
        <v>0</v>
      </c>
      <c r="Y9" s="17">
        <f t="shared" si="11"/>
        <v>0</v>
      </c>
      <c r="Z9" s="17">
        <f>VLOOKUP(A:A,[1]TDSheet!$A:$Z,26,0)</f>
        <v>0</v>
      </c>
      <c r="AA9" s="17">
        <v>0</v>
      </c>
      <c r="AB9" s="20">
        <f>VLOOKUP(A:A,[1]TDSheet!$A:$AB,28,0)</f>
        <v>0</v>
      </c>
      <c r="AC9" s="17">
        <f t="shared" si="12"/>
        <v>0</v>
      </c>
    </row>
    <row r="10" spans="1:29" s="1" customFormat="1" ht="11.1" customHeight="1" outlineLevel="1" x14ac:dyDescent="0.2">
      <c r="A10" s="7" t="s">
        <v>11</v>
      </c>
      <c r="B10" s="7" t="s">
        <v>9</v>
      </c>
      <c r="C10" s="8">
        <v>226</v>
      </c>
      <c r="D10" s="8">
        <v>1042</v>
      </c>
      <c r="E10" s="8">
        <v>530</v>
      </c>
      <c r="F10" s="8">
        <v>721</v>
      </c>
      <c r="G10" s="1">
        <f>VLOOKUP(A:A,[1]TDSheet!$A:$G,7,0)</f>
        <v>1</v>
      </c>
      <c r="H10" s="1">
        <f>VLOOKUP(A:A,[1]TDSheet!$A:$H,8,0)</f>
        <v>180</v>
      </c>
      <c r="I10" s="17">
        <f>VLOOKUP(A:A,[2]TDSheet!$A:$F,6,0)</f>
        <v>547</v>
      </c>
      <c r="J10" s="17">
        <f t="shared" si="7"/>
        <v>-17</v>
      </c>
      <c r="K10" s="17">
        <f>VLOOKUP(A:A,[1]TDSheet!$A:$P,16,0)</f>
        <v>170</v>
      </c>
      <c r="L10" s="17"/>
      <c r="M10" s="17"/>
      <c r="N10" s="17"/>
      <c r="O10" s="17">
        <f t="shared" si="8"/>
        <v>106</v>
      </c>
      <c r="P10" s="19">
        <v>330</v>
      </c>
      <c r="Q10" s="21">
        <f t="shared" si="9"/>
        <v>11.518867924528301</v>
      </c>
      <c r="R10" s="17">
        <f t="shared" si="10"/>
        <v>6.8018867924528301</v>
      </c>
      <c r="S10" s="17">
        <f>VLOOKUP(A:A,[1]TDSheet!$A:$S,19,0)</f>
        <v>99.6</v>
      </c>
      <c r="T10" s="17">
        <f>VLOOKUP(A:A,[1]TDSheet!$A:$T,20,0)</f>
        <v>112</v>
      </c>
      <c r="U10" s="17">
        <f>VLOOKUP(A:A,[3]TDSheet!$A:$D,4,0)</f>
        <v>168</v>
      </c>
      <c r="V10" s="17">
        <f>VLOOKUP(A:A,[1]TDSheet!$A:$V,22,0)</f>
        <v>0</v>
      </c>
      <c r="W10" s="17">
        <f>VLOOKUP(A:A,[1]TDSheet!$A:$W,23,0)</f>
        <v>70</v>
      </c>
      <c r="X10" s="17">
        <f>VLOOKUP(A:A,[1]TDSheet!$A:$X,24,0)</f>
        <v>14</v>
      </c>
      <c r="Y10" s="17">
        <f t="shared" si="11"/>
        <v>330</v>
      </c>
      <c r="Z10" s="17">
        <f>VLOOKUP(A:A,[1]TDSheet!$A:$Z,26,0)</f>
        <v>0</v>
      </c>
      <c r="AA10" s="17">
        <f>Y10/12</f>
        <v>27.5</v>
      </c>
      <c r="AB10" s="20">
        <f>VLOOKUP(A:A,[1]TDSheet!$A:$AB,28,0)</f>
        <v>0.3</v>
      </c>
      <c r="AC10" s="17">
        <f t="shared" si="12"/>
        <v>99</v>
      </c>
    </row>
    <row r="11" spans="1:29" s="1" customFormat="1" ht="11.1" customHeight="1" outlineLevel="1" x14ac:dyDescent="0.2">
      <c r="A11" s="7" t="s">
        <v>12</v>
      </c>
      <c r="B11" s="7" t="s">
        <v>9</v>
      </c>
      <c r="C11" s="8">
        <v>1534</v>
      </c>
      <c r="D11" s="8">
        <v>5033</v>
      </c>
      <c r="E11" s="8">
        <v>3689</v>
      </c>
      <c r="F11" s="8">
        <v>2792</v>
      </c>
      <c r="G11" s="1" t="str">
        <f>VLOOKUP(A:A,[1]TDSheet!$A:$G,7,0)</f>
        <v>пуд,яб</v>
      </c>
      <c r="H11" s="1">
        <f>VLOOKUP(A:A,[1]TDSheet!$A:$H,8,0)</f>
        <v>180</v>
      </c>
      <c r="I11" s="17">
        <f>VLOOKUP(A:A,[2]TDSheet!$A:$F,6,0)</f>
        <v>3757</v>
      </c>
      <c r="J11" s="17">
        <f t="shared" si="7"/>
        <v>-68</v>
      </c>
      <c r="K11" s="17">
        <f>VLOOKUP(A:A,[1]TDSheet!$A:$P,16,0)</f>
        <v>960</v>
      </c>
      <c r="L11" s="17"/>
      <c r="M11" s="17"/>
      <c r="N11" s="17"/>
      <c r="O11" s="17">
        <f t="shared" si="8"/>
        <v>485.8</v>
      </c>
      <c r="P11" s="19">
        <v>1510</v>
      </c>
      <c r="Q11" s="21">
        <f t="shared" si="9"/>
        <v>10.83161794977357</v>
      </c>
      <c r="R11" s="17">
        <f t="shared" si="10"/>
        <v>5.7472210786331823</v>
      </c>
      <c r="S11" s="17">
        <f>VLOOKUP(A:A,[1]TDSheet!$A:$S,19,0)</f>
        <v>475</v>
      </c>
      <c r="T11" s="17">
        <f>VLOOKUP(A:A,[1]TDSheet!$A:$T,20,0)</f>
        <v>486.6</v>
      </c>
      <c r="U11" s="17">
        <f>VLOOKUP(A:A,[3]TDSheet!$A:$D,4,0)</f>
        <v>381</v>
      </c>
      <c r="V11" s="17">
        <f>VLOOKUP(A:A,[1]TDSheet!$A:$V,22,0)</f>
        <v>1260</v>
      </c>
      <c r="W11" s="17">
        <f>VLOOKUP(A:A,[1]TDSheet!$A:$W,23,0)</f>
        <v>70</v>
      </c>
      <c r="X11" s="17">
        <f>VLOOKUP(A:A,[1]TDSheet!$A:$X,24,0)</f>
        <v>14</v>
      </c>
      <c r="Y11" s="17">
        <f t="shared" si="11"/>
        <v>1510</v>
      </c>
      <c r="Z11" s="17" t="str">
        <f>VLOOKUP(A:A,[1]TDSheet!$A:$Z,26,0)</f>
        <v>апр яб</v>
      </c>
      <c r="AA11" s="17">
        <f>Y11/12</f>
        <v>125.83333333333333</v>
      </c>
      <c r="AB11" s="20">
        <f>VLOOKUP(A:A,[1]TDSheet!$A:$AB,28,0)</f>
        <v>0.3</v>
      </c>
      <c r="AC11" s="17">
        <f t="shared" si="12"/>
        <v>453</v>
      </c>
    </row>
    <row r="12" spans="1:29" s="1" customFormat="1" ht="11.1" customHeight="1" outlineLevel="1" x14ac:dyDescent="0.2">
      <c r="A12" s="7" t="s">
        <v>13</v>
      </c>
      <c r="B12" s="7" t="s">
        <v>9</v>
      </c>
      <c r="C12" s="8">
        <v>1323</v>
      </c>
      <c r="D12" s="8">
        <v>2670</v>
      </c>
      <c r="E12" s="8">
        <v>1601</v>
      </c>
      <c r="F12" s="8">
        <v>2304</v>
      </c>
      <c r="G12" s="1" t="str">
        <f>VLOOKUP(A:A,[1]TDSheet!$A:$G,7,0)</f>
        <v>пуд</v>
      </c>
      <c r="H12" s="1">
        <f>VLOOKUP(A:A,[1]TDSheet!$A:$H,8,0)</f>
        <v>180</v>
      </c>
      <c r="I12" s="17">
        <f>VLOOKUP(A:A,[2]TDSheet!$A:$F,6,0)</f>
        <v>1677</v>
      </c>
      <c r="J12" s="17">
        <f t="shared" si="7"/>
        <v>-76</v>
      </c>
      <c r="K12" s="17">
        <f>VLOOKUP(A:A,[1]TDSheet!$A:$P,16,0)</f>
        <v>140</v>
      </c>
      <c r="L12" s="17"/>
      <c r="M12" s="17"/>
      <c r="N12" s="17"/>
      <c r="O12" s="17">
        <f t="shared" si="8"/>
        <v>320.2</v>
      </c>
      <c r="P12" s="19">
        <v>1180</v>
      </c>
      <c r="Q12" s="21">
        <f t="shared" si="9"/>
        <v>11.317926296064959</v>
      </c>
      <c r="R12" s="17">
        <f t="shared" si="10"/>
        <v>7.1955028107432861</v>
      </c>
      <c r="S12" s="17">
        <f>VLOOKUP(A:A,[1]TDSheet!$A:$S,19,0)</f>
        <v>366.8</v>
      </c>
      <c r="T12" s="17">
        <f>VLOOKUP(A:A,[1]TDSheet!$A:$T,20,0)</f>
        <v>363.2</v>
      </c>
      <c r="U12" s="17">
        <f>VLOOKUP(A:A,[3]TDSheet!$A:$D,4,0)</f>
        <v>505</v>
      </c>
      <c r="V12" s="17">
        <f>VLOOKUP(A:A,[1]TDSheet!$A:$V,22,0)</f>
        <v>0</v>
      </c>
      <c r="W12" s="17">
        <f>VLOOKUP(A:A,[1]TDSheet!$A:$W,23,0)</f>
        <v>70</v>
      </c>
      <c r="X12" s="17">
        <f>VLOOKUP(A:A,[1]TDSheet!$A:$X,24,0)</f>
        <v>14</v>
      </c>
      <c r="Y12" s="17">
        <f t="shared" si="11"/>
        <v>1180</v>
      </c>
      <c r="Z12" s="17">
        <f>VLOOKUP(A:A,[1]TDSheet!$A:$Z,26,0)</f>
        <v>0</v>
      </c>
      <c r="AA12" s="17">
        <f>Y12/12</f>
        <v>98.333333333333329</v>
      </c>
      <c r="AB12" s="20">
        <f>VLOOKUP(A:A,[1]TDSheet!$A:$AB,28,0)</f>
        <v>0.3</v>
      </c>
      <c r="AC12" s="17">
        <f t="shared" si="12"/>
        <v>354</v>
      </c>
    </row>
    <row r="13" spans="1:29" s="1" customFormat="1" ht="11.1" customHeight="1" outlineLevel="1" x14ac:dyDescent="0.2">
      <c r="A13" s="7" t="s">
        <v>14</v>
      </c>
      <c r="B13" s="7" t="s">
        <v>9</v>
      </c>
      <c r="C13" s="8">
        <v>465</v>
      </c>
      <c r="D13" s="8">
        <v>452</v>
      </c>
      <c r="E13" s="8">
        <v>404</v>
      </c>
      <c r="F13" s="8">
        <v>410</v>
      </c>
      <c r="G13" s="1">
        <f>VLOOKUP(A:A,[1]TDSheet!$A:$G,7,0)</f>
        <v>1</v>
      </c>
      <c r="H13" s="1">
        <f>VLOOKUP(A:A,[1]TDSheet!$A:$H,8,0)</f>
        <v>180</v>
      </c>
      <c r="I13" s="17">
        <f>VLOOKUP(A:A,[2]TDSheet!$A:$F,6,0)</f>
        <v>479</v>
      </c>
      <c r="J13" s="17">
        <f t="shared" si="7"/>
        <v>-75</v>
      </c>
      <c r="K13" s="17">
        <f>VLOOKUP(A:A,[1]TDSheet!$A:$P,16,0)</f>
        <v>330</v>
      </c>
      <c r="L13" s="17"/>
      <c r="M13" s="17"/>
      <c r="N13" s="17"/>
      <c r="O13" s="17">
        <f t="shared" si="8"/>
        <v>80.8</v>
      </c>
      <c r="P13" s="19">
        <v>330</v>
      </c>
      <c r="Q13" s="21">
        <f t="shared" si="9"/>
        <v>13.242574257425742</v>
      </c>
      <c r="R13" s="17">
        <f t="shared" si="10"/>
        <v>5.0742574257425748</v>
      </c>
      <c r="S13" s="17">
        <f>VLOOKUP(A:A,[1]TDSheet!$A:$S,19,0)</f>
        <v>66.8</v>
      </c>
      <c r="T13" s="17">
        <f>VLOOKUP(A:A,[1]TDSheet!$A:$T,20,0)</f>
        <v>38.799999999999997</v>
      </c>
      <c r="U13" s="17">
        <f>VLOOKUP(A:A,[3]TDSheet!$A:$D,4,0)</f>
        <v>83</v>
      </c>
      <c r="V13" s="17">
        <f>VLOOKUP(A:A,[1]TDSheet!$A:$V,22,0)</f>
        <v>0</v>
      </c>
      <c r="W13" s="17">
        <f>VLOOKUP(A:A,[1]TDSheet!$A:$W,23,0)</f>
        <v>126</v>
      </c>
      <c r="X13" s="17">
        <f>VLOOKUP(A:A,[1]TDSheet!$A:$X,24,0)</f>
        <v>14</v>
      </c>
      <c r="Y13" s="17">
        <f t="shared" si="11"/>
        <v>330</v>
      </c>
      <c r="Z13" s="17">
        <f>VLOOKUP(A:A,[1]TDSheet!$A:$Z,26,0)</f>
        <v>0</v>
      </c>
      <c r="AA13" s="17">
        <f>Y13/24</f>
        <v>13.75</v>
      </c>
      <c r="AB13" s="20">
        <f>VLOOKUP(A:A,[1]TDSheet!$A:$AB,28,0)</f>
        <v>0.09</v>
      </c>
      <c r="AC13" s="17">
        <f t="shared" si="12"/>
        <v>29.7</v>
      </c>
    </row>
    <row r="14" spans="1:29" s="1" customFormat="1" ht="11.1" customHeight="1" outlineLevel="1" x14ac:dyDescent="0.2">
      <c r="A14" s="7" t="s">
        <v>51</v>
      </c>
      <c r="B14" s="7" t="s">
        <v>8</v>
      </c>
      <c r="C14" s="8">
        <v>37.799999999999997</v>
      </c>
      <c r="D14" s="8">
        <v>29.6</v>
      </c>
      <c r="E14" s="8">
        <v>59.2</v>
      </c>
      <c r="F14" s="8">
        <v>8.1999999999999993</v>
      </c>
      <c r="G14" s="1">
        <f>VLOOKUP(A:A,[1]TDSheet!$A:$G,7,0)</f>
        <v>1</v>
      </c>
      <c r="H14" s="1" t="e">
        <f>VLOOKUP(A:A,[1]TDSheet!$A:$H,8,0)</f>
        <v>#N/A</v>
      </c>
      <c r="I14" s="17">
        <f>VLOOKUP(A:A,[2]TDSheet!$A:$F,6,0)</f>
        <v>74</v>
      </c>
      <c r="J14" s="17">
        <f t="shared" si="7"/>
        <v>-14.799999999999997</v>
      </c>
      <c r="K14" s="17">
        <f>VLOOKUP(A:A,[1]TDSheet!$A:$P,16,0)</f>
        <v>98</v>
      </c>
      <c r="L14" s="17"/>
      <c r="M14" s="17"/>
      <c r="N14" s="17"/>
      <c r="O14" s="17">
        <f t="shared" si="8"/>
        <v>11.84</v>
      </c>
      <c r="P14" s="19"/>
      <c r="Q14" s="21">
        <f t="shared" si="9"/>
        <v>8.9695945945945947</v>
      </c>
      <c r="R14" s="17">
        <f t="shared" si="10"/>
        <v>0.69256756756756754</v>
      </c>
      <c r="S14" s="17">
        <f>VLOOKUP(A:A,[1]TDSheet!$A:$S,19,0)</f>
        <v>2.96</v>
      </c>
      <c r="T14" s="17">
        <f>VLOOKUP(A:A,[1]TDSheet!$A:$T,20,0)</f>
        <v>3.7</v>
      </c>
      <c r="U14" s="17">
        <v>0</v>
      </c>
      <c r="V14" s="17">
        <f>VLOOKUP(A:A,[1]TDSheet!$A:$V,22,0)</f>
        <v>0</v>
      </c>
      <c r="W14" s="17">
        <f>VLOOKUP(A:A,[1]TDSheet!$A:$W,23,0)</f>
        <v>126</v>
      </c>
      <c r="X14" s="17">
        <f>VLOOKUP(A:A,[1]TDSheet!$A:$X,24,0)</f>
        <v>14</v>
      </c>
      <c r="Y14" s="17">
        <f t="shared" si="11"/>
        <v>0</v>
      </c>
      <c r="Z14" s="17" t="str">
        <f>VLOOKUP(A:A,[1]TDSheet!$A:$Z,26,0)</f>
        <v>увел</v>
      </c>
      <c r="AA14" s="17">
        <f>Y14/3.5</f>
        <v>0</v>
      </c>
      <c r="AB14" s="20">
        <f>VLOOKUP(A:A,[1]TDSheet!$A:$AB,28,0)</f>
        <v>1</v>
      </c>
      <c r="AC14" s="17">
        <f t="shared" si="12"/>
        <v>0</v>
      </c>
    </row>
    <row r="15" spans="1:29" s="1" customFormat="1" ht="11.1" customHeight="1" outlineLevel="1" x14ac:dyDescent="0.2">
      <c r="A15" s="7" t="s">
        <v>52</v>
      </c>
      <c r="B15" s="7" t="s">
        <v>8</v>
      </c>
      <c r="C15" s="8">
        <v>119</v>
      </c>
      <c r="D15" s="8">
        <v>280.3</v>
      </c>
      <c r="E15" s="8">
        <v>148.5</v>
      </c>
      <c r="F15" s="8">
        <v>234.5</v>
      </c>
      <c r="G15" s="1">
        <f>VLOOKUP(A:A,[1]TDSheet!$A:$G,7,0)</f>
        <v>1</v>
      </c>
      <c r="H15" s="1" t="e">
        <f>VLOOKUP(A:A,[1]TDSheet!$A:$H,8,0)</f>
        <v>#N/A</v>
      </c>
      <c r="I15" s="17">
        <f>VLOOKUP(A:A,[2]TDSheet!$A:$F,6,0)</f>
        <v>160.70099999999999</v>
      </c>
      <c r="J15" s="17">
        <f t="shared" si="7"/>
        <v>-12.200999999999993</v>
      </c>
      <c r="K15" s="17">
        <f>VLOOKUP(A:A,[1]TDSheet!$A:$P,16,0)</f>
        <v>66</v>
      </c>
      <c r="L15" s="17"/>
      <c r="M15" s="17"/>
      <c r="N15" s="17"/>
      <c r="O15" s="17">
        <f t="shared" si="8"/>
        <v>29.7</v>
      </c>
      <c r="P15" s="19">
        <v>66</v>
      </c>
      <c r="Q15" s="21">
        <f t="shared" si="9"/>
        <v>12.340067340067341</v>
      </c>
      <c r="R15" s="17">
        <f t="shared" si="10"/>
        <v>7.8956228956228962</v>
      </c>
      <c r="S15" s="17">
        <f>VLOOKUP(A:A,[1]TDSheet!$A:$S,19,0)</f>
        <v>33</v>
      </c>
      <c r="T15" s="17">
        <f>VLOOKUP(A:A,[1]TDSheet!$A:$T,20,0)</f>
        <v>35.1</v>
      </c>
      <c r="U15" s="17">
        <f>VLOOKUP(A:A,[3]TDSheet!$A:$D,4,0)</f>
        <v>22</v>
      </c>
      <c r="V15" s="17">
        <f>VLOOKUP(A:A,[1]TDSheet!$A:$V,22,0)</f>
        <v>0</v>
      </c>
      <c r="W15" s="17">
        <f>VLOOKUP(A:A,[1]TDSheet!$A:$W,23,0)</f>
        <v>84</v>
      </c>
      <c r="X15" s="17">
        <f>VLOOKUP(A:A,[1]TDSheet!$A:$X,24,0)</f>
        <v>12</v>
      </c>
      <c r="Y15" s="17">
        <f t="shared" si="11"/>
        <v>66</v>
      </c>
      <c r="Z15" s="17" t="e">
        <f>VLOOKUP(A:A,[1]TDSheet!$A:$Z,26,0)</f>
        <v>#N/A</v>
      </c>
      <c r="AA15" s="17">
        <f>Y15/5.5</f>
        <v>12</v>
      </c>
      <c r="AB15" s="20">
        <f>VLOOKUP(A:A,[1]TDSheet!$A:$AB,28,0)</f>
        <v>1</v>
      </c>
      <c r="AC15" s="17">
        <f t="shared" si="12"/>
        <v>66</v>
      </c>
    </row>
    <row r="16" spans="1:29" s="1" customFormat="1" ht="11.1" customHeight="1" outlineLevel="1" x14ac:dyDescent="0.2">
      <c r="A16" s="7" t="s">
        <v>16</v>
      </c>
      <c r="B16" s="7" t="s">
        <v>9</v>
      </c>
      <c r="C16" s="8">
        <v>409.98</v>
      </c>
      <c r="D16" s="8">
        <v>1274</v>
      </c>
      <c r="E16" s="8">
        <v>678</v>
      </c>
      <c r="F16" s="8">
        <v>981.98</v>
      </c>
      <c r="G16" s="1">
        <f>VLOOKUP(A:A,[1]TDSheet!$A:$G,7,0)</f>
        <v>1</v>
      </c>
      <c r="H16" s="1">
        <f>VLOOKUP(A:A,[1]TDSheet!$A:$H,8,0)</f>
        <v>180</v>
      </c>
      <c r="I16" s="17">
        <f>VLOOKUP(A:A,[2]TDSheet!$A:$F,6,0)</f>
        <v>715</v>
      </c>
      <c r="J16" s="17">
        <f t="shared" si="7"/>
        <v>-37</v>
      </c>
      <c r="K16" s="17">
        <f>VLOOKUP(A:A,[1]TDSheet!$A:$P,16,0)</f>
        <v>170</v>
      </c>
      <c r="L16" s="17"/>
      <c r="M16" s="17"/>
      <c r="N16" s="17"/>
      <c r="O16" s="17">
        <f t="shared" si="8"/>
        <v>135.6</v>
      </c>
      <c r="P16" s="19">
        <v>340</v>
      </c>
      <c r="Q16" s="21">
        <f t="shared" si="9"/>
        <v>11.002802359882006</v>
      </c>
      <c r="R16" s="17">
        <f t="shared" si="10"/>
        <v>7.2417404129793512</v>
      </c>
      <c r="S16" s="17">
        <f>VLOOKUP(A:A,[1]TDSheet!$A:$S,19,0)</f>
        <v>136.6</v>
      </c>
      <c r="T16" s="17">
        <f>VLOOKUP(A:A,[1]TDSheet!$A:$T,20,0)</f>
        <v>149</v>
      </c>
      <c r="U16" s="17">
        <f>VLOOKUP(A:A,[3]TDSheet!$A:$D,4,0)</f>
        <v>197</v>
      </c>
      <c r="V16" s="17">
        <f>VLOOKUP(A:A,[1]TDSheet!$A:$V,22,0)</f>
        <v>0</v>
      </c>
      <c r="W16" s="17">
        <f>VLOOKUP(A:A,[1]TDSheet!$A:$W,23,0)</f>
        <v>70</v>
      </c>
      <c r="X16" s="17">
        <f>VLOOKUP(A:A,[1]TDSheet!$A:$X,24,0)</f>
        <v>14</v>
      </c>
      <c r="Y16" s="17">
        <f t="shared" si="11"/>
        <v>340</v>
      </c>
      <c r="Z16" s="17" t="str">
        <f>VLOOKUP(A:A,[1]TDSheet!$A:$Z,26,0)</f>
        <v>апр яб</v>
      </c>
      <c r="AA16" s="17">
        <f>Y16/12</f>
        <v>28.333333333333332</v>
      </c>
      <c r="AB16" s="20">
        <f>VLOOKUP(A:A,[1]TDSheet!$A:$AB,28,0)</f>
        <v>0.25</v>
      </c>
      <c r="AC16" s="17">
        <f t="shared" si="12"/>
        <v>85</v>
      </c>
    </row>
    <row r="17" spans="1:29" s="1" customFormat="1" ht="11.1" customHeight="1" outlineLevel="1" x14ac:dyDescent="0.2">
      <c r="A17" s="7" t="s">
        <v>17</v>
      </c>
      <c r="B17" s="7" t="s">
        <v>9</v>
      </c>
      <c r="C17" s="8">
        <v>665</v>
      </c>
      <c r="D17" s="8">
        <v>1800</v>
      </c>
      <c r="E17" s="8">
        <v>1309</v>
      </c>
      <c r="F17" s="8">
        <v>1093</v>
      </c>
      <c r="G17" s="1" t="str">
        <f>VLOOKUP(A:A,[1]TDSheet!$A:$G,7,0)</f>
        <v>пуд</v>
      </c>
      <c r="H17" s="1">
        <f>VLOOKUP(A:A,[1]TDSheet!$A:$H,8,0)</f>
        <v>180</v>
      </c>
      <c r="I17" s="17">
        <f>VLOOKUP(A:A,[2]TDSheet!$A:$F,6,0)</f>
        <v>1358</v>
      </c>
      <c r="J17" s="17">
        <f t="shared" si="7"/>
        <v>-49</v>
      </c>
      <c r="K17" s="17">
        <f>VLOOKUP(A:A,[1]TDSheet!$A:$P,16,0)</f>
        <v>890</v>
      </c>
      <c r="L17" s="17"/>
      <c r="M17" s="17"/>
      <c r="N17" s="17"/>
      <c r="O17" s="17">
        <f t="shared" si="8"/>
        <v>261.8</v>
      </c>
      <c r="P17" s="19">
        <v>840</v>
      </c>
      <c r="Q17" s="21">
        <f t="shared" si="9"/>
        <v>10.783040488922842</v>
      </c>
      <c r="R17" s="17">
        <f t="shared" si="10"/>
        <v>4.1749427043544687</v>
      </c>
      <c r="S17" s="17">
        <f>VLOOKUP(A:A,[1]TDSheet!$A:$S,19,0)</f>
        <v>215</v>
      </c>
      <c r="T17" s="17">
        <f>VLOOKUP(A:A,[1]TDSheet!$A:$T,20,0)</f>
        <v>217.6</v>
      </c>
      <c r="U17" s="17">
        <f>VLOOKUP(A:A,[3]TDSheet!$A:$D,4,0)</f>
        <v>213</v>
      </c>
      <c r="V17" s="17">
        <f>VLOOKUP(A:A,[1]TDSheet!$A:$V,22,0)</f>
        <v>0</v>
      </c>
      <c r="W17" s="17">
        <f>VLOOKUP(A:A,[1]TDSheet!$A:$W,23,0)</f>
        <v>70</v>
      </c>
      <c r="X17" s="17">
        <f>VLOOKUP(A:A,[1]TDSheet!$A:$X,24,0)</f>
        <v>14</v>
      </c>
      <c r="Y17" s="17">
        <f t="shared" si="11"/>
        <v>840</v>
      </c>
      <c r="Z17" s="17" t="str">
        <f>VLOOKUP(A:A,[1]TDSheet!$A:$Z,26,0)</f>
        <v>апр яб</v>
      </c>
      <c r="AA17" s="17">
        <f>Y17/12</f>
        <v>70</v>
      </c>
      <c r="AB17" s="20">
        <f>VLOOKUP(A:A,[1]TDSheet!$A:$AB,28,0)</f>
        <v>0.25</v>
      </c>
      <c r="AC17" s="17">
        <f t="shared" si="12"/>
        <v>210</v>
      </c>
    </row>
    <row r="18" spans="1:29" s="1" customFormat="1" ht="11.1" customHeight="1" outlineLevel="1" x14ac:dyDescent="0.2">
      <c r="A18" s="7" t="s">
        <v>53</v>
      </c>
      <c r="B18" s="7" t="s">
        <v>9</v>
      </c>
      <c r="C18" s="8">
        <v>145</v>
      </c>
      <c r="D18" s="8">
        <v>15</v>
      </c>
      <c r="E18" s="8">
        <v>66</v>
      </c>
      <c r="F18" s="8">
        <v>86</v>
      </c>
      <c r="G18" s="1" t="str">
        <f>VLOOKUP(A:A,[1]TDSheet!$A:$G,7,0)</f>
        <v>нов</v>
      </c>
      <c r="H18" s="1" t="e">
        <f>VLOOKUP(A:A,[1]TDSheet!$A:$H,8,0)</f>
        <v>#N/A</v>
      </c>
      <c r="I18" s="17">
        <f>VLOOKUP(A:A,[2]TDSheet!$A:$F,6,0)</f>
        <v>81</v>
      </c>
      <c r="J18" s="17">
        <f t="shared" si="7"/>
        <v>-15</v>
      </c>
      <c r="K18" s="17">
        <f>VLOOKUP(A:A,[1]TDSheet!$A:$P,16,0)</f>
        <v>0</v>
      </c>
      <c r="L18" s="17"/>
      <c r="M18" s="17"/>
      <c r="N18" s="17"/>
      <c r="O18" s="17">
        <f t="shared" si="8"/>
        <v>13.2</v>
      </c>
      <c r="P18" s="19"/>
      <c r="Q18" s="21">
        <f t="shared" si="9"/>
        <v>6.5151515151515156</v>
      </c>
      <c r="R18" s="17">
        <f t="shared" si="10"/>
        <v>6.5151515151515156</v>
      </c>
      <c r="S18" s="17">
        <f>VLOOKUP(A:A,[1]TDSheet!$A:$S,19,0)</f>
        <v>9</v>
      </c>
      <c r="T18" s="17">
        <f>VLOOKUP(A:A,[1]TDSheet!$A:$T,20,0)</f>
        <v>10.199999999999999</v>
      </c>
      <c r="U18" s="17">
        <f>VLOOKUP(A:A,[3]TDSheet!$A:$D,4,0)</f>
        <v>17</v>
      </c>
      <c r="V18" s="17">
        <f>VLOOKUP(A:A,[1]TDSheet!$A:$V,22,0)</f>
        <v>0</v>
      </c>
      <c r="W18" s="17">
        <f>VLOOKUP(A:A,[1]TDSheet!$A:$W,23,0)</f>
        <v>126</v>
      </c>
      <c r="X18" s="17">
        <f>VLOOKUP(A:A,[1]TDSheet!$A:$X,24,0)</f>
        <v>14</v>
      </c>
      <c r="Y18" s="17">
        <f t="shared" si="11"/>
        <v>0</v>
      </c>
      <c r="Z18" s="17" t="str">
        <f>VLOOKUP(A:A,[1]TDSheet!$A:$Z,26,0)</f>
        <v>увел</v>
      </c>
      <c r="AA18" s="17">
        <f>Y18/9</f>
        <v>0</v>
      </c>
      <c r="AB18" s="20">
        <f>VLOOKUP(A:A,[1]TDSheet!$A:$AB,28,0)</f>
        <v>0.3</v>
      </c>
      <c r="AC18" s="17">
        <f t="shared" si="12"/>
        <v>0</v>
      </c>
    </row>
    <row r="19" spans="1:29" s="1" customFormat="1" ht="11.1" customHeight="1" outlineLevel="1" x14ac:dyDescent="0.2">
      <c r="A19" s="7" t="s">
        <v>55</v>
      </c>
      <c r="B19" s="7" t="s">
        <v>8</v>
      </c>
      <c r="C19" s="8">
        <v>-3.7</v>
      </c>
      <c r="D19" s="8">
        <v>107.3</v>
      </c>
      <c r="E19" s="23">
        <v>7.4</v>
      </c>
      <c r="F19" s="23">
        <v>96.2</v>
      </c>
      <c r="G19" s="1" t="str">
        <f>VLOOKUP(A:A,[1]TDSheet!$A:$G,7,0)</f>
        <v>рот</v>
      </c>
      <c r="H19" s="1" t="e">
        <f>VLOOKUP(A:A,[1]TDSheet!$A:$H,8,0)</f>
        <v>#N/A</v>
      </c>
      <c r="I19" s="17">
        <f>VLOOKUP(A:A,[2]TDSheet!$A:$F,6,0)</f>
        <v>12.4</v>
      </c>
      <c r="J19" s="17">
        <f t="shared" si="7"/>
        <v>-5</v>
      </c>
      <c r="K19" s="17">
        <f>VLOOKUP(A:A,[1]TDSheet!$A:$P,16,0)</f>
        <v>0</v>
      </c>
      <c r="L19" s="17"/>
      <c r="M19" s="17"/>
      <c r="N19" s="17"/>
      <c r="O19" s="17">
        <f t="shared" si="8"/>
        <v>1.48</v>
      </c>
      <c r="P19" s="19"/>
      <c r="Q19" s="21">
        <f t="shared" si="9"/>
        <v>65</v>
      </c>
      <c r="R19" s="17">
        <f t="shared" si="10"/>
        <v>65</v>
      </c>
      <c r="S19" s="17">
        <f>VLOOKUP(A:A,[1]TDSheet!$A:$S,19,0)</f>
        <v>48.2</v>
      </c>
      <c r="T19" s="17">
        <f>VLOOKUP(A:A,[1]TDSheet!$A:$T,20,0)</f>
        <v>17.02</v>
      </c>
      <c r="U19" s="17">
        <v>0</v>
      </c>
      <c r="V19" s="17">
        <f>VLOOKUP(A:A,[1]TDSheet!$A:$V,22,0)</f>
        <v>0</v>
      </c>
      <c r="W19" s="17">
        <f>VLOOKUP(A:A,[1]TDSheet!$A:$W,23,0)</f>
        <v>126</v>
      </c>
      <c r="X19" s="17">
        <f>VLOOKUP(A:A,[1]TDSheet!$A:$X,24,0)</f>
        <v>14</v>
      </c>
      <c r="Y19" s="17">
        <f t="shared" si="11"/>
        <v>0</v>
      </c>
      <c r="Z19" s="17" t="e">
        <f>VLOOKUP(A:A,[1]TDSheet!$A:$Z,26,0)</f>
        <v>#N/A</v>
      </c>
      <c r="AA19" s="17">
        <v>0</v>
      </c>
      <c r="AB19" s="20">
        <f>VLOOKUP(A:A,[1]TDSheet!$A:$AB,28,0)</f>
        <v>0</v>
      </c>
      <c r="AC19" s="17">
        <f t="shared" si="12"/>
        <v>0</v>
      </c>
    </row>
    <row r="20" spans="1:29" s="1" customFormat="1" ht="11.1" customHeight="1" outlineLevel="1" x14ac:dyDescent="0.2">
      <c r="A20" s="7" t="s">
        <v>56</v>
      </c>
      <c r="B20" s="7" t="s">
        <v>9</v>
      </c>
      <c r="C20" s="8">
        <v>192</v>
      </c>
      <c r="D20" s="8">
        <v>7</v>
      </c>
      <c r="E20" s="8">
        <v>67</v>
      </c>
      <c r="F20" s="8">
        <v>126</v>
      </c>
      <c r="G20" s="1" t="str">
        <f>VLOOKUP(A:A,[1]TDSheet!$A:$G,7,0)</f>
        <v>нов</v>
      </c>
      <c r="H20" s="1" t="e">
        <f>VLOOKUP(A:A,[1]TDSheet!$A:$H,8,0)</f>
        <v>#N/A</v>
      </c>
      <c r="I20" s="17">
        <f>VLOOKUP(A:A,[2]TDSheet!$A:$F,6,0)</f>
        <v>76</v>
      </c>
      <c r="J20" s="17">
        <f t="shared" si="7"/>
        <v>-9</v>
      </c>
      <c r="K20" s="17">
        <f>VLOOKUP(A:A,[1]TDSheet!$A:$P,16,0)</f>
        <v>0</v>
      </c>
      <c r="L20" s="17"/>
      <c r="M20" s="17"/>
      <c r="N20" s="17"/>
      <c r="O20" s="17">
        <f t="shared" si="8"/>
        <v>13.4</v>
      </c>
      <c r="P20" s="19"/>
      <c r="Q20" s="21">
        <f t="shared" si="9"/>
        <v>9.4029850746268657</v>
      </c>
      <c r="R20" s="17">
        <f t="shared" si="10"/>
        <v>9.4029850746268657</v>
      </c>
      <c r="S20" s="17">
        <f>VLOOKUP(A:A,[1]TDSheet!$A:$S,19,0)</f>
        <v>3.2</v>
      </c>
      <c r="T20" s="17">
        <f>VLOOKUP(A:A,[1]TDSheet!$A:$T,20,0)</f>
        <v>7</v>
      </c>
      <c r="U20" s="17">
        <f>VLOOKUP(A:A,[3]TDSheet!$A:$D,4,0)</f>
        <v>15</v>
      </c>
      <c r="V20" s="17">
        <f>VLOOKUP(A:A,[1]TDSheet!$A:$V,22,0)</f>
        <v>0</v>
      </c>
      <c r="W20" s="17">
        <f>VLOOKUP(A:A,[1]TDSheet!$A:$W,23,0)</f>
        <v>126</v>
      </c>
      <c r="X20" s="17">
        <f>VLOOKUP(A:A,[1]TDSheet!$A:$X,24,0)</f>
        <v>14</v>
      </c>
      <c r="Y20" s="17">
        <f t="shared" si="11"/>
        <v>0</v>
      </c>
      <c r="Z20" s="17" t="str">
        <f>VLOOKUP(A:A,[1]TDSheet!$A:$Z,26,0)</f>
        <v>увел</v>
      </c>
      <c r="AA20" s="17">
        <f>Y20/9</f>
        <v>0</v>
      </c>
      <c r="AB20" s="20">
        <f>VLOOKUP(A:A,[1]TDSheet!$A:$AB,28,0)</f>
        <v>0.3</v>
      </c>
      <c r="AC20" s="17">
        <f t="shared" si="12"/>
        <v>0</v>
      </c>
    </row>
    <row r="21" spans="1:29" s="1" customFormat="1" ht="11.1" customHeight="1" outlineLevel="1" x14ac:dyDescent="0.2">
      <c r="A21" s="7" t="s">
        <v>57</v>
      </c>
      <c r="B21" s="7" t="s">
        <v>8</v>
      </c>
      <c r="C21" s="8">
        <v>151.69999999999999</v>
      </c>
      <c r="D21" s="8">
        <v>266.39999999999998</v>
      </c>
      <c r="E21" s="23">
        <v>229</v>
      </c>
      <c r="F21" s="23">
        <v>289</v>
      </c>
      <c r="G21" s="1" t="str">
        <f>VLOOKUP(A:A,[1]TDSheet!$A:$G,7,0)</f>
        <v>рот</v>
      </c>
      <c r="H21" s="1" t="e">
        <f>VLOOKUP(A:A,[1]TDSheet!$A:$H,8,0)</f>
        <v>#N/A</v>
      </c>
      <c r="I21" s="17">
        <f>VLOOKUP(A:A,[2]TDSheet!$A:$F,6,0)</f>
        <v>223.30099999999999</v>
      </c>
      <c r="J21" s="17">
        <f t="shared" si="7"/>
        <v>5.6990000000000123</v>
      </c>
      <c r="K21" s="17">
        <f>VLOOKUP(A:A,[1]TDSheet!$A:$P,16,0)</f>
        <v>155</v>
      </c>
      <c r="L21" s="17"/>
      <c r="M21" s="17"/>
      <c r="N21" s="17"/>
      <c r="O21" s="17">
        <f t="shared" si="8"/>
        <v>45.8</v>
      </c>
      <c r="P21" s="19">
        <v>50</v>
      </c>
      <c r="Q21" s="21">
        <f t="shared" si="9"/>
        <v>10.786026200873364</v>
      </c>
      <c r="R21" s="17">
        <f t="shared" si="10"/>
        <v>6.3100436681222716</v>
      </c>
      <c r="S21" s="17">
        <f>VLOOKUP(A:A,[1]TDSheet!$A:$S,19,0)</f>
        <v>0</v>
      </c>
      <c r="T21" s="17">
        <f>VLOOKUP(A:A,[1]TDSheet!$A:$T,20,0)</f>
        <v>30.339999999999996</v>
      </c>
      <c r="U21" s="17">
        <f>VLOOKUP(A:A,[3]TDSheet!$A:$D,4,0)</f>
        <v>62.9</v>
      </c>
      <c r="V21" s="17">
        <f>VLOOKUP(A:A,[1]TDSheet!$A:$V,22,0)</f>
        <v>0</v>
      </c>
      <c r="W21" s="17">
        <f>VLOOKUP(A:A,[1]TDSheet!$A:$W,23,0)</f>
        <v>126</v>
      </c>
      <c r="X21" s="17">
        <f>VLOOKUP(A:A,[1]TDSheet!$A:$X,24,0)</f>
        <v>14</v>
      </c>
      <c r="Y21" s="17">
        <f t="shared" si="11"/>
        <v>50</v>
      </c>
      <c r="Z21" s="17" t="e">
        <f>VLOOKUP(A:A,[1]TDSheet!$A:$Z,26,0)</f>
        <v>#N/A</v>
      </c>
      <c r="AA21" s="17">
        <f>Y21/3.7</f>
        <v>13.513513513513512</v>
      </c>
      <c r="AB21" s="20">
        <f>VLOOKUP(A:A,[1]TDSheet!$A:$AB,28,0)</f>
        <v>1</v>
      </c>
      <c r="AC21" s="17">
        <f t="shared" si="12"/>
        <v>50</v>
      </c>
    </row>
    <row r="22" spans="1:29" s="1" customFormat="1" ht="11.1" customHeight="1" outlineLevel="1" x14ac:dyDescent="0.2">
      <c r="A22" s="7" t="s">
        <v>58</v>
      </c>
      <c r="B22" s="7" t="s">
        <v>9</v>
      </c>
      <c r="C22" s="8">
        <v>219</v>
      </c>
      <c r="D22" s="8">
        <v>28</v>
      </c>
      <c r="E22" s="23">
        <v>91</v>
      </c>
      <c r="F22" s="24">
        <v>146</v>
      </c>
      <c r="G22" s="1" t="str">
        <f>VLOOKUP(A:A,[1]TDSheet!$A:$G,7,0)</f>
        <v>нов</v>
      </c>
      <c r="H22" s="1" t="e">
        <f>VLOOKUP(A:A,[1]TDSheet!$A:$H,8,0)</f>
        <v>#N/A</v>
      </c>
      <c r="I22" s="17">
        <f>VLOOKUP(A:A,[2]TDSheet!$A:$F,6,0)</f>
        <v>102</v>
      </c>
      <c r="J22" s="17">
        <f t="shared" si="7"/>
        <v>-11</v>
      </c>
      <c r="K22" s="17">
        <f>VLOOKUP(A:A,[1]TDSheet!$A:$P,16,0)</f>
        <v>0</v>
      </c>
      <c r="L22" s="17"/>
      <c r="M22" s="17"/>
      <c r="N22" s="17"/>
      <c r="O22" s="17">
        <f t="shared" si="8"/>
        <v>18.2</v>
      </c>
      <c r="P22" s="19"/>
      <c r="Q22" s="21">
        <f t="shared" si="9"/>
        <v>8.0219780219780219</v>
      </c>
      <c r="R22" s="17">
        <f t="shared" si="10"/>
        <v>8.0219780219780219</v>
      </c>
      <c r="S22" s="17">
        <f>VLOOKUP(A:A,[1]TDSheet!$A:$S,19,0)</f>
        <v>4.5999999999999996</v>
      </c>
      <c r="T22" s="17">
        <f>VLOOKUP(A:A,[1]TDSheet!$A:$T,20,0)</f>
        <v>13</v>
      </c>
      <c r="U22" s="17">
        <f>VLOOKUP(A:A,[3]TDSheet!$A:$D,4,0)</f>
        <v>23</v>
      </c>
      <c r="V22" s="17">
        <f>VLOOKUP(A:A,[1]TDSheet!$A:$V,22,0)</f>
        <v>0</v>
      </c>
      <c r="W22" s="17">
        <f>VLOOKUP(A:A,[1]TDSheet!$A:$W,23,0)</f>
        <v>234</v>
      </c>
      <c r="X22" s="17">
        <f>VLOOKUP(A:A,[1]TDSheet!$A:$X,24,0)</f>
        <v>18</v>
      </c>
      <c r="Y22" s="17">
        <f t="shared" si="11"/>
        <v>0</v>
      </c>
      <c r="Z22" s="17" t="str">
        <f>VLOOKUP(A:A,[1]TDSheet!$A:$Z,26,0)</f>
        <v>увел</v>
      </c>
      <c r="AA22" s="17">
        <f>Y22/9</f>
        <v>0</v>
      </c>
      <c r="AB22" s="20">
        <f>VLOOKUP(A:A,[1]TDSheet!$A:$AB,28,0)</f>
        <v>0.3</v>
      </c>
      <c r="AC22" s="17">
        <f t="shared" si="12"/>
        <v>0</v>
      </c>
    </row>
    <row r="23" spans="1:29" s="1" customFormat="1" ht="11.1" customHeight="1" outlineLevel="1" x14ac:dyDescent="0.2">
      <c r="A23" s="7" t="s">
        <v>59</v>
      </c>
      <c r="B23" s="7" t="s">
        <v>9</v>
      </c>
      <c r="C23" s="8">
        <v>227</v>
      </c>
      <c r="D23" s="8">
        <v>159</v>
      </c>
      <c r="E23" s="8">
        <v>84</v>
      </c>
      <c r="F23" s="8">
        <v>291</v>
      </c>
      <c r="G23" s="1" t="str">
        <f>VLOOKUP(A:A,[1]TDSheet!$A:$G,7,0)</f>
        <v>нов</v>
      </c>
      <c r="H23" s="1" t="e">
        <f>VLOOKUP(A:A,[1]TDSheet!$A:$H,8,0)</f>
        <v>#N/A</v>
      </c>
      <c r="I23" s="17">
        <f>VLOOKUP(A:A,[2]TDSheet!$A:$F,6,0)</f>
        <v>95</v>
      </c>
      <c r="J23" s="17">
        <f t="shared" si="7"/>
        <v>-11</v>
      </c>
      <c r="K23" s="17">
        <f>VLOOKUP(A:A,[1]TDSheet!$A:$P,16,0)</f>
        <v>0</v>
      </c>
      <c r="L23" s="17"/>
      <c r="M23" s="17"/>
      <c r="N23" s="17"/>
      <c r="O23" s="17">
        <f t="shared" si="8"/>
        <v>16.8</v>
      </c>
      <c r="P23" s="19"/>
      <c r="Q23" s="21">
        <f t="shared" si="9"/>
        <v>17.321428571428569</v>
      </c>
      <c r="R23" s="17">
        <f t="shared" si="10"/>
        <v>17.321428571428569</v>
      </c>
      <c r="S23" s="17">
        <f>VLOOKUP(A:A,[1]TDSheet!$A:$S,19,0)</f>
        <v>4.4000000000000004</v>
      </c>
      <c r="T23" s="17">
        <f>VLOOKUP(A:A,[1]TDSheet!$A:$T,20,0)</f>
        <v>12.4</v>
      </c>
      <c r="U23" s="17">
        <f>VLOOKUP(A:A,[3]TDSheet!$A:$D,4,0)</f>
        <v>27</v>
      </c>
      <c r="V23" s="17">
        <f>VLOOKUP(A:A,[1]TDSheet!$A:$V,22,0)</f>
        <v>0</v>
      </c>
      <c r="W23" s="17">
        <f>VLOOKUP(A:A,[1]TDSheet!$A:$W,23,0)</f>
        <v>234</v>
      </c>
      <c r="X23" s="17">
        <f>VLOOKUP(A:A,[1]TDSheet!$A:$X,24,0)</f>
        <v>18</v>
      </c>
      <c r="Y23" s="17">
        <f t="shared" si="11"/>
        <v>0</v>
      </c>
      <c r="Z23" s="26" t="str">
        <f>VLOOKUP(A:A,[1]TDSheet!$A:$Z,26,0)</f>
        <v>увел</v>
      </c>
      <c r="AA23" s="17">
        <f>Y23/9</f>
        <v>0</v>
      </c>
      <c r="AB23" s="20">
        <f>VLOOKUP(A:A,[1]TDSheet!$A:$AB,28,0)</f>
        <v>0.3</v>
      </c>
      <c r="AC23" s="17">
        <f t="shared" si="12"/>
        <v>0</v>
      </c>
    </row>
    <row r="24" spans="1:29" s="1" customFormat="1" ht="11.1" customHeight="1" outlineLevel="1" x14ac:dyDescent="0.2">
      <c r="A24" s="7" t="s">
        <v>60</v>
      </c>
      <c r="B24" s="7" t="s">
        <v>8</v>
      </c>
      <c r="C24" s="8">
        <v>106.6</v>
      </c>
      <c r="D24" s="8">
        <v>342</v>
      </c>
      <c r="E24" s="8">
        <v>196.4</v>
      </c>
      <c r="F24" s="8">
        <v>249.2</v>
      </c>
      <c r="G24" s="1" t="str">
        <f>VLOOKUP(A:A,[1]TDSheet!$A:$G,7,0)</f>
        <v>рот</v>
      </c>
      <c r="H24" s="1" t="e">
        <f>VLOOKUP(A:A,[1]TDSheet!$A:$H,8,0)</f>
        <v>#N/A</v>
      </c>
      <c r="I24" s="17">
        <f>VLOOKUP(A:A,[2]TDSheet!$A:$F,6,0)</f>
        <v>208.5</v>
      </c>
      <c r="J24" s="17">
        <f t="shared" si="7"/>
        <v>-12.099999999999994</v>
      </c>
      <c r="K24" s="17">
        <f>VLOOKUP(A:A,[1]TDSheet!$A:$P,16,0)</f>
        <v>127</v>
      </c>
      <c r="L24" s="17"/>
      <c r="M24" s="17"/>
      <c r="N24" s="17"/>
      <c r="O24" s="17">
        <f t="shared" si="8"/>
        <v>39.28</v>
      </c>
      <c r="P24" s="19">
        <v>85</v>
      </c>
      <c r="Q24" s="21">
        <f t="shared" si="9"/>
        <v>11.741344195519348</v>
      </c>
      <c r="R24" s="17">
        <f t="shared" si="10"/>
        <v>6.3441955193482684</v>
      </c>
      <c r="S24" s="17">
        <f>VLOOKUP(A:A,[1]TDSheet!$A:$S,19,0)</f>
        <v>12.88</v>
      </c>
      <c r="T24" s="17">
        <f>VLOOKUP(A:A,[1]TDSheet!$A:$T,20,0)</f>
        <v>36</v>
      </c>
      <c r="U24" s="17">
        <f>VLOOKUP(A:A,[3]TDSheet!$A:$D,4,0)</f>
        <v>48.4</v>
      </c>
      <c r="V24" s="17">
        <f>VLOOKUP(A:A,[1]TDSheet!$A:$V,22,0)</f>
        <v>0</v>
      </c>
      <c r="W24" s="17">
        <f>VLOOKUP(A:A,[1]TDSheet!$A:$W,23,0)</f>
        <v>126</v>
      </c>
      <c r="X24" s="17">
        <f>VLOOKUP(A:A,[1]TDSheet!$A:$X,24,0)</f>
        <v>14</v>
      </c>
      <c r="Y24" s="17">
        <f t="shared" si="11"/>
        <v>85</v>
      </c>
      <c r="Z24" s="17" t="e">
        <f>VLOOKUP(A:A,[1]TDSheet!$A:$Z,26,0)</f>
        <v>#N/A</v>
      </c>
      <c r="AA24" s="17">
        <f>Y24/3</f>
        <v>28.333333333333332</v>
      </c>
      <c r="AB24" s="20">
        <f>VLOOKUP(A:A,[1]TDSheet!$A:$AB,28,0)</f>
        <v>1</v>
      </c>
      <c r="AC24" s="17">
        <f t="shared" si="12"/>
        <v>85</v>
      </c>
    </row>
    <row r="25" spans="1:29" s="1" customFormat="1" ht="11.1" customHeight="1" outlineLevel="1" x14ac:dyDescent="0.2">
      <c r="A25" s="7" t="s">
        <v>19</v>
      </c>
      <c r="B25" s="7" t="s">
        <v>9</v>
      </c>
      <c r="C25" s="8">
        <v>1933</v>
      </c>
      <c r="D25" s="8">
        <v>5891</v>
      </c>
      <c r="E25" s="8">
        <v>2885</v>
      </c>
      <c r="F25" s="8">
        <v>4674</v>
      </c>
      <c r="G25" s="1" t="str">
        <f>VLOOKUP(A:A,[1]TDSheet!$A:$G,7,0)</f>
        <v>пуд</v>
      </c>
      <c r="H25" s="1">
        <f>VLOOKUP(A:A,[1]TDSheet!$A:$H,8,0)</f>
        <v>180</v>
      </c>
      <c r="I25" s="17">
        <f>VLOOKUP(A:A,[2]TDSheet!$A:$F,6,0)</f>
        <v>3014</v>
      </c>
      <c r="J25" s="17">
        <f t="shared" si="7"/>
        <v>-129</v>
      </c>
      <c r="K25" s="17">
        <f>VLOOKUP(A:A,[1]TDSheet!$A:$P,16,0)</f>
        <v>0</v>
      </c>
      <c r="L25" s="17"/>
      <c r="M25" s="17"/>
      <c r="N25" s="17"/>
      <c r="O25" s="17">
        <f t="shared" si="8"/>
        <v>577</v>
      </c>
      <c r="P25" s="19">
        <v>1680</v>
      </c>
      <c r="Q25" s="21">
        <f t="shared" si="9"/>
        <v>11.012131715771231</v>
      </c>
      <c r="R25" s="17">
        <f t="shared" si="10"/>
        <v>8.1005199306759099</v>
      </c>
      <c r="S25" s="17">
        <f>VLOOKUP(A:A,[1]TDSheet!$A:$S,19,0)</f>
        <v>641.6</v>
      </c>
      <c r="T25" s="17">
        <f>VLOOKUP(A:A,[1]TDSheet!$A:$T,20,0)</f>
        <v>686.4</v>
      </c>
      <c r="U25" s="17">
        <f>VLOOKUP(A:A,[3]TDSheet!$A:$D,4,0)</f>
        <v>454</v>
      </c>
      <c r="V25" s="17">
        <f>VLOOKUP(A:A,[1]TDSheet!$A:$V,22,0)</f>
        <v>0</v>
      </c>
      <c r="W25" s="17">
        <f>VLOOKUP(A:A,[1]TDSheet!$A:$W,23,0)</f>
        <v>70</v>
      </c>
      <c r="X25" s="17">
        <f>VLOOKUP(A:A,[1]TDSheet!$A:$X,24,0)</f>
        <v>14</v>
      </c>
      <c r="Y25" s="17">
        <f t="shared" si="11"/>
        <v>1680</v>
      </c>
      <c r="Z25" s="17" t="str">
        <f>VLOOKUP(A:A,[1]TDSheet!$A:$Z,26,0)</f>
        <v>апр яб</v>
      </c>
      <c r="AA25" s="17">
        <f>Y25/12</f>
        <v>140</v>
      </c>
      <c r="AB25" s="20">
        <f>VLOOKUP(A:A,[1]TDSheet!$A:$AB,28,0)</f>
        <v>0.25</v>
      </c>
      <c r="AC25" s="17">
        <f t="shared" si="12"/>
        <v>420</v>
      </c>
    </row>
    <row r="26" spans="1:29" s="1" customFormat="1" ht="11.1" customHeight="1" outlineLevel="1" x14ac:dyDescent="0.2">
      <c r="A26" s="7" t="s">
        <v>20</v>
      </c>
      <c r="B26" s="7" t="s">
        <v>9</v>
      </c>
      <c r="C26" s="8">
        <v>1536</v>
      </c>
      <c r="D26" s="8">
        <v>2880</v>
      </c>
      <c r="E26" s="8">
        <v>1809</v>
      </c>
      <c r="F26" s="8">
        <v>2495</v>
      </c>
      <c r="G26" s="1" t="str">
        <f>VLOOKUP(A:A,[1]TDSheet!$A:$G,7,0)</f>
        <v>яб</v>
      </c>
      <c r="H26" s="1">
        <f>VLOOKUP(A:A,[1]TDSheet!$A:$H,8,0)</f>
        <v>180</v>
      </c>
      <c r="I26" s="17">
        <f>VLOOKUP(A:A,[2]TDSheet!$A:$F,6,0)</f>
        <v>1905</v>
      </c>
      <c r="J26" s="17">
        <f t="shared" si="7"/>
        <v>-96</v>
      </c>
      <c r="K26" s="17">
        <f>VLOOKUP(A:A,[1]TDSheet!$A:$P,16,0)</f>
        <v>170</v>
      </c>
      <c r="L26" s="17"/>
      <c r="M26" s="17"/>
      <c r="N26" s="17"/>
      <c r="O26" s="17">
        <f t="shared" si="8"/>
        <v>361.8</v>
      </c>
      <c r="P26" s="19">
        <v>1345</v>
      </c>
      <c r="Q26" s="21">
        <f t="shared" si="9"/>
        <v>11.083471531232725</v>
      </c>
      <c r="R26" s="17">
        <f t="shared" si="10"/>
        <v>6.8960751796572692</v>
      </c>
      <c r="S26" s="17">
        <f>VLOOKUP(A:A,[1]TDSheet!$A:$S,19,0)</f>
        <v>436</v>
      </c>
      <c r="T26" s="17">
        <f>VLOOKUP(A:A,[1]TDSheet!$A:$T,20,0)</f>
        <v>425.2</v>
      </c>
      <c r="U26" s="17">
        <f>VLOOKUP(A:A,[3]TDSheet!$A:$D,4,0)</f>
        <v>340</v>
      </c>
      <c r="V26" s="17">
        <f>VLOOKUP(A:A,[1]TDSheet!$A:$V,22,0)</f>
        <v>0</v>
      </c>
      <c r="W26" s="17">
        <f>VLOOKUP(A:A,[1]TDSheet!$A:$W,23,0)</f>
        <v>126</v>
      </c>
      <c r="X26" s="17">
        <f>VLOOKUP(A:A,[1]TDSheet!$A:$X,24,0)</f>
        <v>14</v>
      </c>
      <c r="Y26" s="17">
        <f t="shared" si="11"/>
        <v>1345</v>
      </c>
      <c r="Z26" s="17" t="str">
        <f>VLOOKUP(A:A,[1]TDSheet!$A:$Z,26,0)</f>
        <v>апр яб</v>
      </c>
      <c r="AA26" s="17">
        <f>Y26/6</f>
        <v>224.16666666666666</v>
      </c>
      <c r="AB26" s="20">
        <f>VLOOKUP(A:A,[1]TDSheet!$A:$AB,28,0)</f>
        <v>0.25</v>
      </c>
      <c r="AC26" s="17">
        <f t="shared" si="12"/>
        <v>336.25</v>
      </c>
    </row>
    <row r="27" spans="1:29" s="1" customFormat="1" ht="11.1" customHeight="1" outlineLevel="1" x14ac:dyDescent="0.2">
      <c r="A27" s="7" t="s">
        <v>21</v>
      </c>
      <c r="B27" s="7" t="s">
        <v>9</v>
      </c>
      <c r="C27" s="8">
        <v>1761</v>
      </c>
      <c r="D27" s="8">
        <v>4142</v>
      </c>
      <c r="E27" s="8">
        <v>2328</v>
      </c>
      <c r="F27" s="8">
        <v>3507</v>
      </c>
      <c r="G27" s="1">
        <f>VLOOKUP(A:A,[1]TDSheet!$A:$G,7,0)</f>
        <v>1</v>
      </c>
      <c r="H27" s="1">
        <f>VLOOKUP(A:A,[1]TDSheet!$A:$H,8,0)</f>
        <v>180</v>
      </c>
      <c r="I27" s="17">
        <f>VLOOKUP(A:A,[2]TDSheet!$A:$F,6,0)</f>
        <v>2297</v>
      </c>
      <c r="J27" s="17">
        <f t="shared" si="7"/>
        <v>31</v>
      </c>
      <c r="K27" s="17">
        <f>VLOOKUP(A:A,[1]TDSheet!$A:$P,16,0)</f>
        <v>330</v>
      </c>
      <c r="L27" s="17"/>
      <c r="M27" s="17"/>
      <c r="N27" s="17"/>
      <c r="O27" s="17">
        <f t="shared" si="8"/>
        <v>465.6</v>
      </c>
      <c r="P27" s="19">
        <v>1340</v>
      </c>
      <c r="Q27" s="21">
        <f t="shared" si="9"/>
        <v>11.118986254295532</v>
      </c>
      <c r="R27" s="17">
        <f t="shared" si="10"/>
        <v>7.5322164948453603</v>
      </c>
      <c r="S27" s="17">
        <f>VLOOKUP(A:A,[1]TDSheet!$A:$S,19,0)</f>
        <v>526.6</v>
      </c>
      <c r="T27" s="17">
        <f>VLOOKUP(A:A,[1]TDSheet!$A:$T,20,0)</f>
        <v>534.4</v>
      </c>
      <c r="U27" s="17">
        <f>VLOOKUP(A:A,[3]TDSheet!$A:$D,4,0)</f>
        <v>368</v>
      </c>
      <c r="V27" s="17">
        <f>VLOOKUP(A:A,[1]TDSheet!$A:$V,22,0)</f>
        <v>0</v>
      </c>
      <c r="W27" s="17">
        <f>VLOOKUP(A:A,[1]TDSheet!$A:$W,23,0)</f>
        <v>70</v>
      </c>
      <c r="X27" s="17">
        <f>VLOOKUP(A:A,[1]TDSheet!$A:$X,24,0)</f>
        <v>14</v>
      </c>
      <c r="Y27" s="17">
        <f t="shared" si="11"/>
        <v>1340</v>
      </c>
      <c r="Z27" s="17" t="str">
        <f>VLOOKUP(A:A,[1]TDSheet!$A:$Z,26,0)</f>
        <v>апр яб</v>
      </c>
      <c r="AA27" s="17">
        <f>Y27/12</f>
        <v>111.66666666666667</v>
      </c>
      <c r="AB27" s="20">
        <f>VLOOKUP(A:A,[1]TDSheet!$A:$AB,28,0)</f>
        <v>0.25</v>
      </c>
      <c r="AC27" s="17">
        <f t="shared" si="12"/>
        <v>335</v>
      </c>
    </row>
    <row r="28" spans="1:29" s="1" customFormat="1" ht="11.1" customHeight="1" outlineLevel="1" x14ac:dyDescent="0.2">
      <c r="A28" s="7" t="s">
        <v>65</v>
      </c>
      <c r="B28" s="7" t="s">
        <v>9</v>
      </c>
      <c r="C28" s="8">
        <v>609</v>
      </c>
      <c r="D28" s="8">
        <v>1435</v>
      </c>
      <c r="E28" s="8">
        <v>839</v>
      </c>
      <c r="F28" s="8">
        <v>1166</v>
      </c>
      <c r="G28" s="1">
        <f>VLOOKUP(A:A,[1]TDSheet!$A:$G,7,0)</f>
        <v>1</v>
      </c>
      <c r="H28" s="1" t="e">
        <f>VLOOKUP(A:A,[1]TDSheet!$A:$H,8,0)</f>
        <v>#N/A</v>
      </c>
      <c r="I28" s="17">
        <f>VLOOKUP(A:A,[2]TDSheet!$A:$F,6,0)</f>
        <v>877</v>
      </c>
      <c r="J28" s="17">
        <f t="shared" si="7"/>
        <v>-38</v>
      </c>
      <c r="K28" s="17">
        <f>VLOOKUP(A:A,[1]TDSheet!$A:$P,16,0)</f>
        <v>170</v>
      </c>
      <c r="L28" s="17"/>
      <c r="M28" s="17"/>
      <c r="N28" s="17"/>
      <c r="O28" s="17">
        <f t="shared" si="8"/>
        <v>167.8</v>
      </c>
      <c r="P28" s="19">
        <v>500</v>
      </c>
      <c r="Q28" s="21">
        <f t="shared" si="9"/>
        <v>10.941597139451728</v>
      </c>
      <c r="R28" s="17">
        <f t="shared" si="10"/>
        <v>6.9487485101311082</v>
      </c>
      <c r="S28" s="17">
        <f>VLOOKUP(A:A,[1]TDSheet!$A:$S,19,0)</f>
        <v>173.6</v>
      </c>
      <c r="T28" s="17">
        <f>VLOOKUP(A:A,[1]TDSheet!$A:$T,20,0)</f>
        <v>183.8</v>
      </c>
      <c r="U28" s="17">
        <f>VLOOKUP(A:A,[3]TDSheet!$A:$D,4,0)</f>
        <v>263</v>
      </c>
      <c r="V28" s="17">
        <f>VLOOKUP(A:A,[1]TDSheet!$A:$V,22,0)</f>
        <v>0</v>
      </c>
      <c r="W28" s="17">
        <f>VLOOKUP(A:A,[1]TDSheet!$A:$W,23,0)</f>
        <v>70</v>
      </c>
      <c r="X28" s="17">
        <f>VLOOKUP(A:A,[1]TDSheet!$A:$X,24,0)</f>
        <v>14</v>
      </c>
      <c r="Y28" s="17">
        <f t="shared" si="11"/>
        <v>500</v>
      </c>
      <c r="Z28" s="17" t="e">
        <f>VLOOKUP(A:A,[1]TDSheet!$A:$Z,26,0)</f>
        <v>#N/A</v>
      </c>
      <c r="AA28" s="17">
        <f>Y28/12</f>
        <v>41.666666666666664</v>
      </c>
      <c r="AB28" s="20">
        <f>VLOOKUP(A:A,[1]TDSheet!$A:$AB,28,0)</f>
        <v>0.25</v>
      </c>
      <c r="AC28" s="17">
        <f t="shared" si="12"/>
        <v>125</v>
      </c>
    </row>
    <row r="29" spans="1:29" s="1" customFormat="1" ht="11.1" customHeight="1" outlineLevel="1" x14ac:dyDescent="0.2">
      <c r="A29" s="7" t="s">
        <v>66</v>
      </c>
      <c r="B29" s="7" t="s">
        <v>9</v>
      </c>
      <c r="C29" s="8">
        <v>100</v>
      </c>
      <c r="D29" s="8">
        <v>346</v>
      </c>
      <c r="E29" s="8">
        <v>159</v>
      </c>
      <c r="F29" s="8">
        <v>275</v>
      </c>
      <c r="G29" s="1" t="str">
        <f>VLOOKUP(A:A,[1]TDSheet!$A:$G,7,0)</f>
        <v>нов</v>
      </c>
      <c r="H29" s="1" t="e">
        <f>VLOOKUP(A:A,[1]TDSheet!$A:$H,8,0)</f>
        <v>#N/A</v>
      </c>
      <c r="I29" s="17">
        <f>VLOOKUP(A:A,[2]TDSheet!$A:$F,6,0)</f>
        <v>170</v>
      </c>
      <c r="J29" s="17">
        <f t="shared" si="7"/>
        <v>-11</v>
      </c>
      <c r="K29" s="17">
        <f>VLOOKUP(A:A,[1]TDSheet!$A:$P,16,0)</f>
        <v>0</v>
      </c>
      <c r="L29" s="17"/>
      <c r="M29" s="17"/>
      <c r="N29" s="17"/>
      <c r="O29" s="17">
        <f t="shared" si="8"/>
        <v>31.8</v>
      </c>
      <c r="P29" s="19">
        <v>160</v>
      </c>
      <c r="Q29" s="21">
        <f t="shared" si="9"/>
        <v>13.679245283018867</v>
      </c>
      <c r="R29" s="17">
        <f t="shared" si="10"/>
        <v>8.6477987421383649</v>
      </c>
      <c r="S29" s="17">
        <f>VLOOKUP(A:A,[1]TDSheet!$A:$S,19,0)</f>
        <v>9.4</v>
      </c>
      <c r="T29" s="17">
        <f>VLOOKUP(A:A,[1]TDSheet!$A:$T,20,0)</f>
        <v>31.8</v>
      </c>
      <c r="U29" s="17">
        <f>VLOOKUP(A:A,[3]TDSheet!$A:$D,4,0)</f>
        <v>46</v>
      </c>
      <c r="V29" s="17">
        <f>VLOOKUP(A:A,[1]TDSheet!$A:$V,22,0)</f>
        <v>0</v>
      </c>
      <c r="W29" s="17">
        <f>VLOOKUP(A:A,[1]TDSheet!$A:$W,23,0)</f>
        <v>234</v>
      </c>
      <c r="X29" s="17">
        <f>VLOOKUP(A:A,[1]TDSheet!$A:$X,24,0)</f>
        <v>18</v>
      </c>
      <c r="Y29" s="17">
        <f t="shared" si="11"/>
        <v>160</v>
      </c>
      <c r="Z29" s="17" t="str">
        <f>VLOOKUP(A:A,[1]TDSheet!$A:$Z,26,0)</f>
        <v>увел</v>
      </c>
      <c r="AA29" s="17">
        <f>Y29/9</f>
        <v>17.777777777777779</v>
      </c>
      <c r="AB29" s="20">
        <f>VLOOKUP(A:A,[1]TDSheet!$A:$AB,28,0)</f>
        <v>0.3</v>
      </c>
      <c r="AC29" s="17">
        <f t="shared" si="12"/>
        <v>48</v>
      </c>
    </row>
    <row r="30" spans="1:29" s="1" customFormat="1" ht="11.1" customHeight="1" outlineLevel="1" x14ac:dyDescent="0.2">
      <c r="A30" s="7" t="s">
        <v>67</v>
      </c>
      <c r="B30" s="7" t="s">
        <v>8</v>
      </c>
      <c r="C30" s="8">
        <v>326</v>
      </c>
      <c r="D30" s="8">
        <v>1986</v>
      </c>
      <c r="E30" s="8">
        <v>581</v>
      </c>
      <c r="F30" s="8">
        <v>1707</v>
      </c>
      <c r="G30" s="1">
        <f>VLOOKUP(A:A,[1]TDSheet!$A:$G,7,0)</f>
        <v>1</v>
      </c>
      <c r="H30" s="1" t="e">
        <f>VLOOKUP(A:A,[1]TDSheet!$A:$H,8,0)</f>
        <v>#N/A</v>
      </c>
      <c r="I30" s="17">
        <f>VLOOKUP(A:A,[2]TDSheet!$A:$F,6,0)</f>
        <v>621.01099999999997</v>
      </c>
      <c r="J30" s="17">
        <f t="shared" si="7"/>
        <v>-40.010999999999967</v>
      </c>
      <c r="K30" s="17">
        <f>VLOOKUP(A:A,[1]TDSheet!$A:$P,16,0)</f>
        <v>0</v>
      </c>
      <c r="L30" s="17"/>
      <c r="M30" s="17"/>
      <c r="N30" s="17"/>
      <c r="O30" s="17">
        <f t="shared" si="8"/>
        <v>116.2</v>
      </c>
      <c r="P30" s="19"/>
      <c r="Q30" s="21">
        <f t="shared" si="9"/>
        <v>14.690189328743545</v>
      </c>
      <c r="R30" s="17">
        <f t="shared" si="10"/>
        <v>14.690189328743545</v>
      </c>
      <c r="S30" s="17">
        <f>VLOOKUP(A:A,[1]TDSheet!$A:$S,19,0)</f>
        <v>163</v>
      </c>
      <c r="T30" s="17">
        <f>VLOOKUP(A:A,[1]TDSheet!$A:$T,20,0)</f>
        <v>211</v>
      </c>
      <c r="U30" s="17">
        <f>VLOOKUP(A:A,[3]TDSheet!$A:$D,4,0)</f>
        <v>114</v>
      </c>
      <c r="V30" s="17">
        <f>VLOOKUP(A:A,[1]TDSheet!$A:$V,22,0)</f>
        <v>0</v>
      </c>
      <c r="W30" s="17">
        <f>VLOOKUP(A:A,[1]TDSheet!$A:$W,23,0)</f>
        <v>84</v>
      </c>
      <c r="X30" s="17">
        <f>VLOOKUP(A:A,[1]TDSheet!$A:$X,24,0)</f>
        <v>12</v>
      </c>
      <c r="Y30" s="17">
        <f t="shared" si="11"/>
        <v>0</v>
      </c>
      <c r="Z30" s="17" t="e">
        <f>VLOOKUP(A:A,[1]TDSheet!$A:$Z,26,0)</f>
        <v>#N/A</v>
      </c>
      <c r="AA30" s="17">
        <f>Y30/6</f>
        <v>0</v>
      </c>
      <c r="AB30" s="20">
        <f>VLOOKUP(A:A,[1]TDSheet!$A:$AB,28,0)</f>
        <v>1</v>
      </c>
      <c r="AC30" s="17">
        <f t="shared" si="12"/>
        <v>0</v>
      </c>
    </row>
    <row r="31" spans="1:29" s="1" customFormat="1" ht="11.1" customHeight="1" outlineLevel="1" x14ac:dyDescent="0.2">
      <c r="A31" s="7" t="s">
        <v>22</v>
      </c>
      <c r="B31" s="7" t="s">
        <v>9</v>
      </c>
      <c r="C31" s="8">
        <v>238</v>
      </c>
      <c r="D31" s="8">
        <v>292</v>
      </c>
      <c r="E31" s="8">
        <v>179</v>
      </c>
      <c r="F31" s="8">
        <v>351</v>
      </c>
      <c r="G31" s="1" t="str">
        <f>VLOOKUP(A:A,[1]TDSheet!$A:$G,7,0)</f>
        <v>яб</v>
      </c>
      <c r="H31" s="1">
        <f>VLOOKUP(A:A,[1]TDSheet!$A:$H,8,0)</f>
        <v>180</v>
      </c>
      <c r="I31" s="17">
        <f>VLOOKUP(A:A,[2]TDSheet!$A:$F,6,0)</f>
        <v>179</v>
      </c>
      <c r="J31" s="17">
        <f t="shared" si="7"/>
        <v>0</v>
      </c>
      <c r="K31" s="17">
        <f>VLOOKUP(A:A,[1]TDSheet!$A:$P,16,0)</f>
        <v>0</v>
      </c>
      <c r="L31" s="17"/>
      <c r="M31" s="17"/>
      <c r="N31" s="17"/>
      <c r="O31" s="17">
        <f t="shared" si="8"/>
        <v>35.799999999999997</v>
      </c>
      <c r="P31" s="19">
        <v>98</v>
      </c>
      <c r="Q31" s="21">
        <f t="shared" si="9"/>
        <v>12.541899441340783</v>
      </c>
      <c r="R31" s="17">
        <f t="shared" si="10"/>
        <v>9.8044692737430168</v>
      </c>
      <c r="S31" s="17">
        <f>VLOOKUP(A:A,[1]TDSheet!$A:$S,19,0)</f>
        <v>40</v>
      </c>
      <c r="T31" s="17">
        <f>VLOOKUP(A:A,[1]TDSheet!$A:$T,20,0)</f>
        <v>48.4</v>
      </c>
      <c r="U31" s="17">
        <f>VLOOKUP(A:A,[3]TDSheet!$A:$D,4,0)</f>
        <v>24</v>
      </c>
      <c r="V31" s="17">
        <f>VLOOKUP(A:A,[1]TDSheet!$A:$V,22,0)</f>
        <v>0</v>
      </c>
      <c r="W31" s="17">
        <f>VLOOKUP(A:A,[1]TDSheet!$A:$W,23,0)</f>
        <v>84</v>
      </c>
      <c r="X31" s="17">
        <f>VLOOKUP(A:A,[1]TDSheet!$A:$X,24,0)</f>
        <v>12</v>
      </c>
      <c r="Y31" s="17">
        <f t="shared" si="11"/>
        <v>98</v>
      </c>
      <c r="Z31" s="17" t="str">
        <f>VLOOKUP(A:A,[1]TDSheet!$A:$Z,26,0)</f>
        <v>апр яб</v>
      </c>
      <c r="AA31" s="17">
        <f>Y31/8</f>
        <v>12.25</v>
      </c>
      <c r="AB31" s="20">
        <f>VLOOKUP(A:A,[1]TDSheet!$A:$AB,28,0)</f>
        <v>0.75</v>
      </c>
      <c r="AC31" s="17">
        <f t="shared" si="12"/>
        <v>73.5</v>
      </c>
    </row>
    <row r="32" spans="1:29" s="1" customFormat="1" ht="11.1" customHeight="1" outlineLevel="1" x14ac:dyDescent="0.2">
      <c r="A32" s="7" t="s">
        <v>68</v>
      </c>
      <c r="B32" s="7" t="s">
        <v>9</v>
      </c>
      <c r="C32" s="8">
        <v>222</v>
      </c>
      <c r="D32" s="8">
        <v>11</v>
      </c>
      <c r="E32" s="8">
        <v>116</v>
      </c>
      <c r="F32" s="8">
        <v>116</v>
      </c>
      <c r="G32" s="1">
        <f>VLOOKUP(A:A,[1]TDSheet!$A:$G,7,0)</f>
        <v>1</v>
      </c>
      <c r="H32" s="1" t="e">
        <f>VLOOKUP(A:A,[1]TDSheet!$A:$H,8,0)</f>
        <v>#N/A</v>
      </c>
      <c r="I32" s="17">
        <f>VLOOKUP(A:A,[2]TDSheet!$A:$F,6,0)</f>
        <v>117</v>
      </c>
      <c r="J32" s="17">
        <f t="shared" si="7"/>
        <v>-1</v>
      </c>
      <c r="K32" s="17">
        <f>VLOOKUP(A:A,[1]TDSheet!$A:$P,16,0)</f>
        <v>190</v>
      </c>
      <c r="L32" s="17"/>
      <c r="M32" s="17"/>
      <c r="N32" s="17"/>
      <c r="O32" s="17">
        <f t="shared" si="8"/>
        <v>23.2</v>
      </c>
      <c r="P32" s="19"/>
      <c r="Q32" s="21">
        <f t="shared" si="9"/>
        <v>13.189655172413794</v>
      </c>
      <c r="R32" s="17">
        <f t="shared" si="10"/>
        <v>5</v>
      </c>
      <c r="S32" s="17">
        <f>VLOOKUP(A:A,[1]TDSheet!$A:$S,19,0)</f>
        <v>20.8</v>
      </c>
      <c r="T32" s="17">
        <f>VLOOKUP(A:A,[1]TDSheet!$A:$T,20,0)</f>
        <v>19.2</v>
      </c>
      <c r="U32" s="17">
        <f>VLOOKUP(A:A,[3]TDSheet!$A:$D,4,0)</f>
        <v>40</v>
      </c>
      <c r="V32" s="17">
        <f>VLOOKUP(A:A,[1]TDSheet!$A:$V,22,0)</f>
        <v>0</v>
      </c>
      <c r="W32" s="17">
        <f>VLOOKUP(A:A,[1]TDSheet!$A:$W,23,0)</f>
        <v>84</v>
      </c>
      <c r="X32" s="17">
        <f>VLOOKUP(A:A,[1]TDSheet!$A:$X,24,0)</f>
        <v>12</v>
      </c>
      <c r="Y32" s="17">
        <f t="shared" si="11"/>
        <v>0</v>
      </c>
      <c r="Z32" s="17">
        <f>VLOOKUP(A:A,[1]TDSheet!$A:$Z,26,0)</f>
        <v>0</v>
      </c>
      <c r="AA32" s="17">
        <f>Y32/16</f>
        <v>0</v>
      </c>
      <c r="AB32" s="20">
        <f>VLOOKUP(A:A,[1]TDSheet!$A:$AB,28,0)</f>
        <v>0.43</v>
      </c>
      <c r="AC32" s="17">
        <f t="shared" si="12"/>
        <v>0</v>
      </c>
    </row>
    <row r="33" spans="1:29" s="1" customFormat="1" ht="11.1" customHeight="1" outlineLevel="1" x14ac:dyDescent="0.2">
      <c r="A33" s="7" t="s">
        <v>23</v>
      </c>
      <c r="B33" s="7" t="s">
        <v>9</v>
      </c>
      <c r="C33" s="8">
        <v>613</v>
      </c>
      <c r="D33" s="8">
        <v>1894</v>
      </c>
      <c r="E33" s="8">
        <v>1041</v>
      </c>
      <c r="F33" s="8">
        <v>1417</v>
      </c>
      <c r="G33" s="1">
        <f>VLOOKUP(A:A,[1]TDSheet!$A:$G,7,0)</f>
        <v>1</v>
      </c>
      <c r="H33" s="1" t="e">
        <f>VLOOKUP(A:A,[1]TDSheet!$A:$H,8,0)</f>
        <v>#N/A</v>
      </c>
      <c r="I33" s="17">
        <f>VLOOKUP(A:A,[2]TDSheet!$A:$F,6,0)</f>
        <v>1081</v>
      </c>
      <c r="J33" s="17">
        <f t="shared" si="7"/>
        <v>-40</v>
      </c>
      <c r="K33" s="17">
        <f>VLOOKUP(A:A,[1]TDSheet!$A:$P,16,0)</f>
        <v>380</v>
      </c>
      <c r="L33" s="17"/>
      <c r="M33" s="17"/>
      <c r="N33" s="17"/>
      <c r="O33" s="17">
        <f t="shared" si="8"/>
        <v>208.2</v>
      </c>
      <c r="P33" s="19">
        <v>480</v>
      </c>
      <c r="Q33" s="21">
        <f t="shared" si="9"/>
        <v>10.936599423631124</v>
      </c>
      <c r="R33" s="17">
        <f t="shared" si="10"/>
        <v>6.8059558117195005</v>
      </c>
      <c r="S33" s="17">
        <f>VLOOKUP(A:A,[1]TDSheet!$A:$S,19,0)</f>
        <v>206.6</v>
      </c>
      <c r="T33" s="17">
        <f>VLOOKUP(A:A,[1]TDSheet!$A:$T,20,0)</f>
        <v>225</v>
      </c>
      <c r="U33" s="17">
        <f>VLOOKUP(A:A,[3]TDSheet!$A:$D,4,0)</f>
        <v>83</v>
      </c>
      <c r="V33" s="17">
        <f>VLOOKUP(A:A,[1]TDSheet!$A:$V,22,0)</f>
        <v>0</v>
      </c>
      <c r="W33" s="17">
        <f>VLOOKUP(A:A,[1]TDSheet!$A:$W,23,0)</f>
        <v>84</v>
      </c>
      <c r="X33" s="17">
        <f>VLOOKUP(A:A,[1]TDSheet!$A:$X,24,0)</f>
        <v>12</v>
      </c>
      <c r="Y33" s="17">
        <f t="shared" si="11"/>
        <v>480</v>
      </c>
      <c r="Z33" s="17" t="str">
        <f>VLOOKUP(A:A,[1]TDSheet!$A:$Z,26,0)</f>
        <v>апр яб</v>
      </c>
      <c r="AA33" s="17">
        <f>Y33/8</f>
        <v>60</v>
      </c>
      <c r="AB33" s="20">
        <f>VLOOKUP(A:A,[1]TDSheet!$A:$AB,28,0)</f>
        <v>0.9</v>
      </c>
      <c r="AC33" s="17">
        <f t="shared" si="12"/>
        <v>432</v>
      </c>
    </row>
    <row r="34" spans="1:29" s="1" customFormat="1" ht="11.1" customHeight="1" outlineLevel="1" x14ac:dyDescent="0.2">
      <c r="A34" s="7" t="s">
        <v>24</v>
      </c>
      <c r="B34" s="7" t="s">
        <v>9</v>
      </c>
      <c r="C34" s="8">
        <v>416</v>
      </c>
      <c r="D34" s="8">
        <v>225</v>
      </c>
      <c r="E34" s="8">
        <v>259</v>
      </c>
      <c r="F34" s="8">
        <v>363</v>
      </c>
      <c r="G34" s="1">
        <f>VLOOKUP(A:A,[1]TDSheet!$A:$G,7,0)</f>
        <v>0</v>
      </c>
      <c r="H34" s="1" t="e">
        <f>VLOOKUP(A:A,[1]TDSheet!$A:$H,8,0)</f>
        <v>#N/A</v>
      </c>
      <c r="I34" s="17">
        <f>VLOOKUP(A:A,[2]TDSheet!$A:$F,6,0)</f>
        <v>278</v>
      </c>
      <c r="J34" s="17">
        <f t="shared" si="7"/>
        <v>-19</v>
      </c>
      <c r="K34" s="17">
        <f>VLOOKUP(A:A,[1]TDSheet!$A:$P,16,0)</f>
        <v>0</v>
      </c>
      <c r="L34" s="17"/>
      <c r="M34" s="17"/>
      <c r="N34" s="17"/>
      <c r="O34" s="17">
        <f t="shared" si="8"/>
        <v>51.8</v>
      </c>
      <c r="P34" s="19">
        <v>198</v>
      </c>
      <c r="Q34" s="21">
        <f t="shared" si="9"/>
        <v>10.830115830115831</v>
      </c>
      <c r="R34" s="17">
        <f t="shared" si="10"/>
        <v>7.0077220077220082</v>
      </c>
      <c r="S34" s="17">
        <f>VLOOKUP(A:A,[1]TDSheet!$A:$S,19,0)</f>
        <v>73.400000000000006</v>
      </c>
      <c r="T34" s="17">
        <f>VLOOKUP(A:A,[1]TDSheet!$A:$T,20,0)</f>
        <v>51.6</v>
      </c>
      <c r="U34" s="17">
        <f>VLOOKUP(A:A,[3]TDSheet!$A:$D,4,0)</f>
        <v>75</v>
      </c>
      <c r="V34" s="17">
        <f>VLOOKUP(A:A,[1]TDSheet!$A:$V,22,0)</f>
        <v>0</v>
      </c>
      <c r="W34" s="17">
        <f>VLOOKUP(A:A,[1]TDSheet!$A:$W,23,0)</f>
        <v>84</v>
      </c>
      <c r="X34" s="17">
        <f>VLOOKUP(A:A,[1]TDSheet!$A:$X,24,0)</f>
        <v>12</v>
      </c>
      <c r="Y34" s="17">
        <f t="shared" si="11"/>
        <v>198</v>
      </c>
      <c r="Z34" s="17" t="str">
        <f>VLOOKUP(A:A,[1]TDSheet!$A:$Z,26,0)</f>
        <v>увел</v>
      </c>
      <c r="AA34" s="17">
        <f>Y34/16</f>
        <v>12.375</v>
      </c>
      <c r="AB34" s="20">
        <f>VLOOKUP(A:A,[1]TDSheet!$A:$AB,28,0)</f>
        <v>0.43</v>
      </c>
      <c r="AC34" s="17">
        <f t="shared" si="12"/>
        <v>85.14</v>
      </c>
    </row>
    <row r="35" spans="1:29" s="1" customFormat="1" ht="11.1" customHeight="1" outlineLevel="1" x14ac:dyDescent="0.2">
      <c r="A35" s="7" t="s">
        <v>69</v>
      </c>
      <c r="B35" s="7" t="s">
        <v>9</v>
      </c>
      <c r="C35" s="8">
        <v>397</v>
      </c>
      <c r="D35" s="8">
        <v>1192</v>
      </c>
      <c r="E35" s="8">
        <v>888</v>
      </c>
      <c r="F35" s="8">
        <v>682</v>
      </c>
      <c r="G35" s="1">
        <f>VLOOKUP(A:A,[1]TDSheet!$A:$G,7,0)</f>
        <v>1</v>
      </c>
      <c r="H35" s="1">
        <f>VLOOKUP(A:A,[1]TDSheet!$A:$H,8,0)</f>
        <v>150</v>
      </c>
      <c r="I35" s="17">
        <f>VLOOKUP(A:A,[2]TDSheet!$A:$F,6,0)</f>
        <v>900</v>
      </c>
      <c r="J35" s="17">
        <f t="shared" si="7"/>
        <v>-12</v>
      </c>
      <c r="K35" s="17">
        <f>VLOOKUP(A:A,[1]TDSheet!$A:$P,16,0)</f>
        <v>48</v>
      </c>
      <c r="L35" s="17"/>
      <c r="M35" s="17"/>
      <c r="N35" s="17"/>
      <c r="O35" s="17">
        <f t="shared" si="8"/>
        <v>84.8</v>
      </c>
      <c r="P35" s="19">
        <v>192</v>
      </c>
      <c r="Q35" s="21">
        <f t="shared" si="9"/>
        <v>10.872641509433963</v>
      </c>
      <c r="R35" s="17">
        <f t="shared" si="10"/>
        <v>8.0424528301886795</v>
      </c>
      <c r="S35" s="17">
        <f>VLOOKUP(A:A,[1]TDSheet!$A:$S,19,0)</f>
        <v>109.8</v>
      </c>
      <c r="T35" s="17">
        <f>VLOOKUP(A:A,[1]TDSheet!$A:$T,20,0)</f>
        <v>98.8</v>
      </c>
      <c r="U35" s="17">
        <f>VLOOKUP(A:A,[3]TDSheet!$A:$D,4,0)</f>
        <v>129</v>
      </c>
      <c r="V35" s="17">
        <f>VLOOKUP(A:A,[1]TDSheet!$A:$V,22,0)</f>
        <v>464</v>
      </c>
      <c r="W35" s="17">
        <f>VLOOKUP(A:A,[1]TDSheet!$A:$W,23,0)</f>
        <v>84</v>
      </c>
      <c r="X35" s="17">
        <f>VLOOKUP(A:A,[1]TDSheet!$A:$X,24,0)</f>
        <v>12</v>
      </c>
      <c r="Y35" s="17">
        <f t="shared" si="11"/>
        <v>192</v>
      </c>
      <c r="Z35" s="17">
        <f>VLOOKUP(A:A,[1]TDSheet!$A:$Z,26,0)</f>
        <v>0</v>
      </c>
      <c r="AA35" s="17">
        <f>Y35/8</f>
        <v>24</v>
      </c>
      <c r="AB35" s="20">
        <f>VLOOKUP(A:A,[1]TDSheet!$A:$AB,28,0)</f>
        <v>0.9</v>
      </c>
      <c r="AC35" s="17">
        <f t="shared" si="12"/>
        <v>172.8</v>
      </c>
    </row>
    <row r="36" spans="1:29" s="1" customFormat="1" ht="21.95" customHeight="1" outlineLevel="1" x14ac:dyDescent="0.2">
      <c r="A36" s="7" t="s">
        <v>25</v>
      </c>
      <c r="B36" s="7" t="s">
        <v>9</v>
      </c>
      <c r="C36" s="8">
        <v>993</v>
      </c>
      <c r="D36" s="8">
        <v>1398</v>
      </c>
      <c r="E36" s="8">
        <v>932</v>
      </c>
      <c r="F36" s="8">
        <v>1415</v>
      </c>
      <c r="G36" s="1">
        <f>VLOOKUP(A:A,[1]TDSheet!$A:$G,7,0)</f>
        <v>0</v>
      </c>
      <c r="H36" s="1" t="e">
        <f>VLOOKUP(A:A,[1]TDSheet!$A:$H,8,0)</f>
        <v>#N/A</v>
      </c>
      <c r="I36" s="17">
        <f>VLOOKUP(A:A,[2]TDSheet!$A:$F,6,0)</f>
        <v>877</v>
      </c>
      <c r="J36" s="17">
        <f t="shared" si="7"/>
        <v>55</v>
      </c>
      <c r="K36" s="17">
        <f>VLOOKUP(A:A,[1]TDSheet!$A:$P,16,0)</f>
        <v>190</v>
      </c>
      <c r="L36" s="17"/>
      <c r="M36" s="17"/>
      <c r="N36" s="17"/>
      <c r="O36" s="17">
        <f t="shared" si="8"/>
        <v>186.4</v>
      </c>
      <c r="P36" s="19">
        <v>580</v>
      </c>
      <c r="Q36" s="21">
        <f t="shared" si="9"/>
        <v>11.722103004291846</v>
      </c>
      <c r="R36" s="17">
        <f t="shared" si="10"/>
        <v>7.5912017167381975</v>
      </c>
      <c r="S36" s="17">
        <f>VLOOKUP(A:A,[1]TDSheet!$A:$S,19,0)</f>
        <v>237.8</v>
      </c>
      <c r="T36" s="17">
        <f>VLOOKUP(A:A,[1]TDSheet!$A:$T,20,0)</f>
        <v>207.4</v>
      </c>
      <c r="U36" s="17">
        <f>VLOOKUP(A:A,[3]TDSheet!$A:$D,4,0)</f>
        <v>77</v>
      </c>
      <c r="V36" s="17">
        <f>VLOOKUP(A:A,[1]TDSheet!$A:$V,22,0)</f>
        <v>0</v>
      </c>
      <c r="W36" s="17">
        <f>VLOOKUP(A:A,[1]TDSheet!$A:$W,23,0)</f>
        <v>84</v>
      </c>
      <c r="X36" s="17">
        <f>VLOOKUP(A:A,[1]TDSheet!$A:$X,24,0)</f>
        <v>12</v>
      </c>
      <c r="Y36" s="17">
        <f t="shared" si="11"/>
        <v>580</v>
      </c>
      <c r="Z36" s="17" t="str">
        <f>VLOOKUP(A:A,[1]TDSheet!$A:$Z,26,0)</f>
        <v>апр яб</v>
      </c>
      <c r="AA36" s="17">
        <f>Y36/16</f>
        <v>36.25</v>
      </c>
      <c r="AB36" s="20">
        <f>VLOOKUP(A:A,[1]TDSheet!$A:$AB,28,0)</f>
        <v>0.43</v>
      </c>
      <c r="AC36" s="17">
        <f t="shared" si="12"/>
        <v>249.4</v>
      </c>
    </row>
    <row r="37" spans="1:29" s="1" customFormat="1" ht="21.95" customHeight="1" outlineLevel="1" x14ac:dyDescent="0.2">
      <c r="A37" s="7" t="s">
        <v>70</v>
      </c>
      <c r="B37" s="7" t="s">
        <v>9</v>
      </c>
      <c r="C37" s="8">
        <v>351</v>
      </c>
      <c r="D37" s="8">
        <v>435</v>
      </c>
      <c r="E37" s="8">
        <v>302</v>
      </c>
      <c r="F37" s="8">
        <v>445</v>
      </c>
      <c r="G37" s="1">
        <f>VLOOKUP(A:A,[1]TDSheet!$A:$G,7,0)</f>
        <v>1</v>
      </c>
      <c r="H37" s="1" t="e">
        <f>VLOOKUP(A:A,[1]TDSheet!$A:$H,8,0)</f>
        <v>#N/A</v>
      </c>
      <c r="I37" s="17">
        <f>VLOOKUP(A:A,[2]TDSheet!$A:$F,6,0)</f>
        <v>323</v>
      </c>
      <c r="J37" s="17">
        <f t="shared" si="7"/>
        <v>-21</v>
      </c>
      <c r="K37" s="17">
        <f>VLOOKUP(A:A,[1]TDSheet!$A:$P,16,0)</f>
        <v>98</v>
      </c>
      <c r="L37" s="17"/>
      <c r="M37" s="17"/>
      <c r="N37" s="17"/>
      <c r="O37" s="17">
        <f t="shared" si="8"/>
        <v>60.4</v>
      </c>
      <c r="P37" s="19">
        <v>190</v>
      </c>
      <c r="Q37" s="21">
        <f t="shared" si="9"/>
        <v>12.135761589403973</v>
      </c>
      <c r="R37" s="17">
        <f t="shared" si="10"/>
        <v>7.3675496688741724</v>
      </c>
      <c r="S37" s="17">
        <f>VLOOKUP(A:A,[1]TDSheet!$A:$S,19,0)</f>
        <v>85</v>
      </c>
      <c r="T37" s="17">
        <f>VLOOKUP(A:A,[1]TDSheet!$A:$T,20,0)</f>
        <v>73.400000000000006</v>
      </c>
      <c r="U37" s="17">
        <f>VLOOKUP(A:A,[3]TDSheet!$A:$D,4,0)</f>
        <v>96</v>
      </c>
      <c r="V37" s="17">
        <f>VLOOKUP(A:A,[1]TDSheet!$A:$V,22,0)</f>
        <v>0</v>
      </c>
      <c r="W37" s="17">
        <f>VLOOKUP(A:A,[1]TDSheet!$A:$W,23,0)</f>
        <v>84</v>
      </c>
      <c r="X37" s="17">
        <f>VLOOKUP(A:A,[1]TDSheet!$A:$X,24,0)</f>
        <v>12</v>
      </c>
      <c r="Y37" s="17">
        <f t="shared" si="11"/>
        <v>190</v>
      </c>
      <c r="Z37" s="17">
        <f>VLOOKUP(A:A,[1]TDSheet!$A:$Z,26,0)</f>
        <v>0</v>
      </c>
      <c r="AA37" s="17">
        <f>Y37/8</f>
        <v>23.75</v>
      </c>
      <c r="AB37" s="20">
        <f>VLOOKUP(A:A,[1]TDSheet!$A:$AB,28,0)</f>
        <v>0.9</v>
      </c>
      <c r="AC37" s="17">
        <f t="shared" si="12"/>
        <v>171</v>
      </c>
    </row>
    <row r="38" spans="1:29" s="1" customFormat="1" ht="21.95" customHeight="1" outlineLevel="1" x14ac:dyDescent="0.2">
      <c r="A38" s="7" t="s">
        <v>26</v>
      </c>
      <c r="B38" s="7" t="s">
        <v>9</v>
      </c>
      <c r="C38" s="8">
        <v>465</v>
      </c>
      <c r="D38" s="8">
        <v>394</v>
      </c>
      <c r="E38" s="8">
        <v>350</v>
      </c>
      <c r="F38" s="8">
        <v>506</v>
      </c>
      <c r="G38" s="1">
        <f>VLOOKUP(A:A,[1]TDSheet!$A:$G,7,0)</f>
        <v>1</v>
      </c>
      <c r="H38" s="1" t="e">
        <f>VLOOKUP(A:A,[1]TDSheet!$A:$H,8,0)</f>
        <v>#N/A</v>
      </c>
      <c r="I38" s="17">
        <f>VLOOKUP(A:A,[2]TDSheet!$A:$F,6,0)</f>
        <v>342</v>
      </c>
      <c r="J38" s="17">
        <f t="shared" si="7"/>
        <v>8</v>
      </c>
      <c r="K38" s="17">
        <f>VLOOKUP(A:A,[1]TDSheet!$A:$P,16,0)</f>
        <v>98</v>
      </c>
      <c r="L38" s="17"/>
      <c r="M38" s="17"/>
      <c r="N38" s="17"/>
      <c r="O38" s="17">
        <f t="shared" si="8"/>
        <v>70</v>
      </c>
      <c r="P38" s="19">
        <v>190</v>
      </c>
      <c r="Q38" s="21">
        <f t="shared" si="9"/>
        <v>11.342857142857143</v>
      </c>
      <c r="R38" s="17">
        <f t="shared" si="10"/>
        <v>7.2285714285714286</v>
      </c>
      <c r="S38" s="17">
        <f>VLOOKUP(A:A,[1]TDSheet!$A:$S,19,0)</f>
        <v>73.599999999999994</v>
      </c>
      <c r="T38" s="17">
        <f>VLOOKUP(A:A,[1]TDSheet!$A:$T,20,0)</f>
        <v>77.2</v>
      </c>
      <c r="U38" s="17">
        <f>VLOOKUP(A:A,[3]TDSheet!$A:$D,4,0)</f>
        <v>6</v>
      </c>
      <c r="V38" s="17">
        <f>VLOOKUP(A:A,[1]TDSheet!$A:$V,22,0)</f>
        <v>0</v>
      </c>
      <c r="W38" s="17">
        <f>VLOOKUP(A:A,[1]TDSheet!$A:$W,23,0)</f>
        <v>84</v>
      </c>
      <c r="X38" s="17">
        <f>VLOOKUP(A:A,[1]TDSheet!$A:$X,24,0)</f>
        <v>12</v>
      </c>
      <c r="Y38" s="17">
        <f t="shared" si="11"/>
        <v>190</v>
      </c>
      <c r="Z38" s="17" t="str">
        <f>VLOOKUP(A:A,[1]TDSheet!$A:$Z,26,0)</f>
        <v>увел</v>
      </c>
      <c r="AA38" s="17">
        <f>Y38/8</f>
        <v>23.75</v>
      </c>
      <c r="AB38" s="20">
        <f>VLOOKUP(A:A,[1]TDSheet!$A:$AB,28,0)</f>
        <v>0.8</v>
      </c>
      <c r="AC38" s="17">
        <f t="shared" si="12"/>
        <v>152</v>
      </c>
    </row>
    <row r="39" spans="1:29" s="1" customFormat="1" ht="11.1" customHeight="1" outlineLevel="1" x14ac:dyDescent="0.2">
      <c r="A39" s="7" t="s">
        <v>27</v>
      </c>
      <c r="B39" s="7" t="s">
        <v>9</v>
      </c>
      <c r="C39" s="8">
        <v>1767</v>
      </c>
      <c r="D39" s="8">
        <v>5895</v>
      </c>
      <c r="E39" s="8">
        <v>3922</v>
      </c>
      <c r="F39" s="8">
        <v>3599</v>
      </c>
      <c r="G39" s="1">
        <f>VLOOKUP(A:A,[1]TDSheet!$A:$G,7,0)</f>
        <v>1</v>
      </c>
      <c r="H39" s="1">
        <f>VLOOKUP(A:A,[1]TDSheet!$A:$H,8,0)</f>
        <v>150</v>
      </c>
      <c r="I39" s="17">
        <f>VLOOKUP(A:A,[2]TDSheet!$A:$F,6,0)</f>
        <v>4032</v>
      </c>
      <c r="J39" s="17">
        <f t="shared" si="7"/>
        <v>-110</v>
      </c>
      <c r="K39" s="17">
        <f>VLOOKUP(A:A,[1]TDSheet!$A:$P,16,0)</f>
        <v>290</v>
      </c>
      <c r="L39" s="17"/>
      <c r="M39" s="17"/>
      <c r="N39" s="17"/>
      <c r="O39" s="17">
        <f t="shared" si="8"/>
        <v>493.2</v>
      </c>
      <c r="P39" s="19">
        <v>1536</v>
      </c>
      <c r="Q39" s="21">
        <f t="shared" si="9"/>
        <v>10.999594484995946</v>
      </c>
      <c r="R39" s="17">
        <f t="shared" si="10"/>
        <v>7.2972424979724249</v>
      </c>
      <c r="S39" s="17">
        <f>VLOOKUP(A:A,[1]TDSheet!$A:$S,19,0)</f>
        <v>536</v>
      </c>
      <c r="T39" s="17">
        <f>VLOOKUP(A:A,[1]TDSheet!$A:$T,20,0)</f>
        <v>549.6</v>
      </c>
      <c r="U39" s="17">
        <f>VLOOKUP(A:A,[3]TDSheet!$A:$D,4,0)</f>
        <v>465</v>
      </c>
      <c r="V39" s="17">
        <f>VLOOKUP(A:A,[1]TDSheet!$A:$V,22,0)</f>
        <v>1456</v>
      </c>
      <c r="W39" s="17">
        <f>VLOOKUP(A:A,[1]TDSheet!$A:$W,23,0)</f>
        <v>84</v>
      </c>
      <c r="X39" s="17">
        <f>VLOOKUP(A:A,[1]TDSheet!$A:$X,24,0)</f>
        <v>12</v>
      </c>
      <c r="Y39" s="17">
        <f t="shared" si="11"/>
        <v>1536</v>
      </c>
      <c r="Z39" s="17" t="str">
        <f>VLOOKUP(A:A,[1]TDSheet!$A:$Z,26,0)</f>
        <v>апр яб</v>
      </c>
      <c r="AA39" s="17">
        <f>Y39/8</f>
        <v>192</v>
      </c>
      <c r="AB39" s="20">
        <f>VLOOKUP(A:A,[1]TDSheet!$A:$AB,28,0)</f>
        <v>0.9</v>
      </c>
      <c r="AC39" s="17">
        <f t="shared" si="12"/>
        <v>1382.4</v>
      </c>
    </row>
    <row r="40" spans="1:29" s="1" customFormat="1" ht="11.1" customHeight="1" outlineLevel="1" x14ac:dyDescent="0.2">
      <c r="A40" s="7" t="s">
        <v>28</v>
      </c>
      <c r="B40" s="7" t="s">
        <v>9</v>
      </c>
      <c r="C40" s="8">
        <v>1347</v>
      </c>
      <c r="D40" s="8">
        <v>2866</v>
      </c>
      <c r="E40" s="8">
        <v>2005</v>
      </c>
      <c r="F40" s="8">
        <v>2110</v>
      </c>
      <c r="G40" s="1">
        <f>VLOOKUP(A:A,[1]TDSheet!$A:$G,7,0)</f>
        <v>1</v>
      </c>
      <c r="H40" s="1">
        <f>VLOOKUP(A:A,[1]TDSheet!$A:$H,8,0)</f>
        <v>150</v>
      </c>
      <c r="I40" s="17">
        <f>VLOOKUP(A:A,[2]TDSheet!$A:$F,6,0)</f>
        <v>1881</v>
      </c>
      <c r="J40" s="17">
        <f t="shared" si="7"/>
        <v>124</v>
      </c>
      <c r="K40" s="17">
        <f>VLOOKUP(A:A,[1]TDSheet!$A:$P,16,0)</f>
        <v>760</v>
      </c>
      <c r="L40" s="17"/>
      <c r="M40" s="17"/>
      <c r="N40" s="17"/>
      <c r="O40" s="17">
        <f t="shared" si="8"/>
        <v>401</v>
      </c>
      <c r="P40" s="19">
        <v>1540</v>
      </c>
      <c r="Q40" s="21">
        <f t="shared" si="9"/>
        <v>10.997506234413965</v>
      </c>
      <c r="R40" s="17">
        <f t="shared" si="10"/>
        <v>5.2618453865336656</v>
      </c>
      <c r="S40" s="17">
        <f>VLOOKUP(A:A,[1]TDSheet!$A:$S,19,0)</f>
        <v>395.4</v>
      </c>
      <c r="T40" s="17">
        <f>VLOOKUP(A:A,[1]TDSheet!$A:$T,20,0)</f>
        <v>384</v>
      </c>
      <c r="U40" s="17">
        <f>VLOOKUP(A:A,[3]TDSheet!$A:$D,4,0)</f>
        <v>442</v>
      </c>
      <c r="V40" s="17">
        <f>VLOOKUP(A:A,[1]TDSheet!$A:$V,22,0)</f>
        <v>0</v>
      </c>
      <c r="W40" s="17">
        <f>VLOOKUP(A:A,[1]TDSheet!$A:$W,23,0)</f>
        <v>84</v>
      </c>
      <c r="X40" s="17">
        <f>VLOOKUP(A:A,[1]TDSheet!$A:$X,24,0)</f>
        <v>12</v>
      </c>
      <c r="Y40" s="17">
        <f t="shared" si="11"/>
        <v>1540</v>
      </c>
      <c r="Z40" s="17">
        <f>VLOOKUP(A:A,[1]TDSheet!$A:$Z,26,0)</f>
        <v>0</v>
      </c>
      <c r="AA40" s="17">
        <f>Y40/16</f>
        <v>96.25</v>
      </c>
      <c r="AB40" s="20">
        <f>VLOOKUP(A:A,[1]TDSheet!$A:$AB,28,0)</f>
        <v>0.43</v>
      </c>
      <c r="AC40" s="17">
        <f t="shared" si="12"/>
        <v>662.2</v>
      </c>
    </row>
    <row r="41" spans="1:29" s="1" customFormat="1" ht="21.95" customHeight="1" outlineLevel="1" x14ac:dyDescent="0.2">
      <c r="A41" s="7" t="s">
        <v>71</v>
      </c>
      <c r="B41" s="7" t="s">
        <v>8</v>
      </c>
      <c r="C41" s="8">
        <v>235.1</v>
      </c>
      <c r="D41" s="8">
        <v>1397</v>
      </c>
      <c r="E41" s="23">
        <v>356</v>
      </c>
      <c r="F41" s="24">
        <v>1150</v>
      </c>
      <c r="G41" s="1">
        <f>VLOOKUP(A:A,[1]TDSheet!$A:$G,7,0)</f>
        <v>0</v>
      </c>
      <c r="H41" s="1" t="e">
        <f>VLOOKUP(A:A,[1]TDSheet!$A:$H,8,0)</f>
        <v>#N/A</v>
      </c>
      <c r="I41" s="17">
        <f>VLOOKUP(A:A,[2]TDSheet!$A:$F,6,0)</f>
        <v>253.602</v>
      </c>
      <c r="J41" s="17">
        <f t="shared" si="7"/>
        <v>102.398</v>
      </c>
      <c r="K41" s="17">
        <f>VLOOKUP(A:A,[1]TDSheet!$A:$P,16,0)</f>
        <v>0</v>
      </c>
      <c r="L41" s="17"/>
      <c r="M41" s="17"/>
      <c r="N41" s="17"/>
      <c r="O41" s="17">
        <f t="shared" si="8"/>
        <v>71.2</v>
      </c>
      <c r="P41" s="19"/>
      <c r="Q41" s="21">
        <f t="shared" si="9"/>
        <v>16.151685393258425</v>
      </c>
      <c r="R41" s="17">
        <f t="shared" si="10"/>
        <v>16.151685393258425</v>
      </c>
      <c r="S41" s="17">
        <f>VLOOKUP(A:A,[1]TDSheet!$A:$S,19,0)</f>
        <v>61.2</v>
      </c>
      <c r="T41" s="17">
        <f>VLOOKUP(A:A,[1]TDSheet!$A:$T,20,0)</f>
        <v>136.80000000000001</v>
      </c>
      <c r="U41" s="17">
        <f>VLOOKUP(A:A,[3]TDSheet!$A:$D,4,0)</f>
        <v>32.44</v>
      </c>
      <c r="V41" s="17">
        <f>VLOOKUP(A:A,[1]TDSheet!$A:$V,22,0)</f>
        <v>0</v>
      </c>
      <c r="W41" s="17">
        <f>VLOOKUP(A:A,[1]TDSheet!$A:$W,23,0)</f>
        <v>234</v>
      </c>
      <c r="X41" s="17">
        <f>VLOOKUP(A:A,[1]TDSheet!$A:$X,24,0)</f>
        <v>18</v>
      </c>
      <c r="Y41" s="17">
        <f t="shared" si="11"/>
        <v>0</v>
      </c>
      <c r="Z41" s="17" t="str">
        <f>VLOOKUP(A:A,[1]TDSheet!$A:$Z,26,0)</f>
        <v>пер ск 870</v>
      </c>
      <c r="AA41" s="17">
        <f>Y41/2.7</f>
        <v>0</v>
      </c>
      <c r="AB41" s="20">
        <f>VLOOKUP(A:A,[1]TDSheet!$A:$AB,28,0)</f>
        <v>1</v>
      </c>
      <c r="AC41" s="17">
        <f t="shared" si="12"/>
        <v>0</v>
      </c>
    </row>
    <row r="42" spans="1:29" s="1" customFormat="1" ht="21.95" customHeight="1" outlineLevel="1" x14ac:dyDescent="0.2">
      <c r="A42" s="7" t="s">
        <v>29</v>
      </c>
      <c r="B42" s="7" t="s">
        <v>8</v>
      </c>
      <c r="C42" s="8">
        <v>417</v>
      </c>
      <c r="D42" s="8">
        <v>2570</v>
      </c>
      <c r="E42" s="8">
        <v>1295.4000000000001</v>
      </c>
      <c r="F42" s="8">
        <v>1656.6</v>
      </c>
      <c r="G42" s="1">
        <f>VLOOKUP(A:A,[1]TDSheet!$A:$G,7,0)</f>
        <v>0</v>
      </c>
      <c r="H42" s="1" t="e">
        <f>VLOOKUP(A:A,[1]TDSheet!$A:$H,8,0)</f>
        <v>#N/A</v>
      </c>
      <c r="I42" s="17">
        <f>VLOOKUP(A:A,[2]TDSheet!$A:$F,6,0)</f>
        <v>1318.5219999999999</v>
      </c>
      <c r="J42" s="17">
        <f t="shared" si="7"/>
        <v>-23.121999999999844</v>
      </c>
      <c r="K42" s="17">
        <f>VLOOKUP(A:A,[1]TDSheet!$A:$P,16,0)</f>
        <v>420</v>
      </c>
      <c r="L42" s="17"/>
      <c r="M42" s="17"/>
      <c r="N42" s="17"/>
      <c r="O42" s="17">
        <f t="shared" si="8"/>
        <v>259.08000000000004</v>
      </c>
      <c r="P42" s="19">
        <v>780</v>
      </c>
      <c r="Q42" s="21">
        <f t="shared" si="9"/>
        <v>11.025937934228807</v>
      </c>
      <c r="R42" s="17">
        <f t="shared" si="10"/>
        <v>6.3941639647985165</v>
      </c>
      <c r="S42" s="17">
        <f>VLOOKUP(A:A,[1]TDSheet!$A:$S,19,0)</f>
        <v>222.14000000000001</v>
      </c>
      <c r="T42" s="17">
        <f>VLOOKUP(A:A,[1]TDSheet!$A:$T,20,0)</f>
        <v>268.7</v>
      </c>
      <c r="U42" s="17">
        <f>VLOOKUP(A:A,[3]TDSheet!$A:$D,4,0)</f>
        <v>240</v>
      </c>
      <c r="V42" s="17">
        <f>VLOOKUP(A:A,[1]TDSheet!$A:$V,22,0)</f>
        <v>0</v>
      </c>
      <c r="W42" s="17">
        <f>VLOOKUP(A:A,[1]TDSheet!$A:$W,23,0)</f>
        <v>144</v>
      </c>
      <c r="X42" s="17">
        <f>VLOOKUP(A:A,[1]TDSheet!$A:$X,24,0)</f>
        <v>12</v>
      </c>
      <c r="Y42" s="17">
        <f t="shared" si="11"/>
        <v>780</v>
      </c>
      <c r="Z42" s="17" t="e">
        <f>VLOOKUP(A:A,[1]TDSheet!$A:$Z,26,0)</f>
        <v>#N/A</v>
      </c>
      <c r="AA42" s="17">
        <f>Y42/5</f>
        <v>156</v>
      </c>
      <c r="AB42" s="20">
        <f>VLOOKUP(A:A,[1]TDSheet!$A:$AB,28,0)</f>
        <v>1</v>
      </c>
      <c r="AC42" s="17">
        <f t="shared" si="12"/>
        <v>780</v>
      </c>
    </row>
    <row r="43" spans="1:29" s="1" customFormat="1" ht="11.1" customHeight="1" outlineLevel="1" x14ac:dyDescent="0.2">
      <c r="A43" s="7" t="s">
        <v>30</v>
      </c>
      <c r="B43" s="7" t="s">
        <v>9</v>
      </c>
      <c r="C43" s="8">
        <v>2097</v>
      </c>
      <c r="D43" s="8">
        <v>3432</v>
      </c>
      <c r="E43" s="8">
        <v>2378</v>
      </c>
      <c r="F43" s="8">
        <v>3069</v>
      </c>
      <c r="G43" s="1" t="str">
        <f>VLOOKUP(A:A,[1]TDSheet!$A:$G,7,0)</f>
        <v>пуд,яб</v>
      </c>
      <c r="H43" s="1">
        <f>VLOOKUP(A:A,[1]TDSheet!$A:$H,8,0)</f>
        <v>150</v>
      </c>
      <c r="I43" s="17">
        <f>VLOOKUP(A:A,[2]TDSheet!$A:$F,6,0)</f>
        <v>2435</v>
      </c>
      <c r="J43" s="17">
        <f t="shared" si="7"/>
        <v>-57</v>
      </c>
      <c r="K43" s="17">
        <f>VLOOKUP(A:A,[1]TDSheet!$A:$P,16,0)</f>
        <v>510</v>
      </c>
      <c r="L43" s="17"/>
      <c r="M43" s="17"/>
      <c r="N43" s="17"/>
      <c r="O43" s="17">
        <f t="shared" si="8"/>
        <v>462.8</v>
      </c>
      <c r="P43" s="19">
        <v>1535</v>
      </c>
      <c r="Q43" s="21">
        <f t="shared" si="9"/>
        <v>11.050129645635263</v>
      </c>
      <c r="R43" s="17">
        <f t="shared" si="10"/>
        <v>6.6313742437337941</v>
      </c>
      <c r="S43" s="17">
        <f>VLOOKUP(A:A,[1]TDSheet!$A:$S,19,0)</f>
        <v>532.79999999999995</v>
      </c>
      <c r="T43" s="17">
        <f>VLOOKUP(A:A,[1]TDSheet!$A:$T,20,0)</f>
        <v>492.2</v>
      </c>
      <c r="U43" s="17">
        <f>VLOOKUP(A:A,[3]TDSheet!$A:$D,4,0)</f>
        <v>530</v>
      </c>
      <c r="V43" s="17">
        <f>VLOOKUP(A:A,[1]TDSheet!$A:$V,22,0)</f>
        <v>64</v>
      </c>
      <c r="W43" s="17">
        <f>VLOOKUP(A:A,[1]TDSheet!$A:$W,23,0)</f>
        <v>84</v>
      </c>
      <c r="X43" s="17">
        <f>VLOOKUP(A:A,[1]TDSheet!$A:$X,24,0)</f>
        <v>12</v>
      </c>
      <c r="Y43" s="17">
        <f t="shared" si="11"/>
        <v>1535</v>
      </c>
      <c r="Z43" s="17" t="str">
        <f>VLOOKUP(A:A,[1]TDSheet!$A:$Z,26,0)</f>
        <v>апр яб</v>
      </c>
      <c r="AA43" s="17">
        <f>Y43/8</f>
        <v>191.875</v>
      </c>
      <c r="AB43" s="20">
        <f>VLOOKUP(A:A,[1]TDSheet!$A:$AB,28,0)</f>
        <v>0.9</v>
      </c>
      <c r="AC43" s="17">
        <f t="shared" si="12"/>
        <v>1381.5</v>
      </c>
    </row>
    <row r="44" spans="1:29" s="1" customFormat="1" ht="11.1" customHeight="1" outlineLevel="1" x14ac:dyDescent="0.2">
      <c r="A44" s="7" t="s">
        <v>31</v>
      </c>
      <c r="B44" s="7" t="s">
        <v>9</v>
      </c>
      <c r="C44" s="8">
        <v>868</v>
      </c>
      <c r="D44" s="8">
        <v>2225</v>
      </c>
      <c r="E44" s="8">
        <v>1248</v>
      </c>
      <c r="F44" s="8">
        <v>1783</v>
      </c>
      <c r="G44" s="1">
        <f>VLOOKUP(A:A,[1]TDSheet!$A:$G,7,0)</f>
        <v>1</v>
      </c>
      <c r="H44" s="1">
        <f>VLOOKUP(A:A,[1]TDSheet!$A:$H,8,0)</f>
        <v>150</v>
      </c>
      <c r="I44" s="17">
        <f>VLOOKUP(A:A,[2]TDSheet!$A:$F,6,0)</f>
        <v>1264</v>
      </c>
      <c r="J44" s="17">
        <f t="shared" si="7"/>
        <v>-16</v>
      </c>
      <c r="K44" s="17">
        <f>VLOOKUP(A:A,[1]TDSheet!$A:$P,16,0)</f>
        <v>0</v>
      </c>
      <c r="L44" s="17"/>
      <c r="M44" s="17"/>
      <c r="N44" s="17"/>
      <c r="O44" s="17">
        <f t="shared" si="8"/>
        <v>249.6</v>
      </c>
      <c r="P44" s="19">
        <v>960</v>
      </c>
      <c r="Q44" s="21">
        <f t="shared" si="9"/>
        <v>10.989583333333334</v>
      </c>
      <c r="R44" s="17">
        <f t="shared" si="10"/>
        <v>7.1434294871794872</v>
      </c>
      <c r="S44" s="17">
        <f>VLOOKUP(A:A,[1]TDSheet!$A:$S,19,0)</f>
        <v>278.8</v>
      </c>
      <c r="T44" s="17">
        <f>VLOOKUP(A:A,[1]TDSheet!$A:$T,20,0)</f>
        <v>280.8</v>
      </c>
      <c r="U44" s="17">
        <f>VLOOKUP(A:A,[3]TDSheet!$A:$D,4,0)</f>
        <v>451</v>
      </c>
      <c r="V44" s="17">
        <f>VLOOKUP(A:A,[1]TDSheet!$A:$V,22,0)</f>
        <v>0</v>
      </c>
      <c r="W44" s="17">
        <f>VLOOKUP(A:A,[1]TDSheet!$A:$W,23,0)</f>
        <v>84</v>
      </c>
      <c r="X44" s="17">
        <f>VLOOKUP(A:A,[1]TDSheet!$A:$X,24,0)</f>
        <v>12</v>
      </c>
      <c r="Y44" s="17">
        <f t="shared" si="11"/>
        <v>960</v>
      </c>
      <c r="Z44" s="17">
        <f>VLOOKUP(A:A,[1]TDSheet!$A:$Z,26,0)</f>
        <v>0</v>
      </c>
      <c r="AA44" s="17">
        <f>Y44/16</f>
        <v>60</v>
      </c>
      <c r="AB44" s="20">
        <f>VLOOKUP(A:A,[1]TDSheet!$A:$AB,28,0)</f>
        <v>0.43</v>
      </c>
      <c r="AC44" s="17">
        <f t="shared" si="12"/>
        <v>412.8</v>
      </c>
    </row>
    <row r="45" spans="1:29" s="1" customFormat="1" ht="11.1" customHeight="1" outlineLevel="1" x14ac:dyDescent="0.2">
      <c r="A45" s="7" t="s">
        <v>72</v>
      </c>
      <c r="B45" s="7" t="s">
        <v>9</v>
      </c>
      <c r="C45" s="8">
        <v>122</v>
      </c>
      <c r="D45" s="8">
        <v>6</v>
      </c>
      <c r="E45" s="8">
        <v>26</v>
      </c>
      <c r="F45" s="8">
        <v>98</v>
      </c>
      <c r="G45" s="1">
        <f>VLOOKUP(A:A,[1]TDSheet!$A:$G,7,0)</f>
        <v>1</v>
      </c>
      <c r="H45" s="1" t="e">
        <f>VLOOKUP(A:A,[1]TDSheet!$A:$H,8,0)</f>
        <v>#N/A</v>
      </c>
      <c r="I45" s="17">
        <f>VLOOKUP(A:A,[2]TDSheet!$A:$F,6,0)</f>
        <v>34</v>
      </c>
      <c r="J45" s="17">
        <f t="shared" si="7"/>
        <v>-8</v>
      </c>
      <c r="K45" s="17">
        <f>VLOOKUP(A:A,[1]TDSheet!$A:$P,16,0)</f>
        <v>0</v>
      </c>
      <c r="L45" s="17"/>
      <c r="M45" s="17"/>
      <c r="N45" s="17"/>
      <c r="O45" s="17">
        <f t="shared" si="8"/>
        <v>5.2</v>
      </c>
      <c r="P45" s="19"/>
      <c r="Q45" s="21">
        <f t="shared" si="9"/>
        <v>18.846153846153847</v>
      </c>
      <c r="R45" s="17">
        <f t="shared" si="10"/>
        <v>18.846153846153847</v>
      </c>
      <c r="S45" s="17">
        <f>VLOOKUP(A:A,[1]TDSheet!$A:$S,19,0)</f>
        <v>13</v>
      </c>
      <c r="T45" s="17">
        <f>VLOOKUP(A:A,[1]TDSheet!$A:$T,20,0)</f>
        <v>6</v>
      </c>
      <c r="U45" s="17">
        <f>VLOOKUP(A:A,[3]TDSheet!$A:$D,4,0)</f>
        <v>8</v>
      </c>
      <c r="V45" s="17">
        <f>VLOOKUP(A:A,[1]TDSheet!$A:$V,22,0)</f>
        <v>0</v>
      </c>
      <c r="W45" s="17">
        <f>VLOOKUP(A:A,[1]TDSheet!$A:$W,23,0)</f>
        <v>84</v>
      </c>
      <c r="X45" s="17">
        <f>VLOOKUP(A:A,[1]TDSheet!$A:$X,24,0)</f>
        <v>12</v>
      </c>
      <c r="Y45" s="17">
        <f t="shared" si="11"/>
        <v>0</v>
      </c>
      <c r="Z45" s="25" t="str">
        <f>VLOOKUP(A:A,[1]TDSheet!$A:$Z,26,0)</f>
        <v>увел</v>
      </c>
      <c r="AA45" s="17">
        <f>Y45/10</f>
        <v>0</v>
      </c>
      <c r="AB45" s="20">
        <f>VLOOKUP(A:A,[1]TDSheet!$A:$AB,28,0)</f>
        <v>0.7</v>
      </c>
      <c r="AC45" s="17">
        <f t="shared" si="12"/>
        <v>0</v>
      </c>
    </row>
    <row r="46" spans="1:29" s="1" customFormat="1" ht="11.1" customHeight="1" outlineLevel="1" x14ac:dyDescent="0.2">
      <c r="A46" s="7" t="s">
        <v>73</v>
      </c>
      <c r="B46" s="7" t="s">
        <v>9</v>
      </c>
      <c r="C46" s="8">
        <v>141</v>
      </c>
      <c r="D46" s="8">
        <v>132</v>
      </c>
      <c r="E46" s="8">
        <v>64</v>
      </c>
      <c r="F46" s="8">
        <v>202</v>
      </c>
      <c r="G46" s="1">
        <f>VLOOKUP(A:A,[1]TDSheet!$A:$G,7,0)</f>
        <v>1</v>
      </c>
      <c r="H46" s="1" t="e">
        <f>VLOOKUP(A:A,[1]TDSheet!$A:$H,8,0)</f>
        <v>#N/A</v>
      </c>
      <c r="I46" s="17">
        <f>VLOOKUP(A:A,[2]TDSheet!$A:$F,6,0)</f>
        <v>75</v>
      </c>
      <c r="J46" s="17">
        <f t="shared" si="7"/>
        <v>-11</v>
      </c>
      <c r="K46" s="17">
        <f>VLOOKUP(A:A,[1]TDSheet!$A:$P,16,0)</f>
        <v>0</v>
      </c>
      <c r="L46" s="17"/>
      <c r="M46" s="17"/>
      <c r="N46" s="17"/>
      <c r="O46" s="17">
        <f t="shared" si="8"/>
        <v>12.8</v>
      </c>
      <c r="P46" s="19"/>
      <c r="Q46" s="21">
        <f t="shared" si="9"/>
        <v>15.78125</v>
      </c>
      <c r="R46" s="17">
        <f t="shared" si="10"/>
        <v>15.78125</v>
      </c>
      <c r="S46" s="17">
        <f>VLOOKUP(A:A,[1]TDSheet!$A:$S,19,0)</f>
        <v>20.8</v>
      </c>
      <c r="T46" s="17">
        <f>VLOOKUP(A:A,[1]TDSheet!$A:$T,20,0)</f>
        <v>10.6</v>
      </c>
      <c r="U46" s="17">
        <f>VLOOKUP(A:A,[3]TDSheet!$A:$D,4,0)</f>
        <v>12</v>
      </c>
      <c r="V46" s="17">
        <f>VLOOKUP(A:A,[1]TDSheet!$A:$V,22,0)</f>
        <v>0</v>
      </c>
      <c r="W46" s="17">
        <f>VLOOKUP(A:A,[1]TDSheet!$A:$W,23,0)</f>
        <v>84</v>
      </c>
      <c r="X46" s="17">
        <f>VLOOKUP(A:A,[1]TDSheet!$A:$X,24,0)</f>
        <v>12</v>
      </c>
      <c r="Y46" s="17">
        <f t="shared" si="11"/>
        <v>0</v>
      </c>
      <c r="Z46" s="25" t="str">
        <f>VLOOKUP(A:A,[1]TDSheet!$A:$Z,26,0)</f>
        <v>увел</v>
      </c>
      <c r="AA46" s="17">
        <f>Y46/10</f>
        <v>0</v>
      </c>
      <c r="AB46" s="20">
        <f>VLOOKUP(A:A,[1]TDSheet!$A:$AB,28,0)</f>
        <v>0.7</v>
      </c>
      <c r="AC46" s="17">
        <f t="shared" si="12"/>
        <v>0</v>
      </c>
    </row>
    <row r="47" spans="1:29" s="1" customFormat="1" ht="11.1" customHeight="1" outlineLevel="1" x14ac:dyDescent="0.2">
      <c r="A47" s="7" t="s">
        <v>74</v>
      </c>
      <c r="B47" s="7" t="s">
        <v>9</v>
      </c>
      <c r="C47" s="8">
        <v>223</v>
      </c>
      <c r="D47" s="8">
        <v>8</v>
      </c>
      <c r="E47" s="8">
        <v>21</v>
      </c>
      <c r="F47" s="8">
        <v>203</v>
      </c>
      <c r="G47" s="1" t="str">
        <f>VLOOKUP(A:A,[1]TDSheet!$A:$G,7,0)</f>
        <v>нов</v>
      </c>
      <c r="H47" s="1" t="e">
        <f>VLOOKUP(A:A,[1]TDSheet!$A:$H,8,0)</f>
        <v>#N/A</v>
      </c>
      <c r="I47" s="17">
        <f>VLOOKUP(A:A,[2]TDSheet!$A:$F,6,0)</f>
        <v>29</v>
      </c>
      <c r="J47" s="17">
        <f t="shared" si="7"/>
        <v>-8</v>
      </c>
      <c r="K47" s="17">
        <f>VLOOKUP(A:A,[1]TDSheet!$A:$P,16,0)</f>
        <v>0</v>
      </c>
      <c r="L47" s="17"/>
      <c r="M47" s="17"/>
      <c r="N47" s="17"/>
      <c r="O47" s="17">
        <f t="shared" si="8"/>
        <v>4.2</v>
      </c>
      <c r="P47" s="19"/>
      <c r="Q47" s="21">
        <f t="shared" si="9"/>
        <v>48.333333333333329</v>
      </c>
      <c r="R47" s="17">
        <f t="shared" si="10"/>
        <v>48.333333333333329</v>
      </c>
      <c r="S47" s="17">
        <f>VLOOKUP(A:A,[1]TDSheet!$A:$S,19,0)</f>
        <v>4.4000000000000004</v>
      </c>
      <c r="T47" s="17">
        <f>VLOOKUP(A:A,[1]TDSheet!$A:$T,20,0)</f>
        <v>6</v>
      </c>
      <c r="U47" s="17">
        <f>VLOOKUP(A:A,[3]TDSheet!$A:$D,4,0)</f>
        <v>2</v>
      </c>
      <c r="V47" s="17">
        <f>VLOOKUP(A:A,[1]TDSheet!$A:$V,22,0)</f>
        <v>0</v>
      </c>
      <c r="W47" s="17">
        <f>VLOOKUP(A:A,[1]TDSheet!$A:$W,23,0)</f>
        <v>84</v>
      </c>
      <c r="X47" s="17">
        <f>VLOOKUP(A:A,[1]TDSheet!$A:$X,24,0)</f>
        <v>12</v>
      </c>
      <c r="Y47" s="17">
        <f t="shared" si="11"/>
        <v>0</v>
      </c>
      <c r="Z47" s="26" t="str">
        <f>VLOOKUP(A:A,[1]TDSheet!$A:$Z,26,0)</f>
        <v>увел</v>
      </c>
      <c r="AA47" s="17">
        <f>Y47/6</f>
        <v>0</v>
      </c>
      <c r="AB47" s="20">
        <f>VLOOKUP(A:A,[1]TDSheet!$A:$AB,28,0)</f>
        <v>1</v>
      </c>
      <c r="AC47" s="17">
        <f t="shared" si="12"/>
        <v>0</v>
      </c>
    </row>
    <row r="48" spans="1:29" s="1" customFormat="1" ht="11.1" customHeight="1" outlineLevel="1" x14ac:dyDescent="0.2">
      <c r="A48" s="7" t="s">
        <v>75</v>
      </c>
      <c r="B48" s="7" t="s">
        <v>9</v>
      </c>
      <c r="C48" s="8">
        <v>54</v>
      </c>
      <c r="D48" s="8">
        <v>508</v>
      </c>
      <c r="E48" s="8">
        <v>229</v>
      </c>
      <c r="F48" s="8">
        <v>307</v>
      </c>
      <c r="G48" s="1">
        <f>VLOOKUP(A:A,[1]TDSheet!$A:$G,7,0)</f>
        <v>1</v>
      </c>
      <c r="H48" s="1" t="e">
        <f>VLOOKUP(A:A,[1]TDSheet!$A:$H,8,0)</f>
        <v>#N/A</v>
      </c>
      <c r="I48" s="17">
        <f>VLOOKUP(A:A,[2]TDSheet!$A:$F,6,0)</f>
        <v>247</v>
      </c>
      <c r="J48" s="17">
        <f t="shared" si="7"/>
        <v>-18</v>
      </c>
      <c r="K48" s="17">
        <f>VLOOKUP(A:A,[1]TDSheet!$A:$P,16,0)</f>
        <v>98</v>
      </c>
      <c r="L48" s="17"/>
      <c r="M48" s="17"/>
      <c r="N48" s="17"/>
      <c r="O48" s="17">
        <f t="shared" si="8"/>
        <v>45.8</v>
      </c>
      <c r="P48" s="19">
        <v>98</v>
      </c>
      <c r="Q48" s="21">
        <f t="shared" si="9"/>
        <v>10.982532751091703</v>
      </c>
      <c r="R48" s="17">
        <f t="shared" si="10"/>
        <v>6.7030567685589526</v>
      </c>
      <c r="S48" s="17">
        <f>VLOOKUP(A:A,[1]TDSheet!$A:$S,19,0)</f>
        <v>17.8</v>
      </c>
      <c r="T48" s="17">
        <f>VLOOKUP(A:A,[1]TDSheet!$A:$T,20,0)</f>
        <v>27.4</v>
      </c>
      <c r="U48" s="17">
        <f>VLOOKUP(A:A,[3]TDSheet!$A:$D,4,0)</f>
        <v>76</v>
      </c>
      <c r="V48" s="17">
        <f>VLOOKUP(A:A,[1]TDSheet!$A:$V,22,0)</f>
        <v>0</v>
      </c>
      <c r="W48" s="17">
        <f>VLOOKUP(A:A,[1]TDSheet!$A:$W,23,0)</f>
        <v>84</v>
      </c>
      <c r="X48" s="17">
        <f>VLOOKUP(A:A,[1]TDSheet!$A:$X,24,0)</f>
        <v>12</v>
      </c>
      <c r="Y48" s="17">
        <f t="shared" si="11"/>
        <v>98</v>
      </c>
      <c r="Z48" s="17" t="str">
        <f>VLOOKUP(A:A,[1]TDSheet!$A:$Z,26,0)</f>
        <v>склад</v>
      </c>
      <c r="AA48" s="17">
        <f>Y48/8</f>
        <v>12.25</v>
      </c>
      <c r="AB48" s="20">
        <f>VLOOKUP(A:A,[1]TDSheet!$A:$AB,28,0)</f>
        <v>0.7</v>
      </c>
      <c r="AC48" s="17">
        <f t="shared" si="12"/>
        <v>68.599999999999994</v>
      </c>
    </row>
    <row r="49" spans="1:29" s="1" customFormat="1" ht="11.1" customHeight="1" outlineLevel="1" x14ac:dyDescent="0.2">
      <c r="A49" s="7" t="s">
        <v>76</v>
      </c>
      <c r="B49" s="7" t="s">
        <v>9</v>
      </c>
      <c r="C49" s="8">
        <v>415</v>
      </c>
      <c r="D49" s="8">
        <v>919</v>
      </c>
      <c r="E49" s="8">
        <v>482</v>
      </c>
      <c r="F49" s="8">
        <v>816</v>
      </c>
      <c r="G49" s="1">
        <f>VLOOKUP(A:A,[1]TDSheet!$A:$G,7,0)</f>
        <v>1</v>
      </c>
      <c r="H49" s="1" t="e">
        <f>VLOOKUP(A:A,[1]TDSheet!$A:$H,8,0)</f>
        <v>#N/A</v>
      </c>
      <c r="I49" s="17">
        <f>VLOOKUP(A:A,[2]TDSheet!$A:$F,6,0)</f>
        <v>513</v>
      </c>
      <c r="J49" s="17">
        <f t="shared" si="7"/>
        <v>-31</v>
      </c>
      <c r="K49" s="17">
        <f>VLOOKUP(A:A,[1]TDSheet!$A:$P,16,0)</f>
        <v>0</v>
      </c>
      <c r="L49" s="17"/>
      <c r="M49" s="17"/>
      <c r="N49" s="17"/>
      <c r="O49" s="17">
        <f t="shared" si="8"/>
        <v>96.4</v>
      </c>
      <c r="P49" s="19">
        <v>288</v>
      </c>
      <c r="Q49" s="21">
        <f t="shared" si="9"/>
        <v>11.452282157676349</v>
      </c>
      <c r="R49" s="17">
        <f t="shared" si="10"/>
        <v>8.4647302904564317</v>
      </c>
      <c r="S49" s="17">
        <f>VLOOKUP(A:A,[1]TDSheet!$A:$S,19,0)</f>
        <v>56.8</v>
      </c>
      <c r="T49" s="17">
        <f>VLOOKUP(A:A,[1]TDSheet!$A:$T,20,0)</f>
        <v>117.4</v>
      </c>
      <c r="U49" s="17">
        <f>VLOOKUP(A:A,[3]TDSheet!$A:$D,4,0)</f>
        <v>123</v>
      </c>
      <c r="V49" s="17">
        <f>VLOOKUP(A:A,[1]TDSheet!$A:$V,22,0)</f>
        <v>0</v>
      </c>
      <c r="W49" s="17">
        <f>VLOOKUP(A:A,[1]TDSheet!$A:$W,23,0)</f>
        <v>84</v>
      </c>
      <c r="X49" s="17">
        <f>VLOOKUP(A:A,[1]TDSheet!$A:$X,24,0)</f>
        <v>12</v>
      </c>
      <c r="Y49" s="17">
        <f t="shared" si="11"/>
        <v>288</v>
      </c>
      <c r="Z49" s="17" t="e">
        <f>VLOOKUP(A:A,[1]TDSheet!$A:$Z,26,0)</f>
        <v>#N/A</v>
      </c>
      <c r="AA49" s="17">
        <f>Y49/8</f>
        <v>36</v>
      </c>
      <c r="AB49" s="20">
        <f>VLOOKUP(A:A,[1]TDSheet!$A:$AB,28,0)</f>
        <v>0.7</v>
      </c>
      <c r="AC49" s="17">
        <f t="shared" si="12"/>
        <v>201.6</v>
      </c>
    </row>
    <row r="50" spans="1:29" s="1" customFormat="1" ht="21.95" customHeight="1" outlineLevel="1" x14ac:dyDescent="0.2">
      <c r="A50" s="7" t="s">
        <v>32</v>
      </c>
      <c r="B50" s="7" t="s">
        <v>9</v>
      </c>
      <c r="C50" s="8">
        <v>231</v>
      </c>
      <c r="D50" s="8">
        <v>206</v>
      </c>
      <c r="E50" s="8">
        <v>159</v>
      </c>
      <c r="F50" s="8">
        <v>269</v>
      </c>
      <c r="G50" s="1">
        <f>VLOOKUP(A:A,[1]TDSheet!$A:$G,7,0)</f>
        <v>1</v>
      </c>
      <c r="H50" s="1" t="e">
        <f>VLOOKUP(A:A,[1]TDSheet!$A:$H,8,0)</f>
        <v>#N/A</v>
      </c>
      <c r="I50" s="17">
        <f>VLOOKUP(A:A,[2]TDSheet!$A:$F,6,0)</f>
        <v>168</v>
      </c>
      <c r="J50" s="17">
        <f t="shared" si="7"/>
        <v>-9</v>
      </c>
      <c r="K50" s="17">
        <f>VLOOKUP(A:A,[1]TDSheet!$A:$P,16,0)</f>
        <v>0</v>
      </c>
      <c r="L50" s="17"/>
      <c r="M50" s="17"/>
      <c r="N50" s="17"/>
      <c r="O50" s="17">
        <f t="shared" si="8"/>
        <v>31.8</v>
      </c>
      <c r="P50" s="19">
        <v>96</v>
      </c>
      <c r="Q50" s="21">
        <f t="shared" si="9"/>
        <v>11.477987421383647</v>
      </c>
      <c r="R50" s="17">
        <f t="shared" si="10"/>
        <v>8.4591194968553456</v>
      </c>
      <c r="S50" s="17">
        <f>VLOOKUP(A:A,[1]TDSheet!$A:$S,19,0)</f>
        <v>35</v>
      </c>
      <c r="T50" s="17">
        <f>VLOOKUP(A:A,[1]TDSheet!$A:$T,20,0)</f>
        <v>38.200000000000003</v>
      </c>
      <c r="U50" s="17">
        <f>VLOOKUP(A:A,[3]TDSheet!$A:$D,4,0)</f>
        <v>51</v>
      </c>
      <c r="V50" s="17">
        <f>VLOOKUP(A:A,[1]TDSheet!$A:$V,22,0)</f>
        <v>0</v>
      </c>
      <c r="W50" s="17">
        <f>VLOOKUP(A:A,[1]TDSheet!$A:$W,23,0)</f>
        <v>84</v>
      </c>
      <c r="X50" s="17">
        <f>VLOOKUP(A:A,[1]TDSheet!$A:$X,24,0)</f>
        <v>12</v>
      </c>
      <c r="Y50" s="17">
        <f t="shared" si="11"/>
        <v>96</v>
      </c>
      <c r="Z50" s="17">
        <f>VLOOKUP(A:A,[1]TDSheet!$A:$Z,26,0)</f>
        <v>0</v>
      </c>
      <c r="AA50" s="17">
        <f>Y50/8</f>
        <v>12</v>
      </c>
      <c r="AB50" s="20">
        <f>VLOOKUP(A:A,[1]TDSheet!$A:$AB,28,0)</f>
        <v>0.7</v>
      </c>
      <c r="AC50" s="17">
        <f t="shared" si="12"/>
        <v>67.199999999999989</v>
      </c>
    </row>
    <row r="51" spans="1:29" s="1" customFormat="1" ht="11.1" customHeight="1" outlineLevel="1" x14ac:dyDescent="0.2">
      <c r="A51" s="7" t="s">
        <v>33</v>
      </c>
      <c r="B51" s="7" t="s">
        <v>9</v>
      </c>
      <c r="C51" s="8">
        <v>1064</v>
      </c>
      <c r="D51" s="8">
        <v>2686</v>
      </c>
      <c r="E51" s="8">
        <v>1527</v>
      </c>
      <c r="F51" s="8">
        <v>2169</v>
      </c>
      <c r="G51" s="1">
        <f>VLOOKUP(A:A,[1]TDSheet!$A:$G,7,0)</f>
        <v>1</v>
      </c>
      <c r="H51" s="1" t="e">
        <f>VLOOKUP(A:A,[1]TDSheet!$A:$H,8,0)</f>
        <v>#N/A</v>
      </c>
      <c r="I51" s="17">
        <f>VLOOKUP(A:A,[2]TDSheet!$A:$F,6,0)</f>
        <v>1525</v>
      </c>
      <c r="J51" s="17">
        <f t="shared" si="7"/>
        <v>2</v>
      </c>
      <c r="K51" s="17">
        <f>VLOOKUP(A:A,[1]TDSheet!$A:$P,16,0)</f>
        <v>380</v>
      </c>
      <c r="L51" s="17"/>
      <c r="M51" s="17"/>
      <c r="N51" s="17"/>
      <c r="O51" s="17">
        <f t="shared" si="8"/>
        <v>305.39999999999998</v>
      </c>
      <c r="P51" s="19">
        <v>860</v>
      </c>
      <c r="Q51" s="21">
        <f t="shared" si="9"/>
        <v>11.162409954158482</v>
      </c>
      <c r="R51" s="17">
        <f t="shared" si="10"/>
        <v>7.1021611001964642</v>
      </c>
      <c r="S51" s="17">
        <f>VLOOKUP(A:A,[1]TDSheet!$A:$S,19,0)</f>
        <v>336.6</v>
      </c>
      <c r="T51" s="17">
        <f>VLOOKUP(A:A,[1]TDSheet!$A:$T,20,0)</f>
        <v>339</v>
      </c>
      <c r="U51" s="17">
        <f>VLOOKUP(A:A,[3]TDSheet!$A:$D,4,0)</f>
        <v>306</v>
      </c>
      <c r="V51" s="17">
        <f>VLOOKUP(A:A,[1]TDSheet!$A:$V,22,0)</f>
        <v>0</v>
      </c>
      <c r="W51" s="17">
        <f>VLOOKUP(A:A,[1]TDSheet!$A:$W,23,0)</f>
        <v>84</v>
      </c>
      <c r="X51" s="17">
        <f>VLOOKUP(A:A,[1]TDSheet!$A:$X,24,0)</f>
        <v>12</v>
      </c>
      <c r="Y51" s="17">
        <f t="shared" si="11"/>
        <v>860</v>
      </c>
      <c r="Z51" s="17">
        <f>VLOOKUP(A:A,[1]TDSheet!$A:$Z,26,0)</f>
        <v>0</v>
      </c>
      <c r="AA51" s="17">
        <f>Y51/8</f>
        <v>107.5</v>
      </c>
      <c r="AB51" s="20">
        <f>VLOOKUP(A:A,[1]TDSheet!$A:$AB,28,0)</f>
        <v>0.7</v>
      </c>
      <c r="AC51" s="17">
        <f t="shared" si="12"/>
        <v>602</v>
      </c>
    </row>
    <row r="52" spans="1:29" s="1" customFormat="1" ht="21.95" customHeight="1" outlineLevel="1" x14ac:dyDescent="0.2">
      <c r="A52" s="7" t="s">
        <v>34</v>
      </c>
      <c r="B52" s="7" t="s">
        <v>9</v>
      </c>
      <c r="C52" s="8">
        <v>1134</v>
      </c>
      <c r="D52" s="8">
        <v>901</v>
      </c>
      <c r="E52" s="23">
        <v>738</v>
      </c>
      <c r="F52" s="24">
        <v>966</v>
      </c>
      <c r="G52" s="1">
        <f>VLOOKUP(A:A,[1]TDSheet!$A:$G,7,0)</f>
        <v>1</v>
      </c>
      <c r="H52" s="1">
        <f>VLOOKUP(A:A,[1]TDSheet!$A:$H,8,0)</f>
        <v>180</v>
      </c>
      <c r="I52" s="17">
        <f>VLOOKUP(A:A,[2]TDSheet!$A:$F,6,0)</f>
        <v>269</v>
      </c>
      <c r="J52" s="17">
        <f t="shared" si="7"/>
        <v>469</v>
      </c>
      <c r="K52" s="17">
        <f>VLOOKUP(A:A,[1]TDSheet!$A:$P,16,0)</f>
        <v>98</v>
      </c>
      <c r="L52" s="17"/>
      <c r="M52" s="17"/>
      <c r="N52" s="17"/>
      <c r="O52" s="17">
        <f t="shared" si="8"/>
        <v>147.6</v>
      </c>
      <c r="P52" s="19">
        <v>575</v>
      </c>
      <c r="Q52" s="21">
        <f t="shared" si="9"/>
        <v>11.104336043360433</v>
      </c>
      <c r="R52" s="17">
        <f t="shared" si="10"/>
        <v>6.5447154471544717</v>
      </c>
      <c r="S52" s="17">
        <f>VLOOKUP(A:A,[1]TDSheet!$A:$S,19,0)</f>
        <v>195.6</v>
      </c>
      <c r="T52" s="17">
        <f>VLOOKUP(A:A,[1]TDSheet!$A:$T,20,0)</f>
        <v>160.4</v>
      </c>
      <c r="U52" s="17">
        <f>VLOOKUP(A:A,[3]TDSheet!$A:$D,4,0)</f>
        <v>102</v>
      </c>
      <c r="V52" s="17">
        <f>VLOOKUP(A:A,[1]TDSheet!$A:$V,22,0)</f>
        <v>0</v>
      </c>
      <c r="W52" s="17">
        <f>VLOOKUP(A:A,[1]TDSheet!$A:$W,23,0)</f>
        <v>84</v>
      </c>
      <c r="X52" s="17">
        <f>VLOOKUP(A:A,[1]TDSheet!$A:$X,24,0)</f>
        <v>12</v>
      </c>
      <c r="Y52" s="17">
        <f t="shared" si="11"/>
        <v>575</v>
      </c>
      <c r="Z52" s="17">
        <f>VLOOKUP(A:A,[1]TDSheet!$A:$Z,26,0)</f>
        <v>0</v>
      </c>
      <c r="AA52" s="17">
        <f>Y52/8</f>
        <v>71.875</v>
      </c>
      <c r="AB52" s="20">
        <f>VLOOKUP(A:A,[1]TDSheet!$A:$AB,28,0)</f>
        <v>0.9</v>
      </c>
      <c r="AC52" s="17">
        <f t="shared" si="12"/>
        <v>517.5</v>
      </c>
    </row>
    <row r="53" spans="1:29" s="1" customFormat="1" ht="11.1" customHeight="1" outlineLevel="1" x14ac:dyDescent="0.2">
      <c r="A53" s="7" t="s">
        <v>77</v>
      </c>
      <c r="B53" s="7" t="s">
        <v>8</v>
      </c>
      <c r="C53" s="8">
        <v>630</v>
      </c>
      <c r="D53" s="8">
        <v>895</v>
      </c>
      <c r="E53" s="8">
        <v>555</v>
      </c>
      <c r="F53" s="8">
        <v>925</v>
      </c>
      <c r="G53" s="1">
        <f>VLOOKUP(A:A,[1]TDSheet!$A:$G,7,0)</f>
        <v>1</v>
      </c>
      <c r="H53" s="1">
        <f>VLOOKUP(A:A,[1]TDSheet!$A:$H,8,0)</f>
        <v>90</v>
      </c>
      <c r="I53" s="17">
        <f>VLOOKUP(A:A,[2]TDSheet!$A:$F,6,0)</f>
        <v>590.00099999999998</v>
      </c>
      <c r="J53" s="17">
        <f t="shared" si="7"/>
        <v>-35.000999999999976</v>
      </c>
      <c r="K53" s="17">
        <f>VLOOKUP(A:A,[1]TDSheet!$A:$P,16,0)</f>
        <v>0</v>
      </c>
      <c r="L53" s="17"/>
      <c r="M53" s="17"/>
      <c r="N53" s="17"/>
      <c r="O53" s="17">
        <f t="shared" si="8"/>
        <v>111</v>
      </c>
      <c r="P53" s="19">
        <v>300</v>
      </c>
      <c r="Q53" s="21">
        <f t="shared" si="9"/>
        <v>11.036036036036036</v>
      </c>
      <c r="R53" s="17">
        <f t="shared" si="10"/>
        <v>8.3333333333333339</v>
      </c>
      <c r="S53" s="17">
        <f>VLOOKUP(A:A,[1]TDSheet!$A:$S,19,0)</f>
        <v>153</v>
      </c>
      <c r="T53" s="17">
        <f>VLOOKUP(A:A,[1]TDSheet!$A:$T,20,0)</f>
        <v>136</v>
      </c>
      <c r="U53" s="17">
        <f>VLOOKUP(A:A,[3]TDSheet!$A:$D,4,0)</f>
        <v>130</v>
      </c>
      <c r="V53" s="17">
        <f>VLOOKUP(A:A,[1]TDSheet!$A:$V,22,0)</f>
        <v>0</v>
      </c>
      <c r="W53" s="17">
        <f>VLOOKUP(A:A,[1]TDSheet!$A:$W,23,0)</f>
        <v>144</v>
      </c>
      <c r="X53" s="17">
        <f>VLOOKUP(A:A,[1]TDSheet!$A:$X,24,0)</f>
        <v>12</v>
      </c>
      <c r="Y53" s="17">
        <f t="shared" si="11"/>
        <v>300</v>
      </c>
      <c r="Z53" s="17">
        <f>VLOOKUP(A:A,[1]TDSheet!$A:$Z,26,0)</f>
        <v>0</v>
      </c>
      <c r="AA53" s="17">
        <f>Y53/5</f>
        <v>60</v>
      </c>
      <c r="AB53" s="20">
        <f>VLOOKUP(A:A,[1]TDSheet!$A:$AB,28,0)</f>
        <v>1</v>
      </c>
      <c r="AC53" s="17">
        <f t="shared" si="12"/>
        <v>300</v>
      </c>
    </row>
    <row r="54" spans="1:29" s="1" customFormat="1" ht="11.1" customHeight="1" outlineLevel="1" x14ac:dyDescent="0.2">
      <c r="A54" s="7" t="s">
        <v>35</v>
      </c>
      <c r="B54" s="7" t="s">
        <v>9</v>
      </c>
      <c r="C54" s="8">
        <v>419</v>
      </c>
      <c r="D54" s="8">
        <v>1402</v>
      </c>
      <c r="E54" s="8">
        <v>534</v>
      </c>
      <c r="F54" s="8">
        <v>1256</v>
      </c>
      <c r="G54" s="1">
        <f>VLOOKUP(A:A,[1]TDSheet!$A:$G,7,0)</f>
        <v>1</v>
      </c>
      <c r="H54" s="1">
        <f>VLOOKUP(A:A,[1]TDSheet!$A:$H,8,0)</f>
        <v>120</v>
      </c>
      <c r="I54" s="17">
        <f>VLOOKUP(A:A,[2]TDSheet!$A:$F,6,0)</f>
        <v>562</v>
      </c>
      <c r="J54" s="17">
        <f t="shared" si="7"/>
        <v>-28</v>
      </c>
      <c r="K54" s="17">
        <f>VLOOKUP(A:A,[1]TDSheet!$A:$P,16,0)</f>
        <v>0</v>
      </c>
      <c r="L54" s="17"/>
      <c r="M54" s="17"/>
      <c r="N54" s="17"/>
      <c r="O54" s="17">
        <f t="shared" si="8"/>
        <v>106.8</v>
      </c>
      <c r="P54" s="19"/>
      <c r="Q54" s="21">
        <f t="shared" si="9"/>
        <v>11.760299625468166</v>
      </c>
      <c r="R54" s="17">
        <f t="shared" si="10"/>
        <v>11.760299625468166</v>
      </c>
      <c r="S54" s="17">
        <f>VLOOKUP(A:A,[1]TDSheet!$A:$S,19,0)</f>
        <v>146.80000000000001</v>
      </c>
      <c r="T54" s="17">
        <f>VLOOKUP(A:A,[1]TDSheet!$A:$T,20,0)</f>
        <v>160</v>
      </c>
      <c r="U54" s="17">
        <f>VLOOKUP(A:A,[3]TDSheet!$A:$D,4,0)</f>
        <v>84</v>
      </c>
      <c r="V54" s="17">
        <f>VLOOKUP(A:A,[1]TDSheet!$A:$V,22,0)</f>
        <v>0</v>
      </c>
      <c r="W54" s="17">
        <f>VLOOKUP(A:A,[1]TDSheet!$A:$W,23,0)</f>
        <v>84</v>
      </c>
      <c r="X54" s="17">
        <f>VLOOKUP(A:A,[1]TDSheet!$A:$X,24,0)</f>
        <v>12</v>
      </c>
      <c r="Y54" s="17">
        <f t="shared" si="11"/>
        <v>0</v>
      </c>
      <c r="Z54" s="17">
        <f>VLOOKUP(A:A,[1]TDSheet!$A:$Z,26,0)</f>
        <v>0</v>
      </c>
      <c r="AA54" s="17">
        <f>Y54/5</f>
        <v>0</v>
      </c>
      <c r="AB54" s="20">
        <f>VLOOKUP(A:A,[1]TDSheet!$A:$AB,28,0)</f>
        <v>1</v>
      </c>
      <c r="AC54" s="17">
        <f t="shared" si="12"/>
        <v>0</v>
      </c>
    </row>
    <row r="55" spans="1:29" s="1" customFormat="1" ht="11.1" customHeight="1" outlineLevel="1" x14ac:dyDescent="0.2">
      <c r="A55" s="7" t="s">
        <v>78</v>
      </c>
      <c r="B55" s="7" t="s">
        <v>9</v>
      </c>
      <c r="C55" s="8">
        <v>60</v>
      </c>
      <c r="D55" s="8">
        <v>208</v>
      </c>
      <c r="E55" s="8">
        <v>100</v>
      </c>
      <c r="F55" s="8">
        <v>160</v>
      </c>
      <c r="G55" s="1">
        <f>VLOOKUP(A:A,[1]TDSheet!$A:$G,7,0)</f>
        <v>1</v>
      </c>
      <c r="H55" s="1" t="e">
        <f>VLOOKUP(A:A,[1]TDSheet!$A:$H,8,0)</f>
        <v>#N/A</v>
      </c>
      <c r="I55" s="17">
        <f>VLOOKUP(A:A,[2]TDSheet!$A:$F,6,0)</f>
        <v>102</v>
      </c>
      <c r="J55" s="17">
        <f t="shared" si="7"/>
        <v>-2</v>
      </c>
      <c r="K55" s="17">
        <f>VLOOKUP(A:A,[1]TDSheet!$A:$P,16,0)</f>
        <v>0</v>
      </c>
      <c r="L55" s="17"/>
      <c r="M55" s="17"/>
      <c r="N55" s="17"/>
      <c r="O55" s="17">
        <f t="shared" si="8"/>
        <v>20</v>
      </c>
      <c r="P55" s="19">
        <v>96</v>
      </c>
      <c r="Q55" s="21">
        <f t="shared" si="9"/>
        <v>12.8</v>
      </c>
      <c r="R55" s="17">
        <f t="shared" si="10"/>
        <v>8</v>
      </c>
      <c r="S55" s="17">
        <f>VLOOKUP(A:A,[1]TDSheet!$A:$S,19,0)</f>
        <v>14.6</v>
      </c>
      <c r="T55" s="17">
        <f>VLOOKUP(A:A,[1]TDSheet!$A:$T,20,0)</f>
        <v>17.8</v>
      </c>
      <c r="U55" s="17">
        <f>VLOOKUP(A:A,[3]TDSheet!$A:$D,4,0)</f>
        <v>23</v>
      </c>
      <c r="V55" s="17">
        <f>VLOOKUP(A:A,[1]TDSheet!$A:$V,22,0)</f>
        <v>0</v>
      </c>
      <c r="W55" s="17">
        <f>VLOOKUP(A:A,[1]TDSheet!$A:$W,23,0)</f>
        <v>84</v>
      </c>
      <c r="X55" s="17">
        <f>VLOOKUP(A:A,[1]TDSheet!$A:$X,24,0)</f>
        <v>12</v>
      </c>
      <c r="Y55" s="17">
        <f t="shared" si="11"/>
        <v>96</v>
      </c>
      <c r="Z55" s="17">
        <f>VLOOKUP(A:A,[1]TDSheet!$A:$Z,26,0)</f>
        <v>0</v>
      </c>
      <c r="AA55" s="17">
        <f>Y55/8</f>
        <v>12</v>
      </c>
      <c r="AB55" s="20">
        <f>VLOOKUP(A:A,[1]TDSheet!$A:$AB,28,0)</f>
        <v>0.8</v>
      </c>
      <c r="AC55" s="17">
        <f t="shared" si="12"/>
        <v>76.800000000000011</v>
      </c>
    </row>
    <row r="56" spans="1:29" s="1" customFormat="1" ht="11.1" customHeight="1" outlineLevel="1" x14ac:dyDescent="0.2">
      <c r="A56" s="7" t="s">
        <v>79</v>
      </c>
      <c r="B56" s="7" t="s">
        <v>9</v>
      </c>
      <c r="C56" s="8">
        <v>259</v>
      </c>
      <c r="D56" s="8">
        <v>194</v>
      </c>
      <c r="E56" s="8">
        <v>72</v>
      </c>
      <c r="F56" s="8">
        <v>379</v>
      </c>
      <c r="G56" s="1" t="str">
        <f>VLOOKUP(A:A,[1]TDSheet!$A:$G,7,0)</f>
        <v>ноа</v>
      </c>
      <c r="H56" s="1" t="e">
        <f>VLOOKUP(A:A,[1]TDSheet!$A:$H,8,0)</f>
        <v>#N/A</v>
      </c>
      <c r="I56" s="17">
        <f>VLOOKUP(A:A,[2]TDSheet!$A:$F,6,0)</f>
        <v>73</v>
      </c>
      <c r="J56" s="17">
        <f t="shared" si="7"/>
        <v>-1</v>
      </c>
      <c r="K56" s="17">
        <f>VLOOKUP(A:A,[1]TDSheet!$A:$P,16,0)</f>
        <v>0</v>
      </c>
      <c r="L56" s="17"/>
      <c r="M56" s="17"/>
      <c r="N56" s="17"/>
      <c r="O56" s="17">
        <f t="shared" si="8"/>
        <v>14.4</v>
      </c>
      <c r="P56" s="19"/>
      <c r="Q56" s="21">
        <f t="shared" si="9"/>
        <v>26.319444444444443</v>
      </c>
      <c r="R56" s="17">
        <f t="shared" si="10"/>
        <v>26.319444444444443</v>
      </c>
      <c r="S56" s="17">
        <f>VLOOKUP(A:A,[1]TDSheet!$A:$S,19,0)</f>
        <v>1.2</v>
      </c>
      <c r="T56" s="17">
        <f>VLOOKUP(A:A,[1]TDSheet!$A:$T,20,0)</f>
        <v>23.4</v>
      </c>
      <c r="U56" s="17">
        <f>VLOOKUP(A:A,[3]TDSheet!$A:$D,4,0)</f>
        <v>18</v>
      </c>
      <c r="V56" s="17">
        <f>VLOOKUP(A:A,[1]TDSheet!$A:$V,22,0)</f>
        <v>0</v>
      </c>
      <c r="W56" s="17">
        <f>VLOOKUP(A:A,[1]TDSheet!$A:$W,23,0)</f>
        <v>84</v>
      </c>
      <c r="X56" s="17">
        <f>VLOOKUP(A:A,[1]TDSheet!$A:$X,24,0)</f>
        <v>12</v>
      </c>
      <c r="Y56" s="17">
        <f t="shared" si="11"/>
        <v>0</v>
      </c>
      <c r="Z56" s="25" t="str">
        <f>VLOOKUP(A:A,[1]TDSheet!$A:$Z,26,0)</f>
        <v>увел</v>
      </c>
      <c r="AA56" s="17">
        <f>Y56/16</f>
        <v>0</v>
      </c>
      <c r="AB56" s="20">
        <f>VLOOKUP(A:A,[1]TDSheet!$A:$AB,28,0)</f>
        <v>0.4</v>
      </c>
      <c r="AC56" s="17">
        <f t="shared" si="12"/>
        <v>0</v>
      </c>
    </row>
    <row r="57" spans="1:29" s="1" customFormat="1" ht="11.1" customHeight="1" outlineLevel="1" x14ac:dyDescent="0.2">
      <c r="A57" s="7" t="s">
        <v>80</v>
      </c>
      <c r="B57" s="7" t="s">
        <v>9</v>
      </c>
      <c r="C57" s="8">
        <v>207</v>
      </c>
      <c r="D57" s="8">
        <v>153</v>
      </c>
      <c r="E57" s="8">
        <v>65</v>
      </c>
      <c r="F57" s="8">
        <v>292</v>
      </c>
      <c r="G57" s="1" t="str">
        <f>VLOOKUP(A:A,[1]TDSheet!$A:$G,7,0)</f>
        <v>нов</v>
      </c>
      <c r="H57" s="1" t="e">
        <f>VLOOKUP(A:A,[1]TDSheet!$A:$H,8,0)</f>
        <v>#N/A</v>
      </c>
      <c r="I57" s="17">
        <f>VLOOKUP(A:A,[2]TDSheet!$A:$F,6,0)</f>
        <v>68</v>
      </c>
      <c r="J57" s="17">
        <f t="shared" si="7"/>
        <v>-3</v>
      </c>
      <c r="K57" s="17">
        <f>VLOOKUP(A:A,[1]TDSheet!$A:$P,16,0)</f>
        <v>0</v>
      </c>
      <c r="L57" s="17"/>
      <c r="M57" s="17"/>
      <c r="N57" s="17"/>
      <c r="O57" s="17">
        <f t="shared" si="8"/>
        <v>13</v>
      </c>
      <c r="P57" s="19"/>
      <c r="Q57" s="21">
        <f t="shared" si="9"/>
        <v>22.46153846153846</v>
      </c>
      <c r="R57" s="17">
        <f t="shared" si="10"/>
        <v>22.46153846153846</v>
      </c>
      <c r="S57" s="17">
        <f>VLOOKUP(A:A,[1]TDSheet!$A:$S,19,0)</f>
        <v>5.6</v>
      </c>
      <c r="T57" s="17">
        <f>VLOOKUP(A:A,[1]TDSheet!$A:$T,20,0)</f>
        <v>3.2</v>
      </c>
      <c r="U57" s="17">
        <f>VLOOKUP(A:A,[3]TDSheet!$A:$D,4,0)</f>
        <v>18</v>
      </c>
      <c r="V57" s="17">
        <f>VLOOKUP(A:A,[1]TDSheet!$A:$V,22,0)</f>
        <v>0</v>
      </c>
      <c r="W57" s="17">
        <f>VLOOKUP(A:A,[1]TDSheet!$A:$W,23,0)</f>
        <v>234</v>
      </c>
      <c r="X57" s="17">
        <f>VLOOKUP(A:A,[1]TDSheet!$A:$X,24,0)</f>
        <v>18</v>
      </c>
      <c r="Y57" s="17">
        <f t="shared" si="11"/>
        <v>0</v>
      </c>
      <c r="Z57" s="17" t="str">
        <f>VLOOKUP(A:A,[1]TDSheet!$A:$Z,26,0)</f>
        <v>увел</v>
      </c>
      <c r="AA57" s="17">
        <f>Y57/9</f>
        <v>0</v>
      </c>
      <c r="AB57" s="20">
        <f>VLOOKUP(A:A,[1]TDSheet!$A:$AB,28,0)</f>
        <v>0.3</v>
      </c>
      <c r="AC57" s="17">
        <f t="shared" si="12"/>
        <v>0</v>
      </c>
    </row>
    <row r="58" spans="1:29" s="1" customFormat="1" ht="11.1" customHeight="1" outlineLevel="1" x14ac:dyDescent="0.2">
      <c r="A58" s="7" t="s">
        <v>81</v>
      </c>
      <c r="B58" s="7" t="s">
        <v>8</v>
      </c>
      <c r="C58" s="8">
        <v>321.89999999999998</v>
      </c>
      <c r="D58" s="8">
        <v>125.8</v>
      </c>
      <c r="E58" s="8">
        <v>292.3</v>
      </c>
      <c r="F58" s="8">
        <v>140.6</v>
      </c>
      <c r="G58" s="15" t="s">
        <v>112</v>
      </c>
      <c r="H58" s="1" t="e">
        <f>VLOOKUP(A:A,[1]TDSheet!$A:$H,8,0)</f>
        <v>#N/A</v>
      </c>
      <c r="I58" s="17">
        <f>VLOOKUP(A:A,[2]TDSheet!$A:$F,6,0)</f>
        <v>307.10399999999998</v>
      </c>
      <c r="J58" s="17">
        <f t="shared" si="7"/>
        <v>-14.803999999999974</v>
      </c>
      <c r="K58" s="17">
        <v>0</v>
      </c>
      <c r="L58" s="17"/>
      <c r="M58" s="17"/>
      <c r="N58" s="17"/>
      <c r="O58" s="17">
        <f t="shared" si="8"/>
        <v>58.46</v>
      </c>
      <c r="P58" s="19">
        <v>518</v>
      </c>
      <c r="Q58" s="21">
        <f t="shared" si="9"/>
        <v>11.265822784810126</v>
      </c>
      <c r="R58" s="17">
        <f t="shared" si="10"/>
        <v>2.4050632911392404</v>
      </c>
      <c r="S58" s="17">
        <v>0</v>
      </c>
      <c r="T58" s="17">
        <v>0</v>
      </c>
      <c r="U58" s="17">
        <f>VLOOKUP(A:A,[3]TDSheet!$A:$D,4,0)</f>
        <v>66.599999999999994</v>
      </c>
      <c r="V58" s="17">
        <v>0</v>
      </c>
      <c r="W58" s="17">
        <v>126</v>
      </c>
      <c r="X58" s="17">
        <v>14</v>
      </c>
      <c r="Y58" s="17">
        <f t="shared" si="11"/>
        <v>518</v>
      </c>
      <c r="Z58" s="17" t="e">
        <f>VLOOKUP(A:A,[1]TDSheet!$A:$Z,26,0)</f>
        <v>#N/A</v>
      </c>
      <c r="AA58" s="17">
        <f>Y58/3.7</f>
        <v>140</v>
      </c>
      <c r="AB58" s="20">
        <v>1</v>
      </c>
      <c r="AC58" s="17">
        <f t="shared" si="12"/>
        <v>518</v>
      </c>
    </row>
    <row r="59" spans="1:29" s="1" customFormat="1" ht="11.1" customHeight="1" outlineLevel="1" x14ac:dyDescent="0.2">
      <c r="A59" s="7" t="s">
        <v>83</v>
      </c>
      <c r="B59" s="7" t="s">
        <v>9</v>
      </c>
      <c r="C59" s="8">
        <v>67</v>
      </c>
      <c r="D59" s="8">
        <v>6</v>
      </c>
      <c r="E59" s="8">
        <v>19</v>
      </c>
      <c r="F59" s="8">
        <v>53</v>
      </c>
      <c r="G59" s="1" t="str">
        <f>VLOOKUP(A:A,[1]TDSheet!$A:$G,7,0)</f>
        <v>в30,05</v>
      </c>
      <c r="H59" s="1" t="e">
        <f>VLOOKUP(A:A,[1]TDSheet!$A:$H,8,0)</f>
        <v>#N/A</v>
      </c>
      <c r="I59" s="17">
        <f>VLOOKUP(A:A,[2]TDSheet!$A:$F,6,0)</f>
        <v>20</v>
      </c>
      <c r="J59" s="17">
        <f t="shared" si="7"/>
        <v>-1</v>
      </c>
      <c r="K59" s="17">
        <f>VLOOKUP(A:A,[1]TDSheet!$A:$P,16,0)</f>
        <v>0</v>
      </c>
      <c r="L59" s="17"/>
      <c r="M59" s="17"/>
      <c r="N59" s="17"/>
      <c r="O59" s="17">
        <f t="shared" si="8"/>
        <v>3.8</v>
      </c>
      <c r="P59" s="19"/>
      <c r="Q59" s="21">
        <f t="shared" si="9"/>
        <v>13.947368421052632</v>
      </c>
      <c r="R59" s="17">
        <f t="shared" si="10"/>
        <v>13.947368421052632</v>
      </c>
      <c r="S59" s="17">
        <f>VLOOKUP(A:A,[1]TDSheet!$A:$S,19,0)</f>
        <v>0</v>
      </c>
      <c r="T59" s="17">
        <f>VLOOKUP(A:A,[1]TDSheet!$A:$T,20,0)</f>
        <v>0.6</v>
      </c>
      <c r="U59" s="17">
        <v>0</v>
      </c>
      <c r="V59" s="17">
        <f>VLOOKUP(A:A,[1]TDSheet!$A:$V,22,0)</f>
        <v>0</v>
      </c>
      <c r="W59" s="17">
        <f>VLOOKUP(A:A,[1]TDSheet!$A:$W,23,0)</f>
        <v>234</v>
      </c>
      <c r="X59" s="17">
        <f>VLOOKUP(A:A,[1]TDSheet!$A:$X,24,0)</f>
        <v>18</v>
      </c>
      <c r="Y59" s="17">
        <f t="shared" si="11"/>
        <v>0</v>
      </c>
      <c r="Z59" s="25" t="str">
        <f>VLOOKUP(A:A,[1]TDSheet!$A:$Z,26,0)</f>
        <v>вывод</v>
      </c>
      <c r="AA59" s="17">
        <v>0</v>
      </c>
      <c r="AB59" s="20">
        <f>VLOOKUP(A:A,[1]TDSheet!$A:$AB,28,0)</f>
        <v>0</v>
      </c>
      <c r="AC59" s="17">
        <f t="shared" si="12"/>
        <v>0</v>
      </c>
    </row>
    <row r="60" spans="1:29" s="1" customFormat="1" ht="11.1" customHeight="1" outlineLevel="1" x14ac:dyDescent="0.2">
      <c r="A60" s="7" t="s">
        <v>85</v>
      </c>
      <c r="B60" s="7" t="s">
        <v>9</v>
      </c>
      <c r="C60" s="8">
        <v>21.6</v>
      </c>
      <c r="D60" s="8">
        <v>1</v>
      </c>
      <c r="E60" s="8">
        <v>8</v>
      </c>
      <c r="F60" s="8">
        <v>7.6</v>
      </c>
      <c r="G60" s="1" t="str">
        <f>VLOOKUP(A:A,[1]TDSheet!$A:$G,7,0)</f>
        <v>в30,05</v>
      </c>
      <c r="H60" s="1" t="e">
        <f>VLOOKUP(A:A,[1]TDSheet!$A:$H,8,0)</f>
        <v>#N/A</v>
      </c>
      <c r="I60" s="17">
        <f>VLOOKUP(A:A,[2]TDSheet!$A:$F,6,0)</f>
        <v>13</v>
      </c>
      <c r="J60" s="17">
        <f t="shared" si="7"/>
        <v>-5</v>
      </c>
      <c r="K60" s="17">
        <f>VLOOKUP(A:A,[1]TDSheet!$A:$P,16,0)</f>
        <v>0</v>
      </c>
      <c r="L60" s="17"/>
      <c r="M60" s="17"/>
      <c r="N60" s="17"/>
      <c r="O60" s="17">
        <f t="shared" si="8"/>
        <v>1.6</v>
      </c>
      <c r="P60" s="19"/>
      <c r="Q60" s="21">
        <f t="shared" si="9"/>
        <v>4.7499999999999991</v>
      </c>
      <c r="R60" s="17">
        <f t="shared" si="10"/>
        <v>4.7499999999999991</v>
      </c>
      <c r="S60" s="17">
        <f>VLOOKUP(A:A,[1]TDSheet!$A:$S,19,0)</f>
        <v>0</v>
      </c>
      <c r="T60" s="17">
        <f>VLOOKUP(A:A,[1]TDSheet!$A:$T,20,0)</f>
        <v>0.2</v>
      </c>
      <c r="U60" s="17">
        <f>VLOOKUP(A:A,[3]TDSheet!$A:$D,4,0)</f>
        <v>1</v>
      </c>
      <c r="V60" s="17">
        <f>VLOOKUP(A:A,[1]TDSheet!$A:$V,22,0)</f>
        <v>0</v>
      </c>
      <c r="W60" s="17">
        <f>VLOOKUP(A:A,[1]TDSheet!$A:$W,23,0)</f>
        <v>0</v>
      </c>
      <c r="X60" s="17">
        <f>VLOOKUP(A:A,[1]TDSheet!$A:$X,24,0)</f>
        <v>0</v>
      </c>
      <c r="Y60" s="17">
        <f t="shared" si="11"/>
        <v>0</v>
      </c>
      <c r="Z60" s="17" t="str">
        <f>VLOOKUP(A:A,[1]TDSheet!$A:$Z,26,0)</f>
        <v>вывод</v>
      </c>
      <c r="AA60" s="17">
        <f>Y60/1.8</f>
        <v>0</v>
      </c>
      <c r="AB60" s="20">
        <f>VLOOKUP(A:A,[1]TDSheet!$A:$AB,28,0)</f>
        <v>0</v>
      </c>
      <c r="AC60" s="17">
        <f t="shared" si="12"/>
        <v>0</v>
      </c>
    </row>
    <row r="61" spans="1:29" s="1" customFormat="1" ht="11.1" customHeight="1" outlineLevel="1" x14ac:dyDescent="0.2">
      <c r="A61" s="7" t="s">
        <v>87</v>
      </c>
      <c r="B61" s="7" t="s">
        <v>8</v>
      </c>
      <c r="C61" s="8">
        <v>36</v>
      </c>
      <c r="D61" s="8">
        <v>1.8</v>
      </c>
      <c r="E61" s="8">
        <v>27</v>
      </c>
      <c r="F61" s="8">
        <v>10.8</v>
      </c>
      <c r="G61" s="1">
        <f>VLOOKUP(A:A,[1]TDSheet!$A:$G,7,0)</f>
        <v>1</v>
      </c>
      <c r="H61" s="1" t="e">
        <f>VLOOKUP(A:A,[1]TDSheet!$A:$H,8,0)</f>
        <v>#N/A</v>
      </c>
      <c r="I61" s="17">
        <f>VLOOKUP(A:A,[2]TDSheet!$A:$F,6,0)</f>
        <v>26</v>
      </c>
      <c r="J61" s="17">
        <f t="shared" si="7"/>
        <v>1</v>
      </c>
      <c r="K61" s="17">
        <f>VLOOKUP(A:A,[1]TDSheet!$A:$P,16,0)</f>
        <v>32</v>
      </c>
      <c r="L61" s="17"/>
      <c r="M61" s="17"/>
      <c r="N61" s="17"/>
      <c r="O61" s="17">
        <f t="shared" si="8"/>
        <v>5.4</v>
      </c>
      <c r="P61" s="19"/>
      <c r="Q61" s="21">
        <f t="shared" si="9"/>
        <v>7.9259259259259247</v>
      </c>
      <c r="R61" s="17">
        <f t="shared" si="10"/>
        <v>2</v>
      </c>
      <c r="S61" s="17">
        <f>VLOOKUP(A:A,[1]TDSheet!$A:$S,19,0)</f>
        <v>3.6</v>
      </c>
      <c r="T61" s="17">
        <f>VLOOKUP(A:A,[1]TDSheet!$A:$T,20,0)</f>
        <v>2.16</v>
      </c>
      <c r="U61" s="17">
        <f>VLOOKUP(A:A,[3]TDSheet!$A:$D,4,0)</f>
        <v>5.4</v>
      </c>
      <c r="V61" s="17">
        <f>VLOOKUP(A:A,[1]TDSheet!$A:$V,22,0)</f>
        <v>0</v>
      </c>
      <c r="W61" s="17">
        <f>VLOOKUP(A:A,[1]TDSheet!$A:$W,23,0)</f>
        <v>234</v>
      </c>
      <c r="X61" s="17">
        <f>VLOOKUP(A:A,[1]TDSheet!$A:$X,24,0)</f>
        <v>18</v>
      </c>
      <c r="Y61" s="17">
        <f t="shared" si="11"/>
        <v>0</v>
      </c>
      <c r="Z61" s="17" t="e">
        <f>VLOOKUP(A:A,[1]TDSheet!$A:$Z,26,0)</f>
        <v>#N/A</v>
      </c>
      <c r="AA61" s="17">
        <f>Y61/2.24</f>
        <v>0</v>
      </c>
      <c r="AB61" s="20">
        <f>VLOOKUP(A:A,[1]TDSheet!$A:$AB,28,0)</f>
        <v>1</v>
      </c>
      <c r="AC61" s="17">
        <f t="shared" si="12"/>
        <v>0</v>
      </c>
    </row>
    <row r="62" spans="1:29" s="1" customFormat="1" ht="11.1" customHeight="1" outlineLevel="1" x14ac:dyDescent="0.2">
      <c r="A62" s="7" t="s">
        <v>88</v>
      </c>
      <c r="B62" s="7" t="s">
        <v>8</v>
      </c>
      <c r="C62" s="8">
        <v>161.38</v>
      </c>
      <c r="D62" s="8">
        <v>533.13</v>
      </c>
      <c r="E62" s="8">
        <v>270.83999999999997</v>
      </c>
      <c r="F62" s="8">
        <v>419.19</v>
      </c>
      <c r="G62" s="1">
        <f>VLOOKUP(A:A,[1]TDSheet!$A:$G,7,0)</f>
        <v>0</v>
      </c>
      <c r="H62" s="1" t="e">
        <f>VLOOKUP(A:A,[1]TDSheet!$A:$H,8,0)</f>
        <v>#N/A</v>
      </c>
      <c r="I62" s="17">
        <f>VLOOKUP(A:A,[2]TDSheet!$A:$F,6,0)</f>
        <v>276.291</v>
      </c>
      <c r="J62" s="17">
        <f t="shared" si="7"/>
        <v>-5.4510000000000218</v>
      </c>
      <c r="K62" s="17">
        <f>VLOOKUP(A:A,[1]TDSheet!$A:$P,16,0)</f>
        <v>0</v>
      </c>
      <c r="L62" s="17"/>
      <c r="M62" s="17"/>
      <c r="N62" s="17"/>
      <c r="O62" s="17">
        <f t="shared" si="8"/>
        <v>54.167999999999992</v>
      </c>
      <c r="P62" s="19">
        <v>188</v>
      </c>
      <c r="Q62" s="21">
        <f t="shared" si="9"/>
        <v>11.209385615123322</v>
      </c>
      <c r="R62" s="17">
        <f t="shared" si="10"/>
        <v>7.7387018165706705</v>
      </c>
      <c r="S62" s="17">
        <f>VLOOKUP(A:A,[1]TDSheet!$A:$S,19,0)</f>
        <v>56.003999999999998</v>
      </c>
      <c r="T62" s="17">
        <f>VLOOKUP(A:A,[1]TDSheet!$A:$T,20,0)</f>
        <v>61.844000000000008</v>
      </c>
      <c r="U62" s="17">
        <f>VLOOKUP(A:A,[3]TDSheet!$A:$D,4,0)</f>
        <v>96.12</v>
      </c>
      <c r="V62" s="17">
        <f>VLOOKUP(A:A,[1]TDSheet!$A:$V,22,0)</f>
        <v>0</v>
      </c>
      <c r="W62" s="17">
        <f>VLOOKUP(A:A,[1]TDSheet!$A:$W,23,0)</f>
        <v>126</v>
      </c>
      <c r="X62" s="17">
        <f>VLOOKUP(A:A,[1]TDSheet!$A:$X,24,0)</f>
        <v>14</v>
      </c>
      <c r="Y62" s="17">
        <f t="shared" si="11"/>
        <v>188</v>
      </c>
      <c r="Z62" s="17" t="e">
        <f>VLOOKUP(A:A,[1]TDSheet!$A:$Z,26,0)</f>
        <v>#N/A</v>
      </c>
      <c r="AA62" s="17">
        <f>Y62/2.24</f>
        <v>83.928571428571416</v>
      </c>
      <c r="AB62" s="20">
        <f>VLOOKUP(A:A,[1]TDSheet!$A:$AB,28,0)</f>
        <v>1</v>
      </c>
      <c r="AC62" s="17">
        <f t="shared" si="12"/>
        <v>188</v>
      </c>
    </row>
    <row r="63" spans="1:29" s="1" customFormat="1" ht="11.1" customHeight="1" outlineLevel="1" x14ac:dyDescent="0.2">
      <c r="A63" s="7" t="s">
        <v>89</v>
      </c>
      <c r="B63" s="7" t="s">
        <v>8</v>
      </c>
      <c r="C63" s="8"/>
      <c r="D63" s="8">
        <v>250</v>
      </c>
      <c r="E63" s="8">
        <v>65</v>
      </c>
      <c r="F63" s="8">
        <v>180</v>
      </c>
      <c r="G63" s="1">
        <f>VLOOKUP(A:A,[1]TDSheet!$A:$G,7,0)</f>
        <v>1</v>
      </c>
      <c r="H63" s="1">
        <f>VLOOKUP(A:A,[1]TDSheet!$A:$H,8,0)</f>
        <v>180</v>
      </c>
      <c r="I63" s="17">
        <f>VLOOKUP(A:A,[2]TDSheet!$A:$F,6,0)</f>
        <v>70</v>
      </c>
      <c r="J63" s="17">
        <f t="shared" si="7"/>
        <v>-5</v>
      </c>
      <c r="K63" s="17">
        <f>VLOOKUP(A:A,[1]TDSheet!$A:$P,16,0)</f>
        <v>0</v>
      </c>
      <c r="L63" s="17"/>
      <c r="M63" s="17"/>
      <c r="N63" s="17"/>
      <c r="O63" s="17">
        <f t="shared" si="8"/>
        <v>13</v>
      </c>
      <c r="P63" s="19"/>
      <c r="Q63" s="21">
        <f t="shared" si="9"/>
        <v>13.846153846153847</v>
      </c>
      <c r="R63" s="17">
        <f t="shared" si="10"/>
        <v>13.846153846153847</v>
      </c>
      <c r="S63" s="17">
        <f>VLOOKUP(A:A,[1]TDSheet!$A:$S,19,0)</f>
        <v>14</v>
      </c>
      <c r="T63" s="17">
        <f>VLOOKUP(A:A,[1]TDSheet!$A:$T,20,0)</f>
        <v>21</v>
      </c>
      <c r="U63" s="17">
        <f>VLOOKUP(A:A,[3]TDSheet!$A:$D,4,0)</f>
        <v>10</v>
      </c>
      <c r="V63" s="17">
        <f>VLOOKUP(A:A,[1]TDSheet!$A:$V,22,0)</f>
        <v>0</v>
      </c>
      <c r="W63" s="17">
        <f>VLOOKUP(A:A,[1]TDSheet!$A:$W,23,0)</f>
        <v>144</v>
      </c>
      <c r="X63" s="17">
        <f>VLOOKUP(A:A,[1]TDSheet!$A:$X,24,0)</f>
        <v>12</v>
      </c>
      <c r="Y63" s="17">
        <f t="shared" si="11"/>
        <v>0</v>
      </c>
      <c r="Z63" s="17" t="e">
        <f>VLOOKUP(A:A,[1]TDSheet!$A:$Z,26,0)</f>
        <v>#N/A</v>
      </c>
      <c r="AA63" s="17">
        <f>Y63/5</f>
        <v>0</v>
      </c>
      <c r="AB63" s="20">
        <f>VLOOKUP(A:A,[1]TDSheet!$A:$AB,28,0)</f>
        <v>1</v>
      </c>
      <c r="AC63" s="17">
        <f t="shared" si="12"/>
        <v>0</v>
      </c>
    </row>
    <row r="64" spans="1:29" s="1" customFormat="1" ht="11.1" customHeight="1" outlineLevel="1" x14ac:dyDescent="0.2">
      <c r="A64" s="7" t="s">
        <v>90</v>
      </c>
      <c r="B64" s="7" t="s">
        <v>9</v>
      </c>
      <c r="C64" s="8">
        <v>138</v>
      </c>
      <c r="D64" s="8">
        <v>546</v>
      </c>
      <c r="E64" s="8">
        <v>391</v>
      </c>
      <c r="F64" s="8">
        <v>269</v>
      </c>
      <c r="G64" s="1" t="str">
        <f>VLOOKUP(A:A,[1]TDSheet!$A:$G,7,0)</f>
        <v>нов</v>
      </c>
      <c r="H64" s="1" t="e">
        <f>VLOOKUP(A:A,[1]TDSheet!$A:$H,8,0)</f>
        <v>#N/A</v>
      </c>
      <c r="I64" s="17">
        <f>VLOOKUP(A:A,[2]TDSheet!$A:$F,6,0)</f>
        <v>420</v>
      </c>
      <c r="J64" s="17">
        <f t="shared" si="7"/>
        <v>-29</v>
      </c>
      <c r="K64" s="17">
        <f>VLOOKUP(A:A,[1]TDSheet!$A:$P,16,0)</f>
        <v>330</v>
      </c>
      <c r="L64" s="17"/>
      <c r="M64" s="17"/>
      <c r="N64" s="17"/>
      <c r="O64" s="17">
        <f t="shared" si="8"/>
        <v>78.2</v>
      </c>
      <c r="P64" s="19">
        <v>330</v>
      </c>
      <c r="Q64" s="21">
        <f t="shared" si="9"/>
        <v>11.879795396419437</v>
      </c>
      <c r="R64" s="17">
        <f t="shared" si="10"/>
        <v>3.4398976982097187</v>
      </c>
      <c r="S64" s="17">
        <f>VLOOKUP(A:A,[1]TDSheet!$A:$S,19,0)</f>
        <v>4</v>
      </c>
      <c r="T64" s="17">
        <f>VLOOKUP(A:A,[1]TDSheet!$A:$T,20,0)</f>
        <v>63.8</v>
      </c>
      <c r="U64" s="17">
        <f>VLOOKUP(A:A,[3]TDSheet!$A:$D,4,0)</f>
        <v>138</v>
      </c>
      <c r="V64" s="17">
        <f>VLOOKUP(A:A,[1]TDSheet!$A:$V,22,0)</f>
        <v>0</v>
      </c>
      <c r="W64" s="17">
        <f>VLOOKUP(A:A,[1]TDSheet!$A:$W,23,0)</f>
        <v>70</v>
      </c>
      <c r="X64" s="17">
        <f>VLOOKUP(A:A,[1]TDSheet!$A:$X,24,0)</f>
        <v>14</v>
      </c>
      <c r="Y64" s="17">
        <f t="shared" si="11"/>
        <v>330</v>
      </c>
      <c r="Z64" s="17" t="e">
        <f>VLOOKUP(A:A,[1]TDSheet!$A:$Z,26,0)</f>
        <v>#N/A</v>
      </c>
      <c r="AA64" s="17">
        <f>Y64/12</f>
        <v>27.5</v>
      </c>
      <c r="AB64" s="20">
        <f>VLOOKUP(A:A,[1]TDSheet!$A:$AB,28,0)</f>
        <v>0.25</v>
      </c>
      <c r="AC64" s="17">
        <f t="shared" si="12"/>
        <v>82.5</v>
      </c>
    </row>
    <row r="65" spans="1:29" s="1" customFormat="1" ht="11.1" customHeight="1" outlineLevel="1" x14ac:dyDescent="0.2">
      <c r="A65" s="7" t="s">
        <v>37</v>
      </c>
      <c r="B65" s="7" t="s">
        <v>9</v>
      </c>
      <c r="C65" s="8">
        <v>1312</v>
      </c>
      <c r="D65" s="8">
        <v>2133</v>
      </c>
      <c r="E65" s="8">
        <v>1519</v>
      </c>
      <c r="F65" s="8">
        <v>1888</v>
      </c>
      <c r="G65" s="1" t="str">
        <f>VLOOKUP(A:A,[1]TDSheet!$A:$G,7,0)</f>
        <v>пуд,яб</v>
      </c>
      <c r="H65" s="1">
        <f>VLOOKUP(A:A,[1]TDSheet!$A:$H,8,0)</f>
        <v>180</v>
      </c>
      <c r="I65" s="17">
        <f>VLOOKUP(A:A,[2]TDSheet!$A:$F,6,0)</f>
        <v>1513</v>
      </c>
      <c r="J65" s="17">
        <f t="shared" si="7"/>
        <v>6</v>
      </c>
      <c r="K65" s="17">
        <f>VLOOKUP(A:A,[1]TDSheet!$A:$P,16,0)</f>
        <v>480</v>
      </c>
      <c r="L65" s="17"/>
      <c r="M65" s="17"/>
      <c r="N65" s="17"/>
      <c r="O65" s="17">
        <f t="shared" si="8"/>
        <v>303.8</v>
      </c>
      <c r="P65" s="19">
        <v>1010</v>
      </c>
      <c r="Q65" s="21">
        <f t="shared" si="9"/>
        <v>11.119157340355496</v>
      </c>
      <c r="R65" s="17">
        <f t="shared" si="10"/>
        <v>6.214614878209348</v>
      </c>
      <c r="S65" s="17">
        <f>VLOOKUP(A:A,[1]TDSheet!$A:$S,19,0)</f>
        <v>341.4</v>
      </c>
      <c r="T65" s="17">
        <f>VLOOKUP(A:A,[1]TDSheet!$A:$T,20,0)</f>
        <v>314.2</v>
      </c>
      <c r="U65" s="17">
        <f>VLOOKUP(A:A,[3]TDSheet!$A:$D,4,0)</f>
        <v>303</v>
      </c>
      <c r="V65" s="17">
        <f>VLOOKUP(A:A,[1]TDSheet!$A:$V,22,0)</f>
        <v>0</v>
      </c>
      <c r="W65" s="17">
        <f>VLOOKUP(A:A,[1]TDSheet!$A:$W,23,0)</f>
        <v>70</v>
      </c>
      <c r="X65" s="17">
        <f>VLOOKUP(A:A,[1]TDSheet!$A:$X,24,0)</f>
        <v>14</v>
      </c>
      <c r="Y65" s="17">
        <f t="shared" si="11"/>
        <v>1010</v>
      </c>
      <c r="Z65" s="17">
        <f>VLOOKUP(A:A,[1]TDSheet!$A:$Z,26,0)</f>
        <v>0</v>
      </c>
      <c r="AA65" s="17">
        <f>Y65/12</f>
        <v>84.166666666666671</v>
      </c>
      <c r="AB65" s="20">
        <f>VLOOKUP(A:A,[1]TDSheet!$A:$AB,28,0)</f>
        <v>0.25</v>
      </c>
      <c r="AC65" s="17">
        <f t="shared" si="12"/>
        <v>252.5</v>
      </c>
    </row>
    <row r="66" spans="1:29" s="1" customFormat="1" ht="11.1" customHeight="1" outlineLevel="1" x14ac:dyDescent="0.2">
      <c r="A66" s="7" t="s">
        <v>38</v>
      </c>
      <c r="B66" s="7" t="s">
        <v>9</v>
      </c>
      <c r="C66" s="8">
        <v>326</v>
      </c>
      <c r="D66" s="8">
        <v>899</v>
      </c>
      <c r="E66" s="8">
        <v>515</v>
      </c>
      <c r="F66" s="8">
        <v>688</v>
      </c>
      <c r="G66" s="1">
        <f>VLOOKUP(A:A,[1]TDSheet!$A:$G,7,0)</f>
        <v>1</v>
      </c>
      <c r="H66" s="1">
        <f>VLOOKUP(A:A,[1]TDSheet!$A:$H,8,0)</f>
        <v>180</v>
      </c>
      <c r="I66" s="17">
        <f>VLOOKUP(A:A,[2]TDSheet!$A:$F,6,0)</f>
        <v>527</v>
      </c>
      <c r="J66" s="17">
        <f t="shared" si="7"/>
        <v>-12</v>
      </c>
      <c r="K66" s="17">
        <f>VLOOKUP(A:A,[1]TDSheet!$A:$P,16,0)</f>
        <v>330</v>
      </c>
      <c r="L66" s="17"/>
      <c r="M66" s="17"/>
      <c r="N66" s="17"/>
      <c r="O66" s="17">
        <f t="shared" si="8"/>
        <v>103</v>
      </c>
      <c r="P66" s="19">
        <v>170</v>
      </c>
      <c r="Q66" s="21">
        <f t="shared" si="9"/>
        <v>11.533980582524272</v>
      </c>
      <c r="R66" s="17">
        <f t="shared" si="10"/>
        <v>6.6796116504854366</v>
      </c>
      <c r="S66" s="17">
        <f>VLOOKUP(A:A,[1]TDSheet!$A:$S,19,0)</f>
        <v>95.6</v>
      </c>
      <c r="T66" s="17">
        <f>VLOOKUP(A:A,[1]TDSheet!$A:$T,20,0)</f>
        <v>103.8</v>
      </c>
      <c r="U66" s="17">
        <f>VLOOKUP(A:A,[3]TDSheet!$A:$D,4,0)</f>
        <v>69</v>
      </c>
      <c r="V66" s="17">
        <f>VLOOKUP(A:A,[1]TDSheet!$A:$V,22,0)</f>
        <v>0</v>
      </c>
      <c r="W66" s="17">
        <f>VLOOKUP(A:A,[1]TDSheet!$A:$W,23,0)</f>
        <v>70</v>
      </c>
      <c r="X66" s="17">
        <f>VLOOKUP(A:A,[1]TDSheet!$A:$X,24,0)</f>
        <v>14</v>
      </c>
      <c r="Y66" s="17">
        <f t="shared" si="11"/>
        <v>170</v>
      </c>
      <c r="Z66" s="17">
        <f>VLOOKUP(A:A,[1]TDSheet!$A:$Z,26,0)</f>
        <v>0</v>
      </c>
      <c r="AA66" s="17">
        <f>Y66/12</f>
        <v>14.166666666666666</v>
      </c>
      <c r="AB66" s="20">
        <f>VLOOKUP(A:A,[1]TDSheet!$A:$AB,28,0)</f>
        <v>0.3</v>
      </c>
      <c r="AC66" s="17">
        <f t="shared" si="12"/>
        <v>51</v>
      </c>
    </row>
    <row r="67" spans="1:29" s="1" customFormat="1" ht="11.1" customHeight="1" outlineLevel="1" x14ac:dyDescent="0.2">
      <c r="A67" s="7" t="s">
        <v>39</v>
      </c>
      <c r="B67" s="7" t="s">
        <v>9</v>
      </c>
      <c r="C67" s="8">
        <v>232</v>
      </c>
      <c r="D67" s="8">
        <v>1043</v>
      </c>
      <c r="E67" s="8">
        <v>573</v>
      </c>
      <c r="F67" s="8">
        <v>679</v>
      </c>
      <c r="G67" s="1">
        <f>VLOOKUP(A:A,[1]TDSheet!$A:$G,7,0)</f>
        <v>1</v>
      </c>
      <c r="H67" s="1">
        <f>VLOOKUP(A:A,[1]TDSheet!$A:$H,8,0)</f>
        <v>180</v>
      </c>
      <c r="I67" s="17">
        <f>VLOOKUP(A:A,[2]TDSheet!$A:$F,6,0)</f>
        <v>586</v>
      </c>
      <c r="J67" s="17">
        <f t="shared" si="7"/>
        <v>-13</v>
      </c>
      <c r="K67" s="17">
        <f>VLOOKUP(A:A,[1]TDSheet!$A:$P,16,0)</f>
        <v>330</v>
      </c>
      <c r="L67" s="17"/>
      <c r="M67" s="17"/>
      <c r="N67" s="17"/>
      <c r="O67" s="17">
        <f t="shared" si="8"/>
        <v>114.6</v>
      </c>
      <c r="P67" s="19">
        <v>330</v>
      </c>
      <c r="Q67" s="21">
        <f t="shared" si="9"/>
        <v>11.68411867364747</v>
      </c>
      <c r="R67" s="17">
        <f t="shared" si="10"/>
        <v>5.9249563699825485</v>
      </c>
      <c r="S67" s="17">
        <f>VLOOKUP(A:A,[1]TDSheet!$A:$S,19,0)</f>
        <v>96.8</v>
      </c>
      <c r="T67" s="17">
        <f>VLOOKUP(A:A,[1]TDSheet!$A:$T,20,0)</f>
        <v>107</v>
      </c>
      <c r="U67" s="17">
        <f>VLOOKUP(A:A,[3]TDSheet!$A:$D,4,0)</f>
        <v>90</v>
      </c>
      <c r="V67" s="17">
        <f>VLOOKUP(A:A,[1]TDSheet!$A:$V,22,0)</f>
        <v>0</v>
      </c>
      <c r="W67" s="17">
        <f>VLOOKUP(A:A,[1]TDSheet!$A:$W,23,0)</f>
        <v>70</v>
      </c>
      <c r="X67" s="17">
        <f>VLOOKUP(A:A,[1]TDSheet!$A:$X,24,0)</f>
        <v>14</v>
      </c>
      <c r="Y67" s="17">
        <f t="shared" si="11"/>
        <v>330</v>
      </c>
      <c r="Z67" s="17">
        <f>VLOOKUP(A:A,[1]TDSheet!$A:$Z,26,0)</f>
        <v>0</v>
      </c>
      <c r="AA67" s="17">
        <f>Y67/12</f>
        <v>27.5</v>
      </c>
      <c r="AB67" s="20">
        <f>VLOOKUP(A:A,[1]TDSheet!$A:$AB,28,0)</f>
        <v>0.3</v>
      </c>
      <c r="AC67" s="17">
        <f t="shared" si="12"/>
        <v>99</v>
      </c>
    </row>
    <row r="68" spans="1:29" s="1" customFormat="1" ht="11.1" customHeight="1" outlineLevel="1" x14ac:dyDescent="0.2">
      <c r="A68" s="7" t="s">
        <v>91</v>
      </c>
      <c r="B68" s="7" t="s">
        <v>8</v>
      </c>
      <c r="C68" s="8">
        <v>145.68</v>
      </c>
      <c r="D68" s="8">
        <v>1.8</v>
      </c>
      <c r="E68" s="8">
        <v>21.6</v>
      </c>
      <c r="F68" s="8">
        <v>122.28</v>
      </c>
      <c r="G68" s="1" t="str">
        <f>VLOOKUP(A:A,[1]TDSheet!$A:$G,7,0)</f>
        <v>нов</v>
      </c>
      <c r="H68" s="1" t="e">
        <f>VLOOKUP(A:A,[1]TDSheet!$A:$H,8,0)</f>
        <v>#N/A</v>
      </c>
      <c r="I68" s="17">
        <f>VLOOKUP(A:A,[2]TDSheet!$A:$F,6,0)</f>
        <v>23</v>
      </c>
      <c r="J68" s="17">
        <f t="shared" si="7"/>
        <v>-1.3999999999999986</v>
      </c>
      <c r="K68" s="17">
        <f>VLOOKUP(A:A,[1]TDSheet!$A:$P,16,0)</f>
        <v>0</v>
      </c>
      <c r="L68" s="17"/>
      <c r="M68" s="17"/>
      <c r="N68" s="17"/>
      <c r="O68" s="17">
        <f t="shared" si="8"/>
        <v>4.32</v>
      </c>
      <c r="P68" s="19"/>
      <c r="Q68" s="21">
        <f t="shared" si="9"/>
        <v>28.305555555555554</v>
      </c>
      <c r="R68" s="17">
        <f t="shared" si="10"/>
        <v>28.305555555555554</v>
      </c>
      <c r="S68" s="17">
        <f>VLOOKUP(A:A,[1]TDSheet!$A:$S,19,0)</f>
        <v>2.88</v>
      </c>
      <c r="T68" s="17">
        <f>VLOOKUP(A:A,[1]TDSheet!$A:$T,20,0)</f>
        <v>2.52</v>
      </c>
      <c r="U68" s="17">
        <f>VLOOKUP(A:A,[3]TDSheet!$A:$D,4,0)</f>
        <v>12.6</v>
      </c>
      <c r="V68" s="17">
        <f>VLOOKUP(A:A,[1]TDSheet!$A:$V,22,0)</f>
        <v>0</v>
      </c>
      <c r="W68" s="17">
        <f>VLOOKUP(A:A,[1]TDSheet!$A:$W,23,0)</f>
        <v>234</v>
      </c>
      <c r="X68" s="17">
        <f>VLOOKUP(A:A,[1]TDSheet!$A:$X,24,0)</f>
        <v>18</v>
      </c>
      <c r="Y68" s="17">
        <f t="shared" si="11"/>
        <v>0</v>
      </c>
      <c r="Z68" s="17" t="str">
        <f>VLOOKUP(A:A,[1]TDSheet!$A:$Z,26,0)</f>
        <v>увел</v>
      </c>
      <c r="AA68" s="17">
        <f>Y68/1.8</f>
        <v>0</v>
      </c>
      <c r="AB68" s="20">
        <f>VLOOKUP(A:A,[1]TDSheet!$A:$AB,28,0)</f>
        <v>1</v>
      </c>
      <c r="AC68" s="17">
        <f t="shared" si="12"/>
        <v>0</v>
      </c>
    </row>
    <row r="69" spans="1:29" s="1" customFormat="1" ht="11.1" customHeight="1" outlineLevel="1" x14ac:dyDescent="0.2">
      <c r="A69" s="7" t="s">
        <v>92</v>
      </c>
      <c r="B69" s="7" t="s">
        <v>9</v>
      </c>
      <c r="C69" s="8">
        <v>129</v>
      </c>
      <c r="D69" s="8">
        <v>251</v>
      </c>
      <c r="E69" s="8">
        <v>160</v>
      </c>
      <c r="F69" s="8">
        <v>213</v>
      </c>
      <c r="G69" s="1">
        <f>VLOOKUP(A:A,[1]TDSheet!$A:$G,7,0)</f>
        <v>1</v>
      </c>
      <c r="H69" s="1">
        <f>VLOOKUP(A:A,[1]TDSheet!$A:$H,8,0)</f>
        <v>365</v>
      </c>
      <c r="I69" s="17">
        <f>VLOOKUP(A:A,[2]TDSheet!$A:$F,6,0)</f>
        <v>164</v>
      </c>
      <c r="J69" s="17">
        <f t="shared" si="7"/>
        <v>-4</v>
      </c>
      <c r="K69" s="17">
        <f>VLOOKUP(A:A,[1]TDSheet!$A:$P,16,0)</f>
        <v>60</v>
      </c>
      <c r="L69" s="17"/>
      <c r="M69" s="17"/>
      <c r="N69" s="17"/>
      <c r="O69" s="17">
        <f t="shared" si="8"/>
        <v>32</v>
      </c>
      <c r="P69" s="19">
        <v>120</v>
      </c>
      <c r="Q69" s="21">
        <f t="shared" si="9"/>
        <v>12.28125</v>
      </c>
      <c r="R69" s="17">
        <f t="shared" si="10"/>
        <v>6.65625</v>
      </c>
      <c r="S69" s="17">
        <f>VLOOKUP(A:A,[1]TDSheet!$A:$S,19,0)</f>
        <v>38</v>
      </c>
      <c r="T69" s="17">
        <f>VLOOKUP(A:A,[1]TDSheet!$A:$T,20,0)</f>
        <v>35</v>
      </c>
      <c r="U69" s="17">
        <f>VLOOKUP(A:A,[3]TDSheet!$A:$D,4,0)</f>
        <v>31</v>
      </c>
      <c r="V69" s="17">
        <f>VLOOKUP(A:A,[1]TDSheet!$A:$V,22,0)</f>
        <v>0</v>
      </c>
      <c r="W69" s="17">
        <f>VLOOKUP(A:A,[1]TDSheet!$A:$W,23,0)</f>
        <v>130</v>
      </c>
      <c r="X69" s="17">
        <f>VLOOKUP(A:A,[1]TDSheet!$A:$X,24,0)</f>
        <v>10</v>
      </c>
      <c r="Y69" s="17">
        <f t="shared" si="11"/>
        <v>120</v>
      </c>
      <c r="Z69" s="17">
        <f>VLOOKUP(A:A,[1]TDSheet!$A:$Z,26,0)</f>
        <v>0</v>
      </c>
      <c r="AA69" s="17">
        <f>Y69/6</f>
        <v>20</v>
      </c>
      <c r="AB69" s="20">
        <f>VLOOKUP(A:A,[1]TDSheet!$A:$AB,28,0)</f>
        <v>0.2</v>
      </c>
      <c r="AC69" s="17">
        <f t="shared" si="12"/>
        <v>24</v>
      </c>
    </row>
    <row r="70" spans="1:29" s="1" customFormat="1" ht="11.1" customHeight="1" outlineLevel="1" x14ac:dyDescent="0.2">
      <c r="A70" s="7" t="s">
        <v>40</v>
      </c>
      <c r="B70" s="7" t="s">
        <v>9</v>
      </c>
      <c r="C70" s="8">
        <v>191</v>
      </c>
      <c r="D70" s="8">
        <v>324</v>
      </c>
      <c r="E70" s="8">
        <v>319</v>
      </c>
      <c r="F70" s="8">
        <v>189</v>
      </c>
      <c r="G70" s="1">
        <f>VLOOKUP(A:A,[1]TDSheet!$A:$G,7,0)</f>
        <v>1</v>
      </c>
      <c r="H70" s="1">
        <f>VLOOKUP(A:A,[1]TDSheet!$A:$H,8,0)</f>
        <v>365</v>
      </c>
      <c r="I70" s="17">
        <f>VLOOKUP(A:A,[2]TDSheet!$A:$F,6,0)</f>
        <v>320</v>
      </c>
      <c r="J70" s="17">
        <f t="shared" si="7"/>
        <v>-1</v>
      </c>
      <c r="K70" s="17">
        <f>VLOOKUP(A:A,[1]TDSheet!$A:$P,16,0)</f>
        <v>360</v>
      </c>
      <c r="L70" s="17"/>
      <c r="M70" s="17"/>
      <c r="N70" s="17"/>
      <c r="O70" s="17">
        <f t="shared" si="8"/>
        <v>63.8</v>
      </c>
      <c r="P70" s="19">
        <v>180</v>
      </c>
      <c r="Q70" s="21">
        <f t="shared" si="9"/>
        <v>11.426332288401255</v>
      </c>
      <c r="R70" s="17">
        <f t="shared" si="10"/>
        <v>2.9623824451410661</v>
      </c>
      <c r="S70" s="17">
        <f>VLOOKUP(A:A,[1]TDSheet!$A:$S,19,0)</f>
        <v>53.2</v>
      </c>
      <c r="T70" s="17">
        <f>VLOOKUP(A:A,[1]TDSheet!$A:$T,20,0)</f>
        <v>49</v>
      </c>
      <c r="U70" s="17">
        <f>VLOOKUP(A:A,[3]TDSheet!$A:$D,4,0)</f>
        <v>44</v>
      </c>
      <c r="V70" s="17">
        <f>VLOOKUP(A:A,[1]TDSheet!$A:$V,22,0)</f>
        <v>0</v>
      </c>
      <c r="W70" s="17">
        <f>VLOOKUP(A:A,[1]TDSheet!$A:$W,23,0)</f>
        <v>130</v>
      </c>
      <c r="X70" s="17">
        <f>VLOOKUP(A:A,[1]TDSheet!$A:$X,24,0)</f>
        <v>10</v>
      </c>
      <c r="Y70" s="17">
        <f t="shared" si="11"/>
        <v>180</v>
      </c>
      <c r="Z70" s="17">
        <f>VLOOKUP(A:A,[1]TDSheet!$A:$Z,26,0)</f>
        <v>0</v>
      </c>
      <c r="AA70" s="17">
        <f>Y70/6</f>
        <v>30</v>
      </c>
      <c r="AB70" s="20">
        <f>VLOOKUP(A:A,[1]TDSheet!$A:$AB,28,0)</f>
        <v>0.2</v>
      </c>
      <c r="AC70" s="17">
        <f t="shared" si="12"/>
        <v>36</v>
      </c>
    </row>
    <row r="71" spans="1:29" s="1" customFormat="1" ht="11.1" customHeight="1" outlineLevel="1" x14ac:dyDescent="0.2">
      <c r="A71" s="7" t="s">
        <v>41</v>
      </c>
      <c r="B71" s="7" t="s">
        <v>9</v>
      </c>
      <c r="C71" s="8">
        <v>211</v>
      </c>
      <c r="D71" s="8">
        <v>416</v>
      </c>
      <c r="E71" s="8">
        <v>246</v>
      </c>
      <c r="F71" s="8">
        <v>369</v>
      </c>
      <c r="G71" s="1">
        <f>VLOOKUP(A:A,[1]TDSheet!$A:$G,7,0)</f>
        <v>1</v>
      </c>
      <c r="H71" s="1">
        <f>VLOOKUP(A:A,[1]TDSheet!$A:$H,8,0)</f>
        <v>180</v>
      </c>
      <c r="I71" s="17">
        <f>VLOOKUP(A:A,[2]TDSheet!$A:$F,6,0)</f>
        <v>258</v>
      </c>
      <c r="J71" s="17">
        <f t="shared" si="7"/>
        <v>-12</v>
      </c>
      <c r="K71" s="17">
        <f>VLOOKUP(A:A,[1]TDSheet!$A:$P,16,0)</f>
        <v>190</v>
      </c>
      <c r="L71" s="17"/>
      <c r="M71" s="17"/>
      <c r="N71" s="17"/>
      <c r="O71" s="17">
        <f t="shared" si="8"/>
        <v>49.2</v>
      </c>
      <c r="P71" s="19"/>
      <c r="Q71" s="21">
        <f t="shared" si="9"/>
        <v>11.361788617886178</v>
      </c>
      <c r="R71" s="17">
        <f t="shared" si="10"/>
        <v>7.5</v>
      </c>
      <c r="S71" s="17">
        <f>VLOOKUP(A:A,[1]TDSheet!$A:$S,19,0)</f>
        <v>63.4</v>
      </c>
      <c r="T71" s="17">
        <f>VLOOKUP(A:A,[1]TDSheet!$A:$T,20,0)</f>
        <v>57.4</v>
      </c>
      <c r="U71" s="17">
        <f>VLOOKUP(A:A,[3]TDSheet!$A:$D,4,0)</f>
        <v>64</v>
      </c>
      <c r="V71" s="17">
        <f>VLOOKUP(A:A,[1]TDSheet!$A:$V,22,0)</f>
        <v>0</v>
      </c>
      <c r="W71" s="17">
        <f>VLOOKUP(A:A,[1]TDSheet!$A:$W,23,0)</f>
        <v>70</v>
      </c>
      <c r="X71" s="17">
        <f>VLOOKUP(A:A,[1]TDSheet!$A:$X,24,0)</f>
        <v>14</v>
      </c>
      <c r="Y71" s="17">
        <f t="shared" si="11"/>
        <v>0</v>
      </c>
      <c r="Z71" s="17">
        <f>VLOOKUP(A:A,[1]TDSheet!$A:$Z,26,0)</f>
        <v>0</v>
      </c>
      <c r="AA71" s="17">
        <f>Y71/14</f>
        <v>0</v>
      </c>
      <c r="AB71" s="20">
        <f>VLOOKUP(A:A,[1]TDSheet!$A:$AB,28,0)</f>
        <v>0.3</v>
      </c>
      <c r="AC71" s="17">
        <f t="shared" si="12"/>
        <v>0</v>
      </c>
    </row>
    <row r="72" spans="1:29" s="1" customFormat="1" ht="11.1" customHeight="1" outlineLevel="1" x14ac:dyDescent="0.2">
      <c r="A72" s="7" t="s">
        <v>42</v>
      </c>
      <c r="B72" s="7" t="s">
        <v>9</v>
      </c>
      <c r="C72" s="8">
        <v>1218</v>
      </c>
      <c r="D72" s="8">
        <v>3202</v>
      </c>
      <c r="E72" s="8">
        <v>2026</v>
      </c>
      <c r="F72" s="8">
        <v>2308</v>
      </c>
      <c r="G72" s="1">
        <f>VLOOKUP(A:A,[1]TDSheet!$A:$G,7,0)</f>
        <v>1</v>
      </c>
      <c r="H72" s="1">
        <f>VLOOKUP(A:A,[1]TDSheet!$A:$H,8,0)</f>
        <v>180</v>
      </c>
      <c r="I72" s="17">
        <f>VLOOKUP(A:A,[2]TDSheet!$A:$F,6,0)</f>
        <v>2078</v>
      </c>
      <c r="J72" s="17">
        <f t="shared" ref="J72:J93" si="13">E72-I72</f>
        <v>-52</v>
      </c>
      <c r="K72" s="17">
        <f>VLOOKUP(A:A,[1]TDSheet!$A:$P,16,0)</f>
        <v>460</v>
      </c>
      <c r="L72" s="17"/>
      <c r="M72" s="17"/>
      <c r="N72" s="17"/>
      <c r="O72" s="17">
        <f t="shared" ref="O72:O93" si="14">(E72-V72)/5</f>
        <v>369.2</v>
      </c>
      <c r="P72" s="19">
        <v>1510</v>
      </c>
      <c r="Q72" s="21">
        <f t="shared" ref="Q72:Q93" si="15">(F72+K72+P72)/O72</f>
        <v>11.587215601300109</v>
      </c>
      <c r="R72" s="17">
        <f t="shared" ref="R72:R93" si="16">F72/O72</f>
        <v>6.2513542795232935</v>
      </c>
      <c r="S72" s="17">
        <f>VLOOKUP(A:A,[1]TDSheet!$A:$S,19,0)</f>
        <v>376.2</v>
      </c>
      <c r="T72" s="17">
        <f>VLOOKUP(A:A,[1]TDSheet!$A:$T,20,0)</f>
        <v>386.2</v>
      </c>
      <c r="U72" s="17">
        <f>VLOOKUP(A:A,[3]TDSheet!$A:$D,4,0)</f>
        <v>531</v>
      </c>
      <c r="V72" s="17">
        <f>VLOOKUP(A:A,[1]TDSheet!$A:$V,22,0)</f>
        <v>180</v>
      </c>
      <c r="W72" s="17">
        <f>VLOOKUP(A:A,[1]TDSheet!$A:$W,23,0)</f>
        <v>70</v>
      </c>
      <c r="X72" s="17">
        <f>VLOOKUP(A:A,[1]TDSheet!$A:$X,24,0)</f>
        <v>14</v>
      </c>
      <c r="Y72" s="17">
        <f t="shared" ref="Y72:Y93" si="17">P72+0</f>
        <v>1510</v>
      </c>
      <c r="Z72" s="17">
        <f>VLOOKUP(A:A,[1]TDSheet!$A:$Z,26,0)</f>
        <v>0</v>
      </c>
      <c r="AA72" s="17">
        <f>Y72/12</f>
        <v>125.83333333333333</v>
      </c>
      <c r="AB72" s="20">
        <f>VLOOKUP(A:A,[1]TDSheet!$A:$AB,28,0)</f>
        <v>0.25</v>
      </c>
      <c r="AC72" s="17">
        <f t="shared" ref="AC72:AC75" si="18">Y72*AB72</f>
        <v>377.5</v>
      </c>
    </row>
    <row r="73" spans="1:29" s="1" customFormat="1" ht="11.1" customHeight="1" outlineLevel="1" x14ac:dyDescent="0.2">
      <c r="A73" s="7" t="s">
        <v>43</v>
      </c>
      <c r="B73" s="7" t="s">
        <v>9</v>
      </c>
      <c r="C73" s="8">
        <v>2284</v>
      </c>
      <c r="D73" s="8">
        <v>6452</v>
      </c>
      <c r="E73" s="8">
        <v>4715</v>
      </c>
      <c r="F73" s="8">
        <v>3912</v>
      </c>
      <c r="G73" s="1">
        <f>VLOOKUP(A:A,[1]TDSheet!$A:$G,7,0)</f>
        <v>1</v>
      </c>
      <c r="H73" s="1">
        <f>VLOOKUP(A:A,[1]TDSheet!$A:$H,8,0)</f>
        <v>180</v>
      </c>
      <c r="I73" s="17">
        <f>VLOOKUP(A:A,[2]TDSheet!$A:$F,6,0)</f>
        <v>4765</v>
      </c>
      <c r="J73" s="17">
        <f t="shared" si="13"/>
        <v>-50</v>
      </c>
      <c r="K73" s="17">
        <f>VLOOKUP(A:A,[1]TDSheet!$A:$P,16,0)</f>
        <v>1250</v>
      </c>
      <c r="L73" s="17"/>
      <c r="M73" s="17"/>
      <c r="N73" s="17"/>
      <c r="O73" s="17">
        <f t="shared" si="14"/>
        <v>676.6</v>
      </c>
      <c r="P73" s="19">
        <v>2520</v>
      </c>
      <c r="Q73" s="21">
        <f t="shared" si="15"/>
        <v>11.353827963346141</v>
      </c>
      <c r="R73" s="17">
        <f t="shared" si="16"/>
        <v>5.7818504286136561</v>
      </c>
      <c r="S73" s="17">
        <f>VLOOKUP(A:A,[1]TDSheet!$A:$S,19,0)</f>
        <v>659.8</v>
      </c>
      <c r="T73" s="17">
        <f>VLOOKUP(A:A,[1]TDSheet!$A:$T,20,0)</f>
        <v>676</v>
      </c>
      <c r="U73" s="17">
        <f>VLOOKUP(A:A,[3]TDSheet!$A:$D,4,0)</f>
        <v>601</v>
      </c>
      <c r="V73" s="17">
        <f>VLOOKUP(A:A,[1]TDSheet!$A:$V,22,0)</f>
        <v>1332</v>
      </c>
      <c r="W73" s="17">
        <f>VLOOKUP(A:A,[1]TDSheet!$A:$W,23,0)</f>
        <v>70</v>
      </c>
      <c r="X73" s="17">
        <f>VLOOKUP(A:A,[1]TDSheet!$A:$X,24,0)</f>
        <v>14</v>
      </c>
      <c r="Y73" s="17">
        <f t="shared" si="17"/>
        <v>2520</v>
      </c>
      <c r="Z73" s="17" t="str">
        <f>VLOOKUP(A:A,[1]TDSheet!$A:$Z,26,0)</f>
        <v>апр яб</v>
      </c>
      <c r="AA73" s="17">
        <f>Y73/12</f>
        <v>210</v>
      </c>
      <c r="AB73" s="20">
        <f>VLOOKUP(A:A,[1]TDSheet!$A:$AB,28,0)</f>
        <v>0.25</v>
      </c>
      <c r="AC73" s="17">
        <f t="shared" si="18"/>
        <v>630</v>
      </c>
    </row>
    <row r="74" spans="1:29" s="1" customFormat="1" ht="11.1" customHeight="1" outlineLevel="1" x14ac:dyDescent="0.2">
      <c r="A74" s="7" t="s">
        <v>93</v>
      </c>
      <c r="B74" s="7" t="s">
        <v>8</v>
      </c>
      <c r="C74" s="8">
        <v>38.299999999999997</v>
      </c>
      <c r="D74" s="8">
        <v>40.5</v>
      </c>
      <c r="E74" s="8">
        <v>21.6</v>
      </c>
      <c r="F74" s="8">
        <v>54.5</v>
      </c>
      <c r="G74" s="1">
        <f>VLOOKUP(A:A,[1]TDSheet!$A:$G,7,0)</f>
        <v>1</v>
      </c>
      <c r="H74" s="1" t="e">
        <f>VLOOKUP(A:A,[1]TDSheet!$A:$H,8,0)</f>
        <v>#N/A</v>
      </c>
      <c r="I74" s="17">
        <f>VLOOKUP(A:A,[2]TDSheet!$A:$F,6,0)</f>
        <v>24.300999999999998</v>
      </c>
      <c r="J74" s="17">
        <f t="shared" si="13"/>
        <v>-2.700999999999997</v>
      </c>
      <c r="K74" s="17">
        <f>VLOOKUP(A:A,[1]TDSheet!$A:$P,16,0)</f>
        <v>0</v>
      </c>
      <c r="L74" s="17"/>
      <c r="M74" s="17"/>
      <c r="N74" s="17"/>
      <c r="O74" s="17">
        <f t="shared" si="14"/>
        <v>4.32</v>
      </c>
      <c r="P74" s="19"/>
      <c r="Q74" s="21">
        <f t="shared" si="15"/>
        <v>12.61574074074074</v>
      </c>
      <c r="R74" s="17">
        <f t="shared" si="16"/>
        <v>12.61574074074074</v>
      </c>
      <c r="S74" s="17">
        <f>VLOOKUP(A:A,[1]TDSheet!$A:$S,19,0)</f>
        <v>5.9399999999999995</v>
      </c>
      <c r="T74" s="17">
        <f>VLOOKUP(A:A,[1]TDSheet!$A:$T,20,0)</f>
        <v>4.32</v>
      </c>
      <c r="U74" s="17">
        <v>0</v>
      </c>
      <c r="V74" s="17">
        <f>VLOOKUP(A:A,[1]TDSheet!$A:$V,22,0)</f>
        <v>0</v>
      </c>
      <c r="W74" s="17">
        <f>VLOOKUP(A:A,[1]TDSheet!$A:$W,23,0)</f>
        <v>126</v>
      </c>
      <c r="X74" s="17">
        <f>VLOOKUP(A:A,[1]TDSheet!$A:$X,24,0)</f>
        <v>14</v>
      </c>
      <c r="Y74" s="17">
        <f t="shared" si="17"/>
        <v>0</v>
      </c>
      <c r="Z74" s="17" t="e">
        <f>VLOOKUP(A:A,[1]TDSheet!$A:$Z,26,0)</f>
        <v>#N/A</v>
      </c>
      <c r="AA74" s="17">
        <f>Y74/2.7</f>
        <v>0</v>
      </c>
      <c r="AB74" s="20">
        <f>VLOOKUP(A:A,[1]TDSheet!$A:$AB,28,0)</f>
        <v>1</v>
      </c>
      <c r="AC74" s="17">
        <f t="shared" si="18"/>
        <v>0</v>
      </c>
    </row>
    <row r="75" spans="1:29" s="1" customFormat="1" ht="11.1" customHeight="1" outlineLevel="1" x14ac:dyDescent="0.2">
      <c r="A75" s="7" t="s">
        <v>44</v>
      </c>
      <c r="B75" s="7" t="s">
        <v>8</v>
      </c>
      <c r="C75" s="8">
        <v>347.39</v>
      </c>
      <c r="D75" s="8">
        <v>795</v>
      </c>
      <c r="E75" s="8">
        <v>411</v>
      </c>
      <c r="F75" s="8">
        <v>731.39</v>
      </c>
      <c r="G75" s="1">
        <f>VLOOKUP(A:A,[1]TDSheet!$A:$G,7,0)</f>
        <v>1</v>
      </c>
      <c r="H75" s="1" t="e">
        <f>VLOOKUP(A:A,[1]TDSheet!$A:$H,8,0)</f>
        <v>#N/A</v>
      </c>
      <c r="I75" s="17">
        <f>VLOOKUP(A:A,[2]TDSheet!$A:$F,6,0)</f>
        <v>408.702</v>
      </c>
      <c r="J75" s="17">
        <f t="shared" si="13"/>
        <v>2.2980000000000018</v>
      </c>
      <c r="K75" s="17">
        <f>VLOOKUP(A:A,[1]TDSheet!$A:$P,16,0)</f>
        <v>60</v>
      </c>
      <c r="L75" s="17"/>
      <c r="M75" s="17"/>
      <c r="N75" s="17"/>
      <c r="O75" s="17">
        <f t="shared" si="14"/>
        <v>82.2</v>
      </c>
      <c r="P75" s="19">
        <v>300</v>
      </c>
      <c r="Q75" s="21">
        <f t="shared" si="15"/>
        <v>13.277250608272505</v>
      </c>
      <c r="R75" s="17">
        <f t="shared" si="16"/>
        <v>8.8976885644768853</v>
      </c>
      <c r="S75" s="17">
        <f>VLOOKUP(A:A,[1]TDSheet!$A:$S,19,0)</f>
        <v>102.1</v>
      </c>
      <c r="T75" s="17">
        <f>VLOOKUP(A:A,[1]TDSheet!$A:$T,20,0)</f>
        <v>104.2</v>
      </c>
      <c r="U75" s="17">
        <f>VLOOKUP(A:A,[3]TDSheet!$A:$D,4,0)</f>
        <v>66</v>
      </c>
      <c r="V75" s="17">
        <f>VLOOKUP(A:A,[1]TDSheet!$A:$V,22,0)</f>
        <v>0</v>
      </c>
      <c r="W75" s="17">
        <f>VLOOKUP(A:A,[1]TDSheet!$A:$W,23,0)</f>
        <v>84</v>
      </c>
      <c r="X75" s="17">
        <f>VLOOKUP(A:A,[1]TDSheet!$A:$X,24,0)</f>
        <v>12</v>
      </c>
      <c r="Y75" s="17">
        <f t="shared" si="17"/>
        <v>300</v>
      </c>
      <c r="Z75" s="17" t="e">
        <f>VLOOKUP(A:A,[1]TDSheet!$A:$Z,26,0)</f>
        <v>#N/A</v>
      </c>
      <c r="AA75" s="17">
        <f>Y75/5</f>
        <v>60</v>
      </c>
      <c r="AB75" s="20">
        <f>VLOOKUP(A:A,[1]TDSheet!$A:$AB,28,0)</f>
        <v>1</v>
      </c>
      <c r="AC75" s="17">
        <f t="shared" si="18"/>
        <v>300</v>
      </c>
    </row>
    <row r="76" spans="1:29" ht="11.45" customHeight="1" x14ac:dyDescent="0.2">
      <c r="E76" s="1">
        <v>0</v>
      </c>
      <c r="I76" s="17">
        <v>0</v>
      </c>
      <c r="J76" s="17">
        <f t="shared" si="13"/>
        <v>0</v>
      </c>
      <c r="K76" s="17">
        <v>0</v>
      </c>
      <c r="O76" s="17">
        <f t="shared" si="14"/>
        <v>0</v>
      </c>
      <c r="P76" s="19"/>
      <c r="Q76" s="21" t="e">
        <f t="shared" si="15"/>
        <v>#DIV/0!</v>
      </c>
      <c r="R76" s="17" t="e">
        <f t="shared" si="16"/>
        <v>#DIV/0!</v>
      </c>
      <c r="S76" s="17">
        <v>0</v>
      </c>
      <c r="T76" s="17">
        <v>0</v>
      </c>
      <c r="U76" s="17">
        <v>0</v>
      </c>
      <c r="V76" s="17">
        <v>0</v>
      </c>
      <c r="W76" s="17" t="e">
        <f>VLOOKUP(A:A,[1]TDSheet!$A:$W,23,0)</f>
        <v>#N/A</v>
      </c>
      <c r="X76" s="17" t="e">
        <f>VLOOKUP(A:A,[1]TDSheet!$A:$X,24,0)</f>
        <v>#N/A</v>
      </c>
      <c r="Y76" s="17">
        <f t="shared" si="17"/>
        <v>0</v>
      </c>
      <c r="Z76" s="17" t="e">
        <f>VLOOKUP(A:A,[1]TDSheet!$A:$Z,26,0)</f>
        <v>#N/A</v>
      </c>
      <c r="AB76" s="20"/>
      <c r="AC76" s="17"/>
    </row>
    <row r="77" spans="1:29" ht="11.45" customHeight="1" x14ac:dyDescent="0.2">
      <c r="E77" s="1">
        <v>0</v>
      </c>
      <c r="I77" s="17">
        <v>0</v>
      </c>
      <c r="J77" s="17">
        <f t="shared" si="13"/>
        <v>0</v>
      </c>
      <c r="K77" s="17">
        <v>0</v>
      </c>
      <c r="O77" s="17">
        <f t="shared" si="14"/>
        <v>0</v>
      </c>
      <c r="P77" s="19"/>
      <c r="Q77" s="21" t="e">
        <f t="shared" si="15"/>
        <v>#DIV/0!</v>
      </c>
      <c r="R77" s="17" t="e">
        <f t="shared" si="16"/>
        <v>#DIV/0!</v>
      </c>
      <c r="S77" s="17">
        <v>0</v>
      </c>
      <c r="T77" s="17">
        <v>0</v>
      </c>
      <c r="U77" s="17">
        <v>0</v>
      </c>
      <c r="V77" s="17">
        <v>0</v>
      </c>
      <c r="W77" s="17" t="e">
        <f>VLOOKUP(A:A,[1]TDSheet!$A:$W,23,0)</f>
        <v>#N/A</v>
      </c>
      <c r="X77" s="17" t="e">
        <f>VLOOKUP(A:A,[1]TDSheet!$A:$X,24,0)</f>
        <v>#N/A</v>
      </c>
      <c r="Y77" s="17">
        <f t="shared" si="17"/>
        <v>0</v>
      </c>
      <c r="Z77" s="17" t="e">
        <f>VLOOKUP(A:A,[1]TDSheet!$A:$Z,26,0)</f>
        <v>#N/A</v>
      </c>
      <c r="AB77" s="20"/>
      <c r="AC77" s="17"/>
    </row>
    <row r="78" spans="1:29" ht="11.45" customHeight="1" x14ac:dyDescent="0.2">
      <c r="E78" s="1">
        <v>0</v>
      </c>
      <c r="I78" s="17">
        <v>0</v>
      </c>
      <c r="J78" s="17">
        <f t="shared" si="13"/>
        <v>0</v>
      </c>
      <c r="K78" s="17">
        <v>0</v>
      </c>
      <c r="O78" s="17">
        <f t="shared" si="14"/>
        <v>0</v>
      </c>
      <c r="P78" s="19"/>
      <c r="Q78" s="21" t="e">
        <f t="shared" si="15"/>
        <v>#DIV/0!</v>
      </c>
      <c r="R78" s="17" t="e">
        <f t="shared" si="16"/>
        <v>#DIV/0!</v>
      </c>
      <c r="S78" s="17">
        <v>0</v>
      </c>
      <c r="T78" s="17">
        <v>0</v>
      </c>
      <c r="U78" s="17">
        <v>0</v>
      </c>
      <c r="V78" s="17">
        <v>0</v>
      </c>
      <c r="W78" s="17" t="e">
        <f>VLOOKUP(A:A,[1]TDSheet!$A:$W,23,0)</f>
        <v>#N/A</v>
      </c>
      <c r="X78" s="17" t="e">
        <f>VLOOKUP(A:A,[1]TDSheet!$A:$X,24,0)</f>
        <v>#N/A</v>
      </c>
      <c r="Y78" s="17">
        <f t="shared" si="17"/>
        <v>0</v>
      </c>
      <c r="Z78" s="17" t="e">
        <f>VLOOKUP(A:A,[1]TDSheet!$A:$Z,26,0)</f>
        <v>#N/A</v>
      </c>
      <c r="AB78" s="20"/>
      <c r="AC78" s="17"/>
    </row>
    <row r="79" spans="1:29" s="1" customFormat="1" ht="11.1" customHeight="1" outlineLevel="1" x14ac:dyDescent="0.2">
      <c r="A79" s="7" t="s">
        <v>10</v>
      </c>
      <c r="B79" s="7" t="s">
        <v>9</v>
      </c>
      <c r="C79" s="8"/>
      <c r="D79" s="8">
        <v>19</v>
      </c>
      <c r="E79" s="8">
        <v>16</v>
      </c>
      <c r="F79" s="8">
        <v>2</v>
      </c>
      <c r="I79" s="17">
        <f>VLOOKUP(A:A,[2]TDSheet!$A:$F,6,0)</f>
        <v>48</v>
      </c>
      <c r="J79" s="17">
        <f t="shared" si="13"/>
        <v>-32</v>
      </c>
      <c r="K79" s="17">
        <v>0</v>
      </c>
      <c r="O79" s="17">
        <f t="shared" si="14"/>
        <v>3.2</v>
      </c>
      <c r="P79" s="19"/>
      <c r="Q79" s="21">
        <f t="shared" si="15"/>
        <v>0.625</v>
      </c>
      <c r="R79" s="17">
        <f t="shared" si="16"/>
        <v>0.625</v>
      </c>
      <c r="S79" s="17">
        <v>0</v>
      </c>
      <c r="T79" s="17">
        <v>0</v>
      </c>
      <c r="U79" s="17">
        <v>0</v>
      </c>
      <c r="V79" s="17">
        <v>0</v>
      </c>
      <c r="W79" s="17" t="e">
        <f>VLOOKUP(A:A,[1]TDSheet!$A:$W,23,0)</f>
        <v>#N/A</v>
      </c>
      <c r="X79" s="17" t="e">
        <f>VLOOKUP(A:A,[1]TDSheet!$A:$X,24,0)</f>
        <v>#N/A</v>
      </c>
      <c r="Y79" s="17">
        <f t="shared" si="17"/>
        <v>0</v>
      </c>
      <c r="Z79" s="17" t="e">
        <f>VLOOKUP(A:A,[1]TDSheet!$A:$Z,26,0)</f>
        <v>#N/A</v>
      </c>
      <c r="AB79" s="20"/>
      <c r="AC79" s="17"/>
    </row>
    <row r="80" spans="1:29" s="1" customFormat="1" ht="11.1" customHeight="1" outlineLevel="1" x14ac:dyDescent="0.2">
      <c r="A80" s="7" t="s">
        <v>48</v>
      </c>
      <c r="B80" s="7" t="s">
        <v>9</v>
      </c>
      <c r="C80" s="8"/>
      <c r="D80" s="8">
        <v>9</v>
      </c>
      <c r="E80" s="8">
        <v>4</v>
      </c>
      <c r="F80" s="8">
        <v>2</v>
      </c>
      <c r="I80" s="17">
        <f>VLOOKUP(A:A,[2]TDSheet!$A:$F,6,0)</f>
        <v>34</v>
      </c>
      <c r="J80" s="17">
        <f t="shared" si="13"/>
        <v>-30</v>
      </c>
      <c r="K80" s="17">
        <v>0</v>
      </c>
      <c r="O80" s="17">
        <f t="shared" si="14"/>
        <v>0.8</v>
      </c>
      <c r="P80" s="19"/>
      <c r="Q80" s="21">
        <f t="shared" si="15"/>
        <v>2.5</v>
      </c>
      <c r="R80" s="17">
        <f t="shared" si="16"/>
        <v>2.5</v>
      </c>
      <c r="S80" s="17">
        <v>0</v>
      </c>
      <c r="T80" s="17">
        <v>0</v>
      </c>
      <c r="U80" s="17">
        <f>VLOOKUP(A:A,[3]TDSheet!$A:$D,4,0)</f>
        <v>4</v>
      </c>
      <c r="V80" s="17">
        <v>0</v>
      </c>
      <c r="W80" s="17" t="e">
        <f>VLOOKUP(A:A,[1]TDSheet!$A:$W,23,0)</f>
        <v>#N/A</v>
      </c>
      <c r="X80" s="17" t="e">
        <f>VLOOKUP(A:A,[1]TDSheet!$A:$X,24,0)</f>
        <v>#N/A</v>
      </c>
      <c r="Y80" s="17">
        <f t="shared" si="17"/>
        <v>0</v>
      </c>
      <c r="Z80" s="17" t="e">
        <f>VLOOKUP(A:A,[1]TDSheet!$A:$Z,26,0)</f>
        <v>#N/A</v>
      </c>
      <c r="AB80" s="20"/>
      <c r="AC80" s="17"/>
    </row>
    <row r="81" spans="1:29" s="1" customFormat="1" ht="11.1" customHeight="1" outlineLevel="1" x14ac:dyDescent="0.2">
      <c r="A81" s="7" t="s">
        <v>15</v>
      </c>
      <c r="B81" s="7" t="s">
        <v>9</v>
      </c>
      <c r="C81" s="8"/>
      <c r="D81" s="8">
        <v>10</v>
      </c>
      <c r="E81" s="8">
        <v>1</v>
      </c>
      <c r="F81" s="8">
        <v>9</v>
      </c>
      <c r="I81" s="17">
        <f>VLOOKUP(A:A,[2]TDSheet!$A:$F,6,0)</f>
        <v>1</v>
      </c>
      <c r="J81" s="17">
        <f t="shared" si="13"/>
        <v>0</v>
      </c>
      <c r="K81" s="17">
        <v>0</v>
      </c>
      <c r="O81" s="17">
        <f t="shared" si="14"/>
        <v>0.2</v>
      </c>
      <c r="P81" s="19"/>
      <c r="Q81" s="21">
        <f t="shared" si="15"/>
        <v>45</v>
      </c>
      <c r="R81" s="17">
        <f t="shared" si="16"/>
        <v>45</v>
      </c>
      <c r="S81" s="17">
        <v>0</v>
      </c>
      <c r="T81" s="17">
        <v>0</v>
      </c>
      <c r="U81" s="17">
        <v>0</v>
      </c>
      <c r="V81" s="17">
        <v>0</v>
      </c>
      <c r="W81" s="17" t="e">
        <f>VLOOKUP(A:A,[1]TDSheet!$A:$W,23,0)</f>
        <v>#N/A</v>
      </c>
      <c r="X81" s="17" t="e">
        <f>VLOOKUP(A:A,[1]TDSheet!$A:$X,24,0)</f>
        <v>#N/A</v>
      </c>
      <c r="Y81" s="17">
        <f t="shared" si="17"/>
        <v>0</v>
      </c>
      <c r="Z81" s="17" t="e">
        <f>VLOOKUP(A:A,[1]TDSheet!$A:$Z,26,0)</f>
        <v>#N/A</v>
      </c>
      <c r="AB81" s="20"/>
      <c r="AC81" s="17"/>
    </row>
    <row r="82" spans="1:29" s="1" customFormat="1" ht="11.1" customHeight="1" outlineLevel="1" x14ac:dyDescent="0.2">
      <c r="A82" s="7" t="s">
        <v>49</v>
      </c>
      <c r="B82" s="7" t="s">
        <v>8</v>
      </c>
      <c r="C82" s="8">
        <v>11.1</v>
      </c>
      <c r="D82" s="8"/>
      <c r="E82" s="8">
        <v>7.4</v>
      </c>
      <c r="F82" s="8">
        <v>3.7</v>
      </c>
      <c r="I82" s="17">
        <f>VLOOKUP(A:A,[2]TDSheet!$A:$F,6,0)</f>
        <v>7.4</v>
      </c>
      <c r="J82" s="17">
        <f t="shared" si="13"/>
        <v>0</v>
      </c>
      <c r="K82" s="17">
        <v>0</v>
      </c>
      <c r="O82" s="17">
        <f t="shared" si="14"/>
        <v>1.48</v>
      </c>
      <c r="P82" s="19"/>
      <c r="Q82" s="21">
        <f t="shared" si="15"/>
        <v>2.5</v>
      </c>
      <c r="R82" s="17">
        <f t="shared" si="16"/>
        <v>2.5</v>
      </c>
      <c r="S82" s="17">
        <v>0</v>
      </c>
      <c r="T82" s="17">
        <v>0</v>
      </c>
      <c r="U82" s="17">
        <v>0</v>
      </c>
      <c r="V82" s="17">
        <v>0</v>
      </c>
      <c r="W82" s="17" t="e">
        <f>VLOOKUP(A:A,[1]TDSheet!$A:$W,23,0)</f>
        <v>#N/A</v>
      </c>
      <c r="X82" s="17" t="e">
        <f>VLOOKUP(A:A,[1]TDSheet!$A:$X,24,0)</f>
        <v>#N/A</v>
      </c>
      <c r="Y82" s="17">
        <f t="shared" si="17"/>
        <v>0</v>
      </c>
      <c r="Z82" s="17" t="e">
        <f>VLOOKUP(A:A,[1]TDSheet!$A:$Z,26,0)</f>
        <v>#N/A</v>
      </c>
      <c r="AB82" s="20"/>
      <c r="AC82" s="17"/>
    </row>
    <row r="83" spans="1:29" s="1" customFormat="1" ht="11.1" customHeight="1" outlineLevel="1" x14ac:dyDescent="0.2">
      <c r="A83" s="7" t="s">
        <v>50</v>
      </c>
      <c r="B83" s="7" t="s">
        <v>8</v>
      </c>
      <c r="C83" s="8"/>
      <c r="D83" s="8">
        <v>3.7</v>
      </c>
      <c r="E83" s="8">
        <v>0</v>
      </c>
      <c r="F83" s="8">
        <v>3.7</v>
      </c>
      <c r="I83" s="17">
        <f>VLOOKUP(A:A,[2]TDSheet!$A:$F,6,0)</f>
        <v>18.5</v>
      </c>
      <c r="J83" s="17">
        <f t="shared" si="13"/>
        <v>-18.5</v>
      </c>
      <c r="K83" s="17">
        <v>0</v>
      </c>
      <c r="O83" s="17">
        <f t="shared" si="14"/>
        <v>0</v>
      </c>
      <c r="P83" s="19"/>
      <c r="Q83" s="21" t="e">
        <f t="shared" si="15"/>
        <v>#DIV/0!</v>
      </c>
      <c r="R83" s="17" t="e">
        <f t="shared" si="16"/>
        <v>#DIV/0!</v>
      </c>
      <c r="S83" s="17">
        <v>0</v>
      </c>
      <c r="T83" s="17">
        <v>0</v>
      </c>
      <c r="U83" s="17">
        <v>0</v>
      </c>
      <c r="V83" s="17">
        <v>0</v>
      </c>
      <c r="W83" s="17" t="e">
        <f>VLOOKUP(A:A,[1]TDSheet!$A:$W,23,0)</f>
        <v>#N/A</v>
      </c>
      <c r="X83" s="17" t="e">
        <f>VLOOKUP(A:A,[1]TDSheet!$A:$X,24,0)</f>
        <v>#N/A</v>
      </c>
      <c r="Y83" s="17">
        <f t="shared" si="17"/>
        <v>0</v>
      </c>
      <c r="Z83" s="17" t="e">
        <f>VLOOKUP(A:A,[1]TDSheet!$A:$Z,26,0)</f>
        <v>#N/A</v>
      </c>
      <c r="AB83" s="20"/>
      <c r="AC83" s="17"/>
    </row>
    <row r="84" spans="1:29" s="1" customFormat="1" ht="11.1" customHeight="1" outlineLevel="1" x14ac:dyDescent="0.2">
      <c r="A84" s="7" t="s">
        <v>54</v>
      </c>
      <c r="B84" s="7" t="s">
        <v>8</v>
      </c>
      <c r="C84" s="8">
        <v>7.2</v>
      </c>
      <c r="D84" s="8"/>
      <c r="E84" s="8">
        <v>9.1</v>
      </c>
      <c r="F84" s="8">
        <v>-1.9</v>
      </c>
      <c r="I84" s="17">
        <f>VLOOKUP(A:A,[2]TDSheet!$A:$F,6,0)</f>
        <v>9.1999999999999993</v>
      </c>
      <c r="J84" s="17">
        <f t="shared" si="13"/>
        <v>-9.9999999999999645E-2</v>
      </c>
      <c r="K84" s="17">
        <v>0</v>
      </c>
      <c r="O84" s="17">
        <f t="shared" si="14"/>
        <v>1.8199999999999998</v>
      </c>
      <c r="P84" s="19"/>
      <c r="Q84" s="21">
        <f t="shared" si="15"/>
        <v>-1.043956043956044</v>
      </c>
      <c r="R84" s="17">
        <f t="shared" si="16"/>
        <v>-1.043956043956044</v>
      </c>
      <c r="S84" s="17">
        <v>0</v>
      </c>
      <c r="T84" s="17">
        <v>0</v>
      </c>
      <c r="U84" s="17">
        <v>0</v>
      </c>
      <c r="V84" s="17">
        <v>0</v>
      </c>
      <c r="W84" s="17" t="e">
        <f>VLOOKUP(A:A,[1]TDSheet!$A:$W,23,0)</f>
        <v>#N/A</v>
      </c>
      <c r="X84" s="17" t="e">
        <f>VLOOKUP(A:A,[1]TDSheet!$A:$X,24,0)</f>
        <v>#N/A</v>
      </c>
      <c r="Y84" s="17">
        <f t="shared" si="17"/>
        <v>0</v>
      </c>
      <c r="Z84" s="17" t="e">
        <f>VLOOKUP(A:A,[1]TDSheet!$A:$Z,26,0)</f>
        <v>#N/A</v>
      </c>
      <c r="AB84" s="20"/>
      <c r="AC84" s="17"/>
    </row>
    <row r="85" spans="1:29" s="1" customFormat="1" ht="11.1" customHeight="1" outlineLevel="1" x14ac:dyDescent="0.2">
      <c r="A85" s="7" t="s">
        <v>18</v>
      </c>
      <c r="B85" s="7" t="s">
        <v>8</v>
      </c>
      <c r="C85" s="8"/>
      <c r="D85" s="8">
        <v>11.7</v>
      </c>
      <c r="E85" s="8">
        <v>11.1</v>
      </c>
      <c r="F85" s="8">
        <v>-11.1</v>
      </c>
      <c r="I85" s="17">
        <f>VLOOKUP(A:A,[2]TDSheet!$A:$F,6,0)</f>
        <v>20.9</v>
      </c>
      <c r="J85" s="17">
        <f t="shared" si="13"/>
        <v>-9.7999999999999989</v>
      </c>
      <c r="K85" s="17">
        <v>0</v>
      </c>
      <c r="O85" s="17">
        <f t="shared" si="14"/>
        <v>2.2199999999999998</v>
      </c>
      <c r="P85" s="19"/>
      <c r="Q85" s="21">
        <f t="shared" si="15"/>
        <v>-5</v>
      </c>
      <c r="R85" s="17">
        <f t="shared" si="16"/>
        <v>-5</v>
      </c>
      <c r="S85" s="17">
        <v>0</v>
      </c>
      <c r="T85" s="17">
        <v>0</v>
      </c>
      <c r="U85" s="17">
        <v>0</v>
      </c>
      <c r="V85" s="17">
        <v>0</v>
      </c>
      <c r="W85" s="17" t="e">
        <f>VLOOKUP(A:A,[1]TDSheet!$A:$W,23,0)</f>
        <v>#N/A</v>
      </c>
      <c r="X85" s="17" t="e">
        <f>VLOOKUP(A:A,[1]TDSheet!$A:$X,24,0)</f>
        <v>#N/A</v>
      </c>
      <c r="Y85" s="17">
        <f t="shared" si="17"/>
        <v>0</v>
      </c>
      <c r="Z85" s="17" t="e">
        <f>VLOOKUP(A:A,[1]TDSheet!$A:$Z,26,0)</f>
        <v>#N/A</v>
      </c>
      <c r="AB85" s="20"/>
      <c r="AC85" s="17"/>
    </row>
    <row r="86" spans="1:29" s="1" customFormat="1" ht="11.1" customHeight="1" outlineLevel="1" x14ac:dyDescent="0.2">
      <c r="A86" s="7" t="s">
        <v>61</v>
      </c>
      <c r="B86" s="7" t="s">
        <v>9</v>
      </c>
      <c r="C86" s="8">
        <v>1</v>
      </c>
      <c r="D86" s="8">
        <v>181</v>
      </c>
      <c r="E86" s="8">
        <v>139</v>
      </c>
      <c r="F86" s="8">
        <v>30</v>
      </c>
      <c r="I86" s="17">
        <f>VLOOKUP(A:A,[2]TDSheet!$A:$F,6,0)</f>
        <v>159</v>
      </c>
      <c r="J86" s="17">
        <f t="shared" si="13"/>
        <v>-20</v>
      </c>
      <c r="K86" s="17">
        <v>0</v>
      </c>
      <c r="O86" s="17">
        <f t="shared" si="14"/>
        <v>27.8</v>
      </c>
      <c r="P86" s="19"/>
      <c r="Q86" s="21">
        <f t="shared" si="15"/>
        <v>1.079136690647482</v>
      </c>
      <c r="R86" s="17">
        <f t="shared" si="16"/>
        <v>1.079136690647482</v>
      </c>
      <c r="S86" s="17">
        <v>0</v>
      </c>
      <c r="T86" s="17">
        <v>0</v>
      </c>
      <c r="U86" s="17">
        <f>VLOOKUP(A:A,[3]TDSheet!$A:$D,4,0)</f>
        <v>50</v>
      </c>
      <c r="V86" s="17">
        <v>0</v>
      </c>
      <c r="W86" s="17" t="e">
        <f>VLOOKUP(A:A,[1]TDSheet!$A:$W,23,0)</f>
        <v>#N/A</v>
      </c>
      <c r="X86" s="17" t="e">
        <f>VLOOKUP(A:A,[1]TDSheet!$A:$X,24,0)</f>
        <v>#N/A</v>
      </c>
      <c r="Y86" s="17">
        <f t="shared" si="17"/>
        <v>0</v>
      </c>
      <c r="Z86" s="17" t="e">
        <f>VLOOKUP(A:A,[1]TDSheet!$A:$Z,26,0)</f>
        <v>#N/A</v>
      </c>
      <c r="AB86" s="20"/>
      <c r="AC86" s="17"/>
    </row>
    <row r="87" spans="1:29" s="1" customFormat="1" ht="11.1" customHeight="1" outlineLevel="1" x14ac:dyDescent="0.2">
      <c r="A87" s="7" t="s">
        <v>62</v>
      </c>
      <c r="B87" s="7" t="s">
        <v>9</v>
      </c>
      <c r="C87" s="8"/>
      <c r="D87" s="8">
        <v>13</v>
      </c>
      <c r="E87" s="8">
        <v>12</v>
      </c>
      <c r="F87" s="8"/>
      <c r="I87" s="17">
        <f>VLOOKUP(A:A,[2]TDSheet!$A:$F,6,0)</f>
        <v>17</v>
      </c>
      <c r="J87" s="17">
        <f t="shared" si="13"/>
        <v>-5</v>
      </c>
      <c r="K87" s="17">
        <v>0</v>
      </c>
      <c r="O87" s="17">
        <f t="shared" si="14"/>
        <v>2.4</v>
      </c>
      <c r="P87" s="19"/>
      <c r="Q87" s="21">
        <f t="shared" si="15"/>
        <v>0</v>
      </c>
      <c r="R87" s="17">
        <f t="shared" si="16"/>
        <v>0</v>
      </c>
      <c r="S87" s="17">
        <v>0</v>
      </c>
      <c r="T87" s="17">
        <v>0</v>
      </c>
      <c r="U87" s="17">
        <v>0</v>
      </c>
      <c r="V87" s="17">
        <v>0</v>
      </c>
      <c r="W87" s="17" t="e">
        <f>VLOOKUP(A:A,[1]TDSheet!$A:$W,23,0)</f>
        <v>#N/A</v>
      </c>
      <c r="X87" s="17" t="e">
        <f>VLOOKUP(A:A,[1]TDSheet!$A:$X,24,0)</f>
        <v>#N/A</v>
      </c>
      <c r="Y87" s="17">
        <f t="shared" si="17"/>
        <v>0</v>
      </c>
      <c r="Z87" s="17" t="e">
        <f>VLOOKUP(A:A,[1]TDSheet!$A:$Z,26,0)</f>
        <v>#N/A</v>
      </c>
      <c r="AB87" s="20"/>
      <c r="AC87" s="17"/>
    </row>
    <row r="88" spans="1:29" s="1" customFormat="1" ht="11.1" customHeight="1" outlineLevel="1" x14ac:dyDescent="0.2">
      <c r="A88" s="7" t="s">
        <v>63</v>
      </c>
      <c r="B88" s="7" t="s">
        <v>9</v>
      </c>
      <c r="C88" s="8"/>
      <c r="D88" s="8">
        <v>342</v>
      </c>
      <c r="E88" s="8">
        <v>15</v>
      </c>
      <c r="F88" s="8">
        <v>327</v>
      </c>
      <c r="I88" s="17">
        <f>VLOOKUP(A:A,[2]TDSheet!$A:$F,6,0)</f>
        <v>73</v>
      </c>
      <c r="J88" s="17">
        <f t="shared" si="13"/>
        <v>-58</v>
      </c>
      <c r="K88" s="17">
        <v>0</v>
      </c>
      <c r="O88" s="17">
        <f t="shared" si="14"/>
        <v>3</v>
      </c>
      <c r="P88" s="19"/>
      <c r="Q88" s="21">
        <f t="shared" si="15"/>
        <v>109</v>
      </c>
      <c r="R88" s="17">
        <f t="shared" si="16"/>
        <v>109</v>
      </c>
      <c r="S88" s="17">
        <v>0</v>
      </c>
      <c r="T88" s="17">
        <v>0</v>
      </c>
      <c r="U88" s="17">
        <f>VLOOKUP(A:A,[3]TDSheet!$A:$D,4,0)</f>
        <v>6</v>
      </c>
      <c r="V88" s="17">
        <v>0</v>
      </c>
      <c r="W88" s="17" t="e">
        <f>VLOOKUP(A:A,[1]TDSheet!$A:$W,23,0)</f>
        <v>#N/A</v>
      </c>
      <c r="X88" s="17" t="e">
        <f>VLOOKUP(A:A,[1]TDSheet!$A:$X,24,0)</f>
        <v>#N/A</v>
      </c>
      <c r="Y88" s="17">
        <f t="shared" si="17"/>
        <v>0</v>
      </c>
      <c r="Z88" s="17" t="e">
        <f>VLOOKUP(A:A,[1]TDSheet!$A:$Z,26,0)</f>
        <v>#N/A</v>
      </c>
      <c r="AB88" s="20"/>
      <c r="AC88" s="17"/>
    </row>
    <row r="89" spans="1:29" s="1" customFormat="1" ht="21.95" customHeight="1" outlineLevel="1" x14ac:dyDescent="0.2">
      <c r="A89" s="7" t="s">
        <v>64</v>
      </c>
      <c r="B89" s="7" t="s">
        <v>9</v>
      </c>
      <c r="C89" s="8"/>
      <c r="D89" s="8">
        <v>25</v>
      </c>
      <c r="E89" s="8">
        <v>25</v>
      </c>
      <c r="F89" s="8">
        <v>-1</v>
      </c>
      <c r="I89" s="17">
        <f>VLOOKUP(A:A,[2]TDSheet!$A:$F,6,0)</f>
        <v>30</v>
      </c>
      <c r="J89" s="17">
        <f t="shared" si="13"/>
        <v>-5</v>
      </c>
      <c r="K89" s="17">
        <v>0</v>
      </c>
      <c r="O89" s="17">
        <f t="shared" si="14"/>
        <v>5</v>
      </c>
      <c r="P89" s="19"/>
      <c r="Q89" s="21">
        <f t="shared" si="15"/>
        <v>-0.2</v>
      </c>
      <c r="R89" s="17">
        <f t="shared" si="16"/>
        <v>-0.2</v>
      </c>
      <c r="S89" s="17">
        <v>0</v>
      </c>
      <c r="T89" s="17">
        <v>0</v>
      </c>
      <c r="U89" s="17">
        <v>0</v>
      </c>
      <c r="V89" s="17">
        <v>0</v>
      </c>
      <c r="W89" s="17" t="e">
        <f>VLOOKUP(A:A,[1]TDSheet!$A:$W,23,0)</f>
        <v>#N/A</v>
      </c>
      <c r="X89" s="17" t="e">
        <f>VLOOKUP(A:A,[1]TDSheet!$A:$X,24,0)</f>
        <v>#N/A</v>
      </c>
      <c r="Y89" s="17">
        <f t="shared" si="17"/>
        <v>0</v>
      </c>
      <c r="Z89" s="17" t="e">
        <f>VLOOKUP(A:A,[1]TDSheet!$A:$Z,26,0)</f>
        <v>#N/A</v>
      </c>
      <c r="AB89" s="20"/>
      <c r="AC89" s="17"/>
    </row>
    <row r="90" spans="1:29" s="1" customFormat="1" ht="11.1" customHeight="1" outlineLevel="1" x14ac:dyDescent="0.2">
      <c r="A90" s="7" t="s">
        <v>36</v>
      </c>
      <c r="B90" s="7" t="s">
        <v>9</v>
      </c>
      <c r="C90" s="8">
        <v>-2</v>
      </c>
      <c r="D90" s="8"/>
      <c r="E90" s="8">
        <v>0</v>
      </c>
      <c r="F90" s="8">
        <v>-2</v>
      </c>
      <c r="I90" s="17">
        <v>0</v>
      </c>
      <c r="J90" s="17">
        <f t="shared" si="13"/>
        <v>0</v>
      </c>
      <c r="K90" s="17">
        <v>0</v>
      </c>
      <c r="O90" s="17">
        <f t="shared" si="14"/>
        <v>0</v>
      </c>
      <c r="P90" s="19"/>
      <c r="Q90" s="21" t="e">
        <f t="shared" si="15"/>
        <v>#DIV/0!</v>
      </c>
      <c r="R90" s="17" t="e">
        <f t="shared" si="16"/>
        <v>#DIV/0!</v>
      </c>
      <c r="S90" s="17">
        <v>0</v>
      </c>
      <c r="T90" s="17">
        <v>0</v>
      </c>
      <c r="U90" s="17">
        <v>0</v>
      </c>
      <c r="V90" s="17">
        <v>0</v>
      </c>
      <c r="W90" s="17" t="e">
        <f>VLOOKUP(A:A,[1]TDSheet!$A:$W,23,0)</f>
        <v>#N/A</v>
      </c>
      <c r="X90" s="17" t="e">
        <f>VLOOKUP(A:A,[1]TDSheet!$A:$X,24,0)</f>
        <v>#N/A</v>
      </c>
      <c r="Y90" s="17">
        <f t="shared" si="17"/>
        <v>0</v>
      </c>
      <c r="Z90" s="17" t="e">
        <f>VLOOKUP(A:A,[1]TDSheet!$A:$Z,26,0)</f>
        <v>#N/A</v>
      </c>
      <c r="AB90" s="20"/>
      <c r="AC90" s="17"/>
    </row>
    <row r="91" spans="1:29" s="1" customFormat="1" ht="11.1" customHeight="1" outlineLevel="1" x14ac:dyDescent="0.2">
      <c r="A91" s="22" t="s">
        <v>82</v>
      </c>
      <c r="B91" s="7" t="s">
        <v>9</v>
      </c>
      <c r="C91" s="8">
        <v>290</v>
      </c>
      <c r="D91" s="8">
        <v>7</v>
      </c>
      <c r="E91" s="8">
        <v>33</v>
      </c>
      <c r="F91" s="8">
        <v>263</v>
      </c>
      <c r="I91" s="17">
        <f>VLOOKUP(A:A,[2]TDSheet!$A:$F,6,0)</f>
        <v>34</v>
      </c>
      <c r="J91" s="17">
        <f t="shared" si="13"/>
        <v>-1</v>
      </c>
      <c r="K91" s="17">
        <v>0</v>
      </c>
      <c r="O91" s="17">
        <f t="shared" si="14"/>
        <v>6.6</v>
      </c>
      <c r="P91" s="19"/>
      <c r="Q91" s="21">
        <f t="shared" si="15"/>
        <v>39.848484848484851</v>
      </c>
      <c r="R91" s="17">
        <f t="shared" si="16"/>
        <v>39.848484848484851</v>
      </c>
      <c r="S91" s="17">
        <v>0</v>
      </c>
      <c r="T91" s="17">
        <v>0</v>
      </c>
      <c r="U91" s="17">
        <f>VLOOKUP(A:A,[3]TDSheet!$A:$D,4,0)</f>
        <v>7</v>
      </c>
      <c r="V91" s="17">
        <v>0</v>
      </c>
      <c r="W91" s="17" t="e">
        <f>VLOOKUP(A:A,[1]TDSheet!$A:$W,23,0)</f>
        <v>#N/A</v>
      </c>
      <c r="X91" s="17" t="e">
        <f>VLOOKUP(A:A,[1]TDSheet!$A:$X,24,0)</f>
        <v>#N/A</v>
      </c>
      <c r="Y91" s="17">
        <f t="shared" si="17"/>
        <v>0</v>
      </c>
      <c r="Z91" s="17" t="e">
        <f>VLOOKUP(A:A,[1]TDSheet!$A:$Z,26,0)</f>
        <v>#N/A</v>
      </c>
      <c r="AB91" s="20"/>
      <c r="AC91" s="17"/>
    </row>
    <row r="92" spans="1:29" s="1" customFormat="1" ht="11.1" customHeight="1" outlineLevel="1" x14ac:dyDescent="0.2">
      <c r="A92" s="7" t="s">
        <v>84</v>
      </c>
      <c r="B92" s="7" t="s">
        <v>9</v>
      </c>
      <c r="C92" s="8">
        <v>3</v>
      </c>
      <c r="D92" s="8">
        <v>9</v>
      </c>
      <c r="E92" s="8">
        <v>0</v>
      </c>
      <c r="F92" s="8">
        <v>7</v>
      </c>
      <c r="I92" s="17">
        <f>VLOOKUP(A:A,[2]TDSheet!$A:$F,6,0)</f>
        <v>11</v>
      </c>
      <c r="J92" s="17">
        <f t="shared" si="13"/>
        <v>-11</v>
      </c>
      <c r="K92" s="17">
        <v>0</v>
      </c>
      <c r="O92" s="17">
        <f t="shared" si="14"/>
        <v>0</v>
      </c>
      <c r="P92" s="19"/>
      <c r="Q92" s="21" t="e">
        <f t="shared" si="15"/>
        <v>#DIV/0!</v>
      </c>
      <c r="R92" s="17" t="e">
        <f t="shared" si="16"/>
        <v>#DIV/0!</v>
      </c>
      <c r="S92" s="17">
        <v>0</v>
      </c>
      <c r="T92" s="17">
        <v>0</v>
      </c>
      <c r="U92" s="17">
        <v>0</v>
      </c>
      <c r="V92" s="17">
        <v>0</v>
      </c>
      <c r="W92" s="17" t="e">
        <f>VLOOKUP(A:A,[1]TDSheet!$A:$W,23,0)</f>
        <v>#N/A</v>
      </c>
      <c r="X92" s="17" t="e">
        <f>VLOOKUP(A:A,[1]TDSheet!$A:$X,24,0)</f>
        <v>#N/A</v>
      </c>
      <c r="Y92" s="17">
        <f t="shared" si="17"/>
        <v>0</v>
      </c>
      <c r="Z92" s="17" t="e">
        <f>VLOOKUP(A:A,[1]TDSheet!$A:$Z,26,0)</f>
        <v>#N/A</v>
      </c>
      <c r="AB92" s="20"/>
      <c r="AC92" s="17"/>
    </row>
    <row r="93" spans="1:29" s="1" customFormat="1" ht="11.1" customHeight="1" outlineLevel="1" x14ac:dyDescent="0.2">
      <c r="A93" s="7" t="s">
        <v>86</v>
      </c>
      <c r="B93" s="7" t="s">
        <v>9</v>
      </c>
      <c r="C93" s="8"/>
      <c r="D93" s="8">
        <v>5</v>
      </c>
      <c r="E93" s="8">
        <v>0</v>
      </c>
      <c r="F93" s="8">
        <v>5</v>
      </c>
      <c r="I93" s="17">
        <v>0</v>
      </c>
      <c r="J93" s="17">
        <f t="shared" si="13"/>
        <v>0</v>
      </c>
      <c r="K93" s="17">
        <v>0</v>
      </c>
      <c r="O93" s="17">
        <f t="shared" si="14"/>
        <v>0</v>
      </c>
      <c r="P93" s="19"/>
      <c r="Q93" s="21" t="e">
        <f t="shared" si="15"/>
        <v>#DIV/0!</v>
      </c>
      <c r="R93" s="17" t="e">
        <f t="shared" si="16"/>
        <v>#DIV/0!</v>
      </c>
      <c r="S93" s="17">
        <v>0</v>
      </c>
      <c r="T93" s="17">
        <v>0</v>
      </c>
      <c r="U93" s="17">
        <v>0</v>
      </c>
      <c r="V93" s="17">
        <v>0</v>
      </c>
      <c r="W93" s="17" t="e">
        <f>VLOOKUP(A:A,[1]TDSheet!$A:$W,23,0)</f>
        <v>#N/A</v>
      </c>
      <c r="X93" s="17" t="e">
        <f>VLOOKUP(A:A,[1]TDSheet!$A:$X,24,0)</f>
        <v>#N/A</v>
      </c>
      <c r="Y93" s="17">
        <f t="shared" si="17"/>
        <v>0</v>
      </c>
      <c r="Z93" s="17" t="e">
        <f>VLOOKUP(A:A,[1]TDSheet!$A:$Z,26,0)</f>
        <v>#N/A</v>
      </c>
      <c r="AB93" s="20"/>
      <c r="AC93" s="17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2024-08-23T08:02:03Z</dcterms:modified>
</cp:coreProperties>
</file>