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CDD3AE-D008-4DB4-83E7-55FA59A4F7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Y600" i="1" s="1"/>
  <c r="X597" i="1"/>
  <c r="X596" i="1"/>
  <c r="BO595" i="1"/>
  <c r="BM595" i="1"/>
  <c r="Y595" i="1"/>
  <c r="Y597" i="1" s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Y419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W612" i="1" s="1"/>
  <c r="P368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4" i="1" s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Y306" i="1" s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P232" i="1"/>
  <c r="X230" i="1"/>
  <c r="X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N208" i="1"/>
  <c r="BM208" i="1"/>
  <c r="Z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1" i="1"/>
  <c r="X180" i="1"/>
  <c r="BO179" i="1"/>
  <c r="BM179" i="1"/>
  <c r="Y179" i="1"/>
  <c r="BP179" i="1" s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1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1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BO22" i="1"/>
  <c r="BM22" i="1"/>
  <c r="X603" i="1" s="1"/>
  <c r="Y22" i="1"/>
  <c r="P22" i="1"/>
  <c r="H10" i="1"/>
  <c r="A9" i="1"/>
  <c r="A10" i="1" s="1"/>
  <c r="D7" i="1"/>
  <c r="Q6" i="1"/>
  <c r="P2" i="1"/>
  <c r="BP218" i="1" l="1"/>
  <c r="BN218" i="1"/>
  <c r="Z218" i="1"/>
  <c r="BP236" i="1"/>
  <c r="BN236" i="1"/>
  <c r="Z236" i="1"/>
  <c r="BP260" i="1"/>
  <c r="BN260" i="1"/>
  <c r="Z260" i="1"/>
  <c r="BP290" i="1"/>
  <c r="BN290" i="1"/>
  <c r="Z290" i="1"/>
  <c r="BP330" i="1"/>
  <c r="BN330" i="1"/>
  <c r="Z330" i="1"/>
  <c r="BP371" i="1"/>
  <c r="BN371" i="1"/>
  <c r="Z371" i="1"/>
  <c r="BP405" i="1"/>
  <c r="BN405" i="1"/>
  <c r="Z405" i="1"/>
  <c r="BP411" i="1"/>
  <c r="BN411" i="1"/>
  <c r="Z411" i="1"/>
  <c r="BP441" i="1"/>
  <c r="BN441" i="1"/>
  <c r="Z441" i="1"/>
  <c r="BP473" i="1"/>
  <c r="BN473" i="1"/>
  <c r="Z473" i="1"/>
  <c r="BP526" i="1"/>
  <c r="BN526" i="1"/>
  <c r="Z526" i="1"/>
  <c r="BP565" i="1"/>
  <c r="BN565" i="1"/>
  <c r="Z565" i="1"/>
  <c r="BP567" i="1"/>
  <c r="BN567" i="1"/>
  <c r="Z567" i="1"/>
  <c r="BP569" i="1"/>
  <c r="BN569" i="1"/>
  <c r="Z569" i="1"/>
  <c r="Z28" i="1"/>
  <c r="BN28" i="1"/>
  <c r="Z56" i="1"/>
  <c r="BN56" i="1"/>
  <c r="Z71" i="1"/>
  <c r="BN71" i="1"/>
  <c r="Z72" i="1"/>
  <c r="BN72" i="1"/>
  <c r="Z86" i="1"/>
  <c r="BN86" i="1"/>
  <c r="Z103" i="1"/>
  <c r="BN103" i="1"/>
  <c r="Y106" i="1"/>
  <c r="Z113" i="1"/>
  <c r="BN113" i="1"/>
  <c r="Z126" i="1"/>
  <c r="BN126" i="1"/>
  <c r="Y129" i="1"/>
  <c r="Z137" i="1"/>
  <c r="BN137" i="1"/>
  <c r="Z158" i="1"/>
  <c r="BN158" i="1"/>
  <c r="Z171" i="1"/>
  <c r="BN171" i="1"/>
  <c r="Z185" i="1"/>
  <c r="BN185" i="1"/>
  <c r="Y194" i="1"/>
  <c r="Z198" i="1"/>
  <c r="BN198" i="1"/>
  <c r="BP226" i="1"/>
  <c r="BN226" i="1"/>
  <c r="Z226" i="1"/>
  <c r="BP247" i="1"/>
  <c r="BN247" i="1"/>
  <c r="Z247" i="1"/>
  <c r="P612" i="1"/>
  <c r="Y275" i="1"/>
  <c r="BP274" i="1"/>
  <c r="BN274" i="1"/>
  <c r="Z274" i="1"/>
  <c r="Z275" i="1" s="1"/>
  <c r="BP279" i="1"/>
  <c r="BN279" i="1"/>
  <c r="Z279" i="1"/>
  <c r="BP316" i="1"/>
  <c r="BN316" i="1"/>
  <c r="Z316" i="1"/>
  <c r="BP344" i="1"/>
  <c r="BN344" i="1"/>
  <c r="Z344" i="1"/>
  <c r="BP385" i="1"/>
  <c r="BN385" i="1"/>
  <c r="Z385" i="1"/>
  <c r="BP433" i="1"/>
  <c r="BN433" i="1"/>
  <c r="Z433" i="1"/>
  <c r="BP452" i="1"/>
  <c r="BN452" i="1"/>
  <c r="Z452" i="1"/>
  <c r="BP512" i="1"/>
  <c r="BN512" i="1"/>
  <c r="Z512" i="1"/>
  <c r="Y571" i="1"/>
  <c r="Y570" i="1"/>
  <c r="BP564" i="1"/>
  <c r="BN564" i="1"/>
  <c r="Z564" i="1"/>
  <c r="BP566" i="1"/>
  <c r="BN566" i="1"/>
  <c r="Z566" i="1"/>
  <c r="BP568" i="1"/>
  <c r="BN568" i="1"/>
  <c r="Z568" i="1"/>
  <c r="Y282" i="1"/>
  <c r="Y346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88" i="1"/>
  <c r="BN288" i="1"/>
  <c r="Z288" i="1"/>
  <c r="BP314" i="1"/>
  <c r="BN314" i="1"/>
  <c r="Z314" i="1"/>
  <c r="BP328" i="1"/>
  <c r="BN328" i="1"/>
  <c r="Z328" i="1"/>
  <c r="BP338" i="1"/>
  <c r="BN338" i="1"/>
  <c r="Z338" i="1"/>
  <c r="BP369" i="1"/>
  <c r="BN369" i="1"/>
  <c r="Z369" i="1"/>
  <c r="BP381" i="1"/>
  <c r="BN381" i="1"/>
  <c r="Z381" i="1"/>
  <c r="BP399" i="1"/>
  <c r="BN399" i="1"/>
  <c r="Z399" i="1"/>
  <c r="B612" i="1"/>
  <c r="X604" i="1"/>
  <c r="X605" i="1" s="1"/>
  <c r="X602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8" i="1"/>
  <c r="BN78" i="1"/>
  <c r="Y89" i="1"/>
  <c r="Z84" i="1"/>
  <c r="BN84" i="1"/>
  <c r="Z92" i="1"/>
  <c r="BN92" i="1"/>
  <c r="Y100" i="1"/>
  <c r="Z98" i="1"/>
  <c r="BN98" i="1"/>
  <c r="Z105" i="1"/>
  <c r="BN105" i="1"/>
  <c r="Y114" i="1"/>
  <c r="Z111" i="1"/>
  <c r="BN111" i="1"/>
  <c r="Z118" i="1"/>
  <c r="BN118" i="1"/>
  <c r="Z122" i="1"/>
  <c r="BN122" i="1"/>
  <c r="Y130" i="1"/>
  <c r="Z128" i="1"/>
  <c r="BN128" i="1"/>
  <c r="Z135" i="1"/>
  <c r="BN135" i="1"/>
  <c r="Z141" i="1"/>
  <c r="BN141" i="1"/>
  <c r="Z152" i="1"/>
  <c r="BN152" i="1"/>
  <c r="BP152" i="1"/>
  <c r="Z163" i="1"/>
  <c r="BN163" i="1"/>
  <c r="Y166" i="1"/>
  <c r="Z169" i="1"/>
  <c r="BN169" i="1"/>
  <c r="BP169" i="1"/>
  <c r="Y174" i="1"/>
  <c r="Z173" i="1"/>
  <c r="BN173" i="1"/>
  <c r="Y181" i="1"/>
  <c r="Z179" i="1"/>
  <c r="BN179" i="1"/>
  <c r="Z187" i="1"/>
  <c r="BN187" i="1"/>
  <c r="Z191" i="1"/>
  <c r="BN191" i="1"/>
  <c r="J612" i="1"/>
  <c r="Z202" i="1"/>
  <c r="BN202" i="1"/>
  <c r="BP202" i="1"/>
  <c r="Y205" i="1"/>
  <c r="Y215" i="1"/>
  <c r="Z210" i="1"/>
  <c r="BN210" i="1"/>
  <c r="Z214" i="1"/>
  <c r="BN214" i="1"/>
  <c r="Y229" i="1"/>
  <c r="Z220" i="1"/>
  <c r="BN220" i="1"/>
  <c r="BP228" i="1"/>
  <c r="BN228" i="1"/>
  <c r="Z228" i="1"/>
  <c r="BP241" i="1"/>
  <c r="BN241" i="1"/>
  <c r="Z241" i="1"/>
  <c r="M612" i="1"/>
  <c r="BP254" i="1"/>
  <c r="BN254" i="1"/>
  <c r="Z254" i="1"/>
  <c r="BP265" i="1"/>
  <c r="BN265" i="1"/>
  <c r="Z265" i="1"/>
  <c r="BP281" i="1"/>
  <c r="BN281" i="1"/>
  <c r="Z281" i="1"/>
  <c r="BP305" i="1"/>
  <c r="BN305" i="1"/>
  <c r="Z305" i="1"/>
  <c r="BP310" i="1"/>
  <c r="BN310" i="1"/>
  <c r="Z310" i="1"/>
  <c r="Y324" i="1"/>
  <c r="BP320" i="1"/>
  <c r="BN320" i="1"/>
  <c r="Z320" i="1"/>
  <c r="BP332" i="1"/>
  <c r="BN332" i="1"/>
  <c r="Z332" i="1"/>
  <c r="BP350" i="1"/>
  <c r="BN350" i="1"/>
  <c r="Z350" i="1"/>
  <c r="BP373" i="1"/>
  <c r="BN373" i="1"/>
  <c r="Z373" i="1"/>
  <c r="BP387" i="1"/>
  <c r="BN387" i="1"/>
  <c r="Z387" i="1"/>
  <c r="BP413" i="1"/>
  <c r="BN413" i="1"/>
  <c r="Z413" i="1"/>
  <c r="BP435" i="1"/>
  <c r="BN435" i="1"/>
  <c r="Z435" i="1"/>
  <c r="BP443" i="1"/>
  <c r="BN443" i="1"/>
  <c r="Z443" i="1"/>
  <c r="BP458" i="1"/>
  <c r="BN458" i="1"/>
  <c r="Z458" i="1"/>
  <c r="Y479" i="1"/>
  <c r="BP477" i="1"/>
  <c r="BN477" i="1"/>
  <c r="Z477" i="1"/>
  <c r="BP514" i="1"/>
  <c r="BN514" i="1"/>
  <c r="Z514" i="1"/>
  <c r="BP528" i="1"/>
  <c r="BN528" i="1"/>
  <c r="Z528" i="1"/>
  <c r="AD612" i="1"/>
  <c r="Y554" i="1"/>
  <c r="BP547" i="1"/>
  <c r="BN547" i="1"/>
  <c r="Z547" i="1"/>
  <c r="BP549" i="1"/>
  <c r="BN549" i="1"/>
  <c r="Z549" i="1"/>
  <c r="BP551" i="1"/>
  <c r="BN551" i="1"/>
  <c r="Z551" i="1"/>
  <c r="BP553" i="1"/>
  <c r="BN553" i="1"/>
  <c r="Z553" i="1"/>
  <c r="Y583" i="1"/>
  <c r="Y582" i="1"/>
  <c r="BP578" i="1"/>
  <c r="BN578" i="1"/>
  <c r="Z578" i="1"/>
  <c r="BP580" i="1"/>
  <c r="BN580" i="1"/>
  <c r="Z580" i="1"/>
  <c r="Y238" i="1"/>
  <c r="Y317" i="1"/>
  <c r="Y340" i="1"/>
  <c r="V612" i="1"/>
  <c r="Y363" i="1"/>
  <c r="Y389" i="1"/>
  <c r="Y393" i="1"/>
  <c r="BP431" i="1"/>
  <c r="BN431" i="1"/>
  <c r="Z431" i="1"/>
  <c r="BP439" i="1"/>
  <c r="BN439" i="1"/>
  <c r="Z439" i="1"/>
  <c r="BP448" i="1"/>
  <c r="BN448" i="1"/>
  <c r="Z448" i="1"/>
  <c r="BP471" i="1"/>
  <c r="BN471" i="1"/>
  <c r="Z471" i="1"/>
  <c r="AC612" i="1"/>
  <c r="BP510" i="1"/>
  <c r="BN510" i="1"/>
  <c r="Z510" i="1"/>
  <c r="BP522" i="1"/>
  <c r="BN522" i="1"/>
  <c r="Z522" i="1"/>
  <c r="BP536" i="1"/>
  <c r="BN536" i="1"/>
  <c r="Z536" i="1"/>
  <c r="BP548" i="1"/>
  <c r="BN548" i="1"/>
  <c r="Z548" i="1"/>
  <c r="BP550" i="1"/>
  <c r="BN550" i="1"/>
  <c r="Z550" i="1"/>
  <c r="BP552" i="1"/>
  <c r="BN552" i="1"/>
  <c r="Z552" i="1"/>
  <c r="BP579" i="1"/>
  <c r="BN579" i="1"/>
  <c r="Z579" i="1"/>
  <c r="BP581" i="1"/>
  <c r="BN581" i="1"/>
  <c r="Z581" i="1"/>
  <c r="Y415" i="1"/>
  <c r="Y612" i="1"/>
  <c r="Y450" i="1"/>
  <c r="Y454" i="1"/>
  <c r="Z612" i="1"/>
  <c r="Y475" i="1"/>
  <c r="AA612" i="1"/>
  <c r="X60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BN77" i="1"/>
  <c r="BP77" i="1"/>
  <c r="Y80" i="1"/>
  <c r="Z83" i="1"/>
  <c r="BN83" i="1"/>
  <c r="Z85" i="1"/>
  <c r="BN85" i="1"/>
  <c r="Z87" i="1"/>
  <c r="BN87" i="1"/>
  <c r="Y88" i="1"/>
  <c r="Z91" i="1"/>
  <c r="BN91" i="1"/>
  <c r="BP91" i="1"/>
  <c r="Y94" i="1"/>
  <c r="Z97" i="1"/>
  <c r="Z99" i="1" s="1"/>
  <c r="BN97" i="1"/>
  <c r="BP97" i="1"/>
  <c r="E612" i="1"/>
  <c r="Z104" i="1"/>
  <c r="Z106" i="1" s="1"/>
  <c r="BN104" i="1"/>
  <c r="BP104" i="1"/>
  <c r="Y107" i="1"/>
  <c r="Z110" i="1"/>
  <c r="BN110" i="1"/>
  <c r="Z112" i="1"/>
  <c r="BN112" i="1"/>
  <c r="Y115" i="1"/>
  <c r="F612" i="1"/>
  <c r="Z119" i="1"/>
  <c r="BN119" i="1"/>
  <c r="Z121" i="1"/>
  <c r="BN121" i="1"/>
  <c r="Y124" i="1"/>
  <c r="Z127" i="1"/>
  <c r="BN127" i="1"/>
  <c r="BP127" i="1"/>
  <c r="Y139" i="1"/>
  <c r="BP132" i="1"/>
  <c r="BP136" i="1"/>
  <c r="BN136" i="1"/>
  <c r="Z136" i="1"/>
  <c r="Y143" i="1"/>
  <c r="Y155" i="1"/>
  <c r="BP153" i="1"/>
  <c r="BN153" i="1"/>
  <c r="Z153" i="1"/>
  <c r="H9" i="1"/>
  <c r="Y24" i="1"/>
  <c r="Y59" i="1"/>
  <c r="Y75" i="1"/>
  <c r="Y123" i="1"/>
  <c r="BP134" i="1"/>
  <c r="BN134" i="1"/>
  <c r="Z134" i="1"/>
  <c r="Z138" i="1" s="1"/>
  <c r="Y138" i="1"/>
  <c r="BP142" i="1"/>
  <c r="BN142" i="1"/>
  <c r="Z142" i="1"/>
  <c r="Z143" i="1" s="1"/>
  <c r="Y144" i="1"/>
  <c r="G612" i="1"/>
  <c r="Y150" i="1"/>
  <c r="BP147" i="1"/>
  <c r="BN147" i="1"/>
  <c r="Z147" i="1"/>
  <c r="Z149" i="1" s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Z174" i="1" s="1"/>
  <c r="BN170" i="1"/>
  <c r="BP170" i="1"/>
  <c r="Z172" i="1"/>
  <c r="BN172" i="1"/>
  <c r="Z178" i="1"/>
  <c r="BN178" i="1"/>
  <c r="BP178" i="1"/>
  <c r="I612" i="1"/>
  <c r="Z186" i="1"/>
  <c r="BN186" i="1"/>
  <c r="BP186" i="1"/>
  <c r="Z188" i="1"/>
  <c r="BN188" i="1"/>
  <c r="Z190" i="1"/>
  <c r="BN190" i="1"/>
  <c r="Z192" i="1"/>
  <c r="BN192" i="1"/>
  <c r="Y193" i="1"/>
  <c r="Z197" i="1"/>
  <c r="BN197" i="1"/>
  <c r="BP197" i="1"/>
  <c r="Y200" i="1"/>
  <c r="Z203" i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BN219" i="1"/>
  <c r="Z221" i="1"/>
  <c r="BN221" i="1"/>
  <c r="Z223" i="1"/>
  <c r="BN223" i="1"/>
  <c r="Z225" i="1"/>
  <c r="BN225" i="1"/>
  <c r="Z227" i="1"/>
  <c r="BN227" i="1"/>
  <c r="Y230" i="1"/>
  <c r="Z233" i="1"/>
  <c r="BN233" i="1"/>
  <c r="BP233" i="1"/>
  <c r="Z235" i="1"/>
  <c r="BN235" i="1"/>
  <c r="K612" i="1"/>
  <c r="Z242" i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Z268" i="1"/>
  <c r="BN268" i="1"/>
  <c r="Y271" i="1"/>
  <c r="Y276" i="1"/>
  <c r="Q612" i="1"/>
  <c r="Z280" i="1"/>
  <c r="Z282" i="1" s="1"/>
  <c r="BN280" i="1"/>
  <c r="BP280" i="1"/>
  <c r="Y283" i="1"/>
  <c r="R612" i="1"/>
  <c r="Z287" i="1"/>
  <c r="BN287" i="1"/>
  <c r="BP287" i="1"/>
  <c r="Z289" i="1"/>
  <c r="BN289" i="1"/>
  <c r="Y292" i="1"/>
  <c r="S612" i="1"/>
  <c r="Y296" i="1"/>
  <c r="BP295" i="1"/>
  <c r="BN295" i="1"/>
  <c r="Z295" i="1"/>
  <c r="Z296" i="1" s="1"/>
  <c r="Y297" i="1"/>
  <c r="T612" i="1"/>
  <c r="Y301" i="1"/>
  <c r="BP300" i="1"/>
  <c r="BN300" i="1"/>
  <c r="Z300" i="1"/>
  <c r="Z301" i="1" s="1"/>
  <c r="Y302" i="1"/>
  <c r="Y307" i="1"/>
  <c r="BP304" i="1"/>
  <c r="BN304" i="1"/>
  <c r="Z304" i="1"/>
  <c r="Z306" i="1" s="1"/>
  <c r="BP313" i="1"/>
  <c r="BN313" i="1"/>
  <c r="Z313" i="1"/>
  <c r="BP321" i="1"/>
  <c r="BN321" i="1"/>
  <c r="Z321" i="1"/>
  <c r="Y325" i="1"/>
  <c r="Y199" i="1"/>
  <c r="Y250" i="1"/>
  <c r="Y261" i="1"/>
  <c r="Y270" i="1"/>
  <c r="BP311" i="1"/>
  <c r="BN311" i="1"/>
  <c r="Z311" i="1"/>
  <c r="Z317" i="1" s="1"/>
  <c r="BP315" i="1"/>
  <c r="BN315" i="1"/>
  <c r="Z315" i="1"/>
  <c r="BP323" i="1"/>
  <c r="BN323" i="1"/>
  <c r="Z323" i="1"/>
  <c r="Y333" i="1"/>
  <c r="Y339" i="1"/>
  <c r="Y347" i="1"/>
  <c r="Y353" i="1"/>
  <c r="Y358" i="1"/>
  <c r="Y364" i="1"/>
  <c r="Y378" i="1"/>
  <c r="Y382" i="1"/>
  <c r="Y388" i="1"/>
  <c r="Y394" i="1"/>
  <c r="Y402" i="1"/>
  <c r="Y408" i="1"/>
  <c r="Y416" i="1"/>
  <c r="Y420" i="1"/>
  <c r="Y426" i="1"/>
  <c r="Y449" i="1"/>
  <c r="BP453" i="1"/>
  <c r="BN453" i="1"/>
  <c r="Z453" i="1"/>
  <c r="Y455" i="1"/>
  <c r="Y460" i="1"/>
  <c r="BP457" i="1"/>
  <c r="BN457" i="1"/>
  <c r="Z457" i="1"/>
  <c r="Y461" i="1"/>
  <c r="U612" i="1"/>
  <c r="Y318" i="1"/>
  <c r="Z327" i="1"/>
  <c r="Z333" i="1" s="1"/>
  <c r="BN327" i="1"/>
  <c r="BP327" i="1"/>
  <c r="Z329" i="1"/>
  <c r="BN329" i="1"/>
  <c r="Z331" i="1"/>
  <c r="BN331" i="1"/>
  <c r="Z337" i="1"/>
  <c r="BN337" i="1"/>
  <c r="Z342" i="1"/>
  <c r="BN342" i="1"/>
  <c r="BP342" i="1"/>
  <c r="Z343" i="1"/>
  <c r="BN343" i="1"/>
  <c r="Z345" i="1"/>
  <c r="BN345" i="1"/>
  <c r="Z349" i="1"/>
  <c r="Z352" i="1" s="1"/>
  <c r="BN349" i="1"/>
  <c r="BP349" i="1"/>
  <c r="Z351" i="1"/>
  <c r="BN351" i="1"/>
  <c r="Z356" i="1"/>
  <c r="Z357" i="1" s="1"/>
  <c r="BN356" i="1"/>
  <c r="BP356" i="1"/>
  <c r="Y357" i="1"/>
  <c r="Z360" i="1"/>
  <c r="BN360" i="1"/>
  <c r="BP360" i="1"/>
  <c r="Z362" i="1"/>
  <c r="BN362" i="1"/>
  <c r="Z368" i="1"/>
  <c r="Z377" i="1" s="1"/>
  <c r="BN368" i="1"/>
  <c r="BP368" i="1"/>
  <c r="Z370" i="1"/>
  <c r="BN370" i="1"/>
  <c r="Z372" i="1"/>
  <c r="BN372" i="1"/>
  <c r="Z374" i="1"/>
  <c r="BN374" i="1"/>
  <c r="Z376" i="1"/>
  <c r="BN376" i="1"/>
  <c r="Y377" i="1"/>
  <c r="Z380" i="1"/>
  <c r="Z382" i="1" s="1"/>
  <c r="BN380" i="1"/>
  <c r="BP380" i="1"/>
  <c r="Z386" i="1"/>
  <c r="BN386" i="1"/>
  <c r="Z392" i="1"/>
  <c r="Z393" i="1" s="1"/>
  <c r="BN392" i="1"/>
  <c r="X612" i="1"/>
  <c r="Z398" i="1"/>
  <c r="BN398" i="1"/>
  <c r="Z400" i="1"/>
  <c r="BN400" i="1"/>
  <c r="Y401" i="1"/>
  <c r="Z404" i="1"/>
  <c r="BN404" i="1"/>
  <c r="BP404" i="1"/>
  <c r="Z406" i="1"/>
  <c r="BN406" i="1"/>
  <c r="Z410" i="1"/>
  <c r="Z415" i="1" s="1"/>
  <c r="BN410" i="1"/>
  <c r="BP410" i="1"/>
  <c r="Z412" i="1"/>
  <c r="BN412" i="1"/>
  <c r="Z414" i="1"/>
  <c r="BN414" i="1"/>
  <c r="Z418" i="1"/>
  <c r="Z419" i="1" s="1"/>
  <c r="BN418" i="1"/>
  <c r="BP418" i="1"/>
  <c r="Z424" i="1"/>
  <c r="Z425" i="1" s="1"/>
  <c r="BN424" i="1"/>
  <c r="BP424" i="1"/>
  <c r="Y425" i="1"/>
  <c r="Z428" i="1"/>
  <c r="Z449" i="1" s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BP447" i="1"/>
  <c r="BN447" i="1"/>
  <c r="Z447" i="1"/>
  <c r="BP459" i="1"/>
  <c r="BN459" i="1"/>
  <c r="Z459" i="1"/>
  <c r="Y466" i="1"/>
  <c r="Y474" i="1"/>
  <c r="Y480" i="1"/>
  <c r="Y484" i="1"/>
  <c r="Y488" i="1"/>
  <c r="Y495" i="1"/>
  <c r="Y501" i="1"/>
  <c r="Y505" i="1"/>
  <c r="Y519" i="1"/>
  <c r="Y524" i="1"/>
  <c r="BP521" i="1"/>
  <c r="BN521" i="1"/>
  <c r="Y523" i="1"/>
  <c r="BP527" i="1"/>
  <c r="BN527" i="1"/>
  <c r="Z527" i="1"/>
  <c r="BP531" i="1"/>
  <c r="BN531" i="1"/>
  <c r="Z531" i="1"/>
  <c r="Y533" i="1"/>
  <c r="Y538" i="1"/>
  <c r="BP535" i="1"/>
  <c r="BN535" i="1"/>
  <c r="Z535" i="1"/>
  <c r="BP558" i="1"/>
  <c r="BN558" i="1"/>
  <c r="Z558" i="1"/>
  <c r="BP560" i="1"/>
  <c r="BN560" i="1"/>
  <c r="Z560" i="1"/>
  <c r="Y562" i="1"/>
  <c r="Y575" i="1"/>
  <c r="BP573" i="1"/>
  <c r="BN573" i="1"/>
  <c r="Z573" i="1"/>
  <c r="BP587" i="1"/>
  <c r="BN587" i="1"/>
  <c r="Z587" i="1"/>
  <c r="Y589" i="1"/>
  <c r="Z464" i="1"/>
  <c r="Z465" i="1" s="1"/>
  <c r="BN464" i="1"/>
  <c r="BP464" i="1"/>
  <c r="Y465" i="1"/>
  <c r="Z468" i="1"/>
  <c r="BN468" i="1"/>
  <c r="BP468" i="1"/>
  <c r="Z470" i="1"/>
  <c r="BN470" i="1"/>
  <c r="Z472" i="1"/>
  <c r="BN472" i="1"/>
  <c r="Z478" i="1"/>
  <c r="BN478" i="1"/>
  <c r="Z482" i="1"/>
  <c r="Z483" i="1" s="1"/>
  <c r="BN482" i="1"/>
  <c r="BP482" i="1"/>
  <c r="Z486" i="1"/>
  <c r="Z487" i="1" s="1"/>
  <c r="BN486" i="1"/>
  <c r="BP486" i="1"/>
  <c r="Z491" i="1"/>
  <c r="BN491" i="1"/>
  <c r="BP491" i="1"/>
  <c r="Z493" i="1"/>
  <c r="BN493" i="1"/>
  <c r="Y494" i="1"/>
  <c r="AB612" i="1"/>
  <c r="Z499" i="1"/>
  <c r="Z500" i="1" s="1"/>
  <c r="BN499" i="1"/>
  <c r="Y500" i="1"/>
  <c r="Z503" i="1"/>
  <c r="Z504" i="1" s="1"/>
  <c r="BN503" i="1"/>
  <c r="BP503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Y532" i="1"/>
  <c r="BP529" i="1"/>
  <c r="BN529" i="1"/>
  <c r="Z529" i="1"/>
  <c r="BP537" i="1"/>
  <c r="BN537" i="1"/>
  <c r="Z537" i="1"/>
  <c r="Y539" i="1"/>
  <c r="Y542" i="1"/>
  <c r="BP541" i="1"/>
  <c r="BN541" i="1"/>
  <c r="Z541" i="1"/>
  <c r="Z542" i="1" s="1"/>
  <c r="Y543" i="1"/>
  <c r="Y561" i="1"/>
  <c r="BP557" i="1"/>
  <c r="BN557" i="1"/>
  <c r="Z557" i="1"/>
  <c r="BP559" i="1"/>
  <c r="BN559" i="1"/>
  <c r="Z559" i="1"/>
  <c r="BP574" i="1"/>
  <c r="BN574" i="1"/>
  <c r="Z574" i="1"/>
  <c r="Y576" i="1"/>
  <c r="AE612" i="1"/>
  <c r="Y588" i="1"/>
  <c r="BP586" i="1"/>
  <c r="BN586" i="1"/>
  <c r="Z586" i="1"/>
  <c r="Y555" i="1"/>
  <c r="Z595" i="1"/>
  <c r="Z596" i="1" s="1"/>
  <c r="BN595" i="1"/>
  <c r="BP595" i="1"/>
  <c r="Y596" i="1"/>
  <c r="Y601" i="1"/>
  <c r="Z599" i="1"/>
  <c r="Z600" i="1" s="1"/>
  <c r="BN599" i="1"/>
  <c r="BP599" i="1"/>
  <c r="Z570" i="1" l="1"/>
  <c r="Z479" i="1"/>
  <c r="Z388" i="1"/>
  <c r="Z454" i="1"/>
  <c r="Z199" i="1"/>
  <c r="Z180" i="1"/>
  <c r="Z93" i="1"/>
  <c r="Z532" i="1"/>
  <c r="Z401" i="1"/>
  <c r="Z324" i="1"/>
  <c r="Z229" i="1"/>
  <c r="Z123" i="1"/>
  <c r="Z114" i="1"/>
  <c r="Z582" i="1"/>
  <c r="Z554" i="1"/>
  <c r="Z588" i="1"/>
  <c r="Z561" i="1"/>
  <c r="Z494" i="1"/>
  <c r="Z339" i="1"/>
  <c r="Z291" i="1"/>
  <c r="Z270" i="1"/>
  <c r="Z249" i="1"/>
  <c r="Z237" i="1"/>
  <c r="Z204" i="1"/>
  <c r="Z193" i="1"/>
  <c r="Z154" i="1"/>
  <c r="Z129" i="1"/>
  <c r="Z88" i="1"/>
  <c r="Z79" i="1"/>
  <c r="Z74" i="1"/>
  <c r="Z36" i="1"/>
  <c r="Z518" i="1"/>
  <c r="Z474" i="1"/>
  <c r="Z538" i="1"/>
  <c r="Z407" i="1"/>
  <c r="Z363" i="1"/>
  <c r="Z346" i="1"/>
  <c r="Z261" i="1"/>
  <c r="Z215" i="1"/>
  <c r="Z59" i="1"/>
  <c r="Z607" i="1" s="1"/>
  <c r="Y606" i="1"/>
  <c r="Y603" i="1"/>
  <c r="Z575" i="1"/>
  <c r="Z460" i="1"/>
  <c r="Y602" i="1"/>
  <c r="Y604" i="1"/>
  <c r="Y605" i="1" l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<sst xmlns="http://schemas.openxmlformats.org/spreadsheetml/2006/main" count="2472" uniqueCount="781">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</sst>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2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5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682" t="s">
        <v>0</v>
      </c>
      <c r="E1" s="433"/>
      <c r="F1" s="433"/>
      <c r="G1" s="12" t="s">
        <v>1</v>
      </c>
      <c r="H1" s="682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759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49" t="s">
        <v>8</v>
      </c>
      <c r="B5" s="431"/>
      <c r="C5" s="412"/>
      <c r="D5" s="520"/>
      <c r="E5" s="522"/>
      <c r="F5" s="457" t="s">
        <v>9</v>
      </c>
      <c r="G5" s="412"/>
      <c r="H5" s="520"/>
      <c r="I5" s="521"/>
      <c r="J5" s="521"/>
      <c r="K5" s="521"/>
      <c r="L5" s="521"/>
      <c r="M5" s="522"/>
      <c r="N5" s="58"/>
      <c r="P5" s="24" t="s">
        <v>10</v>
      </c>
      <c r="Q5" s="442">
        <v>45525</v>
      </c>
      <c r="R5" s="443"/>
      <c r="T5" s="606" t="s">
        <v>11</v>
      </c>
      <c r="U5" s="607"/>
      <c r="V5" s="608" t="s">
        <v>12</v>
      </c>
      <c r="W5" s="443"/>
      <c r="AB5" s="51"/>
      <c r="AC5" s="51"/>
      <c r="AD5" s="51"/>
      <c r="AE5" s="51"/>
    </row>
    <row r="6" spans="1:32" s="377" customFormat="1" ht="24" customHeight="1" x14ac:dyDescent="0.2">
      <c r="A6" s="649" t="s">
        <v>13</v>
      </c>
      <c r="B6" s="431"/>
      <c r="C6" s="412"/>
      <c r="D6" s="526" t="s">
        <v>14</v>
      </c>
      <c r="E6" s="527"/>
      <c r="F6" s="527"/>
      <c r="G6" s="527"/>
      <c r="H6" s="527"/>
      <c r="I6" s="527"/>
      <c r="J6" s="527"/>
      <c r="K6" s="527"/>
      <c r="L6" s="527"/>
      <c r="M6" s="443"/>
      <c r="N6" s="59"/>
      <c r="P6" s="24" t="s">
        <v>15</v>
      </c>
      <c r="Q6" s="424" t="str">
        <f>IF(Q5=0," ",CHOOSE(WEEKDAY(Q5,2),"Понедельник","Вторник","Среда","Четверг","Пятница","Суббота","Воскресенье"))</f>
        <v>Среда</v>
      </c>
      <c r="R6" s="396"/>
      <c r="T6" s="618" t="s">
        <v>16</v>
      </c>
      <c r="U6" s="607"/>
      <c r="V6" s="530" t="s">
        <v>17</v>
      </c>
      <c r="W6" s="531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20" t="str">
        <f>IFERROR(VLOOKUP(DeliveryAddress,Table,3,0),1)</f>
        <v>5</v>
      </c>
      <c r="E7" s="721"/>
      <c r="F7" s="721"/>
      <c r="G7" s="721"/>
      <c r="H7" s="721"/>
      <c r="I7" s="721"/>
      <c r="J7" s="721"/>
      <c r="K7" s="721"/>
      <c r="L7" s="721"/>
      <c r="M7" s="613"/>
      <c r="N7" s="60"/>
      <c r="P7" s="24"/>
      <c r="Q7" s="42"/>
      <c r="R7" s="42"/>
      <c r="T7" s="399"/>
      <c r="U7" s="607"/>
      <c r="V7" s="532"/>
      <c r="W7" s="533"/>
      <c r="AB7" s="51"/>
      <c r="AC7" s="51"/>
      <c r="AD7" s="51"/>
      <c r="AE7" s="51"/>
    </row>
    <row r="8" spans="1:32" s="377" customFormat="1" ht="25.5" customHeight="1" x14ac:dyDescent="0.2">
      <c r="A8" s="415" t="s">
        <v>18</v>
      </c>
      <c r="B8" s="409"/>
      <c r="C8" s="410"/>
      <c r="D8" s="727"/>
      <c r="E8" s="728"/>
      <c r="F8" s="728"/>
      <c r="G8" s="728"/>
      <c r="H8" s="728"/>
      <c r="I8" s="728"/>
      <c r="J8" s="728"/>
      <c r="K8" s="728"/>
      <c r="L8" s="728"/>
      <c r="M8" s="729"/>
      <c r="N8" s="61"/>
      <c r="P8" s="24" t="s">
        <v>19</v>
      </c>
      <c r="Q8" s="612">
        <v>0.5</v>
      </c>
      <c r="R8" s="613"/>
      <c r="T8" s="399"/>
      <c r="U8" s="607"/>
      <c r="V8" s="532"/>
      <c r="W8" s="533"/>
      <c r="AB8" s="51"/>
      <c r="AC8" s="51"/>
      <c r="AD8" s="51"/>
      <c r="AE8" s="51"/>
    </row>
    <row r="9" spans="1:32" s="37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77"/>
      <c r="E9" s="478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478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8"/>
      <c r="L9" s="478"/>
      <c r="M9" s="478"/>
      <c r="N9" s="379"/>
      <c r="P9" s="26" t="s">
        <v>20</v>
      </c>
      <c r="Q9" s="711"/>
      <c r="R9" s="462"/>
      <c r="T9" s="399"/>
      <c r="U9" s="607"/>
      <c r="V9" s="534"/>
      <c r="W9" s="53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77"/>
      <c r="E10" s="478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5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619"/>
      <c r="R10" s="620"/>
      <c r="U10" s="24" t="s">
        <v>22</v>
      </c>
      <c r="V10" s="782" t="s">
        <v>23</v>
      </c>
      <c r="W10" s="531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443"/>
      <c r="U11" s="24" t="s">
        <v>26</v>
      </c>
      <c r="V11" s="461" t="s">
        <v>27</v>
      </c>
      <c r="W11" s="462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8" t="s">
        <v>28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12"/>
      <c r="N12" s="62"/>
      <c r="P12" s="24" t="s">
        <v>29</v>
      </c>
      <c r="Q12" s="612"/>
      <c r="R12" s="613"/>
      <c r="S12" s="23"/>
      <c r="U12" s="24"/>
      <c r="V12" s="433"/>
      <c r="W12" s="399"/>
      <c r="AB12" s="51"/>
      <c r="AC12" s="51"/>
      <c r="AD12" s="51"/>
      <c r="AE12" s="51"/>
    </row>
    <row r="13" spans="1:32" s="377" customFormat="1" ht="23.25" customHeight="1" x14ac:dyDescent="0.2">
      <c r="A13" s="588" t="s">
        <v>30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12"/>
      <c r="N13" s="62"/>
      <c r="O13" s="26"/>
      <c r="P13" s="26" t="s">
        <v>31</v>
      </c>
      <c r="Q13" s="461"/>
      <c r="R13" s="4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8" t="s">
        <v>32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590" t="s">
        <v>33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12"/>
      <c r="N15" s="63"/>
      <c r="P15" s="593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94"/>
      <c r="Q16" s="594"/>
      <c r="R16" s="594"/>
      <c r="S16" s="594"/>
      <c r="T16" s="5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0" t="s">
        <v>35</v>
      </c>
      <c r="B17" s="390" t="s">
        <v>36</v>
      </c>
      <c r="C17" s="652" t="s">
        <v>37</v>
      </c>
      <c r="D17" s="390" t="s">
        <v>38</v>
      </c>
      <c r="E17" s="39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390" t="s">
        <v>48</v>
      </c>
      <c r="P17" s="390" t="s">
        <v>49</v>
      </c>
      <c r="Q17" s="689"/>
      <c r="R17" s="689"/>
      <c r="S17" s="689"/>
      <c r="T17" s="391"/>
      <c r="U17" s="411" t="s">
        <v>50</v>
      </c>
      <c r="V17" s="412"/>
      <c r="W17" s="390" t="s">
        <v>51</v>
      </c>
      <c r="X17" s="390" t="s">
        <v>52</v>
      </c>
      <c r="Y17" s="413" t="s">
        <v>53</v>
      </c>
      <c r="Z17" s="390" t="s">
        <v>54</v>
      </c>
      <c r="AA17" s="451" t="s">
        <v>55</v>
      </c>
      <c r="AB17" s="451" t="s">
        <v>56</v>
      </c>
      <c r="AC17" s="451" t="s">
        <v>57</v>
      </c>
      <c r="AD17" s="451" t="s">
        <v>58</v>
      </c>
      <c r="AE17" s="452"/>
      <c r="AF17" s="453"/>
      <c r="AG17" s="673"/>
      <c r="BD17" s="563" t="s">
        <v>59</v>
      </c>
    </row>
    <row r="18" spans="1:68" ht="14.25" customHeight="1" x14ac:dyDescent="0.2">
      <c r="A18" s="403"/>
      <c r="B18" s="403"/>
      <c r="C18" s="403"/>
      <c r="D18" s="392"/>
      <c r="E18" s="393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392"/>
      <c r="Q18" s="690"/>
      <c r="R18" s="690"/>
      <c r="S18" s="690"/>
      <c r="T18" s="393"/>
      <c r="U18" s="378" t="s">
        <v>60</v>
      </c>
      <c r="V18" s="378" t="s">
        <v>61</v>
      </c>
      <c r="W18" s="403"/>
      <c r="X18" s="403"/>
      <c r="Y18" s="414"/>
      <c r="Z18" s="403"/>
      <c r="AA18" s="519"/>
      <c r="AB18" s="519"/>
      <c r="AC18" s="519"/>
      <c r="AD18" s="454"/>
      <c r="AE18" s="455"/>
      <c r="AF18" s="456"/>
      <c r="AG18" s="674"/>
      <c r="BD18" s="399"/>
    </row>
    <row r="19" spans="1:68" ht="27.75" hidden="1" customHeight="1" x14ac:dyDescent="0.2">
      <c r="A19" s="435" t="s">
        <v>62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8"/>
      <c r="AB19" s="48"/>
      <c r="AC19" s="48"/>
    </row>
    <row r="20" spans="1:68" ht="16.5" hidden="1" customHeight="1" x14ac:dyDescent="0.25">
      <c r="A20" s="439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2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2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4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10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8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4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2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2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2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2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2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2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2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2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35" t="s">
        <v>107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436"/>
      <c r="AA50" s="48"/>
      <c r="AB50" s="48"/>
      <c r="AC50" s="48"/>
    </row>
    <row r="51" spans="1:68" ht="16.5" hidden="1" customHeight="1" x14ac:dyDescent="0.25">
      <c r="A51" s="439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70</v>
      </c>
      <c r="Y53" s="382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73.1111111111111</v>
      </c>
      <c r="BN53" s="64">
        <f t="shared" ref="BN53:BN58" si="8">IFERROR(Y53*I53/H53,"0")</f>
        <v>78.959999999999994</v>
      </c>
      <c r="BO53" s="64">
        <f t="shared" ref="BO53:BO58" si="9">IFERROR(1/J53*(X53/H53),"0")</f>
        <v>0.11574074074074073</v>
      </c>
      <c r="BP53" s="64">
        <f t="shared" ref="BP53:BP58" si="10">IFERROR(1/J53*(Y53/H53),"0")</f>
        <v>0.125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20</v>
      </c>
      <c r="Y56" s="382">
        <f t="shared" si="6"/>
        <v>20</v>
      </c>
      <c r="Z56" s="36">
        <f>IFERROR(IF(Y56=0,"",ROUNDUP(Y56/H56,0)*0.00937),"")</f>
        <v>4.6850000000000003E-2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21.200000000000003</v>
      </c>
      <c r="BN56" s="64">
        <f t="shared" si="8"/>
        <v>21.200000000000003</v>
      </c>
      <c r="BO56" s="64">
        <f t="shared" si="9"/>
        <v>4.1666666666666664E-2</v>
      </c>
      <c r="BP56" s="64">
        <f t="shared" si="10"/>
        <v>4.1666666666666664E-2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2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3">
        <f>IFERROR(X53/H53,"0")+IFERROR(X54/H54,"0")+IFERROR(X55/H55,"0")+IFERROR(X56/H56,"0")+IFERROR(X57/H57,"0")+IFERROR(X58/H58,"0")</f>
        <v>11.481481481481481</v>
      </c>
      <c r="Y59" s="383">
        <f>IFERROR(Y53/H53,"0")+IFERROR(Y54/H54,"0")+IFERROR(Y55/H55,"0")+IFERROR(Y56/H56,"0")+IFERROR(Y57/H57,"0")+IFERROR(Y58/H58,"0")</f>
        <v>12</v>
      </c>
      <c r="Z59" s="383">
        <f>IFERROR(IF(Z53="",0,Z53),"0")+IFERROR(IF(Z54="",0,Z54),"0")+IFERROR(IF(Z55="",0,Z55),"0")+IFERROR(IF(Z56="",0,Z56),"0")+IFERROR(IF(Z57="",0,Z57),"0")+IFERROR(IF(Z58="",0,Z58),"0")</f>
        <v>0.1991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2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3">
        <f>IFERROR(SUM(X53:X58),"0")</f>
        <v>90</v>
      </c>
      <c r="Y60" s="383">
        <f>IFERROR(SUM(Y53:Y58),"0")</f>
        <v>95.600000000000009</v>
      </c>
      <c r="Z60" s="37"/>
      <c r="AA60" s="384"/>
      <c r="AB60" s="384"/>
      <c r="AC60" s="384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2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2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39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5">
        <v>4680115881426</v>
      </c>
      <c r="E68" s="39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5">
        <v>4680115881426</v>
      </c>
      <c r="E69" s="39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1040</v>
      </c>
      <c r="Y69" s="382">
        <f t="shared" si="11"/>
        <v>1047.6000000000001</v>
      </c>
      <c r="Z69" s="36">
        <f>IFERROR(IF(Y69=0,"",ROUNDUP(Y69/H69,0)*0.02175),"")</f>
        <v>2.10975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1086.2222222222219</v>
      </c>
      <c r="BN69" s="64">
        <f t="shared" si="13"/>
        <v>1094.1600000000001</v>
      </c>
      <c r="BO69" s="64">
        <f t="shared" si="14"/>
        <v>1.7195767195767193</v>
      </c>
      <c r="BP69" s="64">
        <f t="shared" si="15"/>
        <v>1.732142857142857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3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5">
        <v>4680115881525</v>
      </c>
      <c r="E72" s="39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1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5">
        <v>4680115881419</v>
      </c>
      <c r="E73" s="39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369</v>
      </c>
      <c r="Y73" s="382">
        <f t="shared" si="11"/>
        <v>369</v>
      </c>
      <c r="Z73" s="36">
        <f>IFERROR(IF(Y73=0,"",ROUNDUP(Y73/H73,0)*0.00937),"")</f>
        <v>0.76834000000000002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388.68000000000006</v>
      </c>
      <c r="BN73" s="64">
        <f t="shared" si="13"/>
        <v>388.68000000000006</v>
      </c>
      <c r="BO73" s="64">
        <f t="shared" si="14"/>
        <v>0.68333333333333335</v>
      </c>
      <c r="BP73" s="64">
        <f t="shared" si="15"/>
        <v>0.68333333333333335</v>
      </c>
    </row>
    <row r="74" spans="1:68" x14ac:dyDescent="0.2">
      <c r="A74" s="401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2"/>
      <c r="P74" s="408" t="s">
        <v>69</v>
      </c>
      <c r="Q74" s="409"/>
      <c r="R74" s="409"/>
      <c r="S74" s="409"/>
      <c r="T74" s="409"/>
      <c r="U74" s="409"/>
      <c r="V74" s="410"/>
      <c r="W74" s="37" t="s">
        <v>70</v>
      </c>
      <c r="X74" s="383">
        <f>IFERROR(X68/H68,"0")+IFERROR(X69/H69,"0")+IFERROR(X70/H70,"0")+IFERROR(X71/H71,"0")+IFERROR(X72/H72,"0")+IFERROR(X73/H73,"0")</f>
        <v>178.2962962962963</v>
      </c>
      <c r="Y74" s="383">
        <f>IFERROR(Y68/H68,"0")+IFERROR(Y69/H69,"0")+IFERROR(Y70/H70,"0")+IFERROR(Y71/H71,"0")+IFERROR(Y72/H72,"0")+IFERROR(Y73/H73,"0")</f>
        <v>179</v>
      </c>
      <c r="Z74" s="383">
        <f>IFERROR(IF(Z68="",0,Z68),"0")+IFERROR(IF(Z69="",0,Z69),"0")+IFERROR(IF(Z70="",0,Z70),"0")+IFERROR(IF(Z71="",0,Z71),"0")+IFERROR(IF(Z72="",0,Z72),"0")+IFERROR(IF(Z73="",0,Z73),"0")</f>
        <v>2.8780900000000003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2"/>
      <c r="P75" s="408" t="s">
        <v>69</v>
      </c>
      <c r="Q75" s="409"/>
      <c r="R75" s="409"/>
      <c r="S75" s="409"/>
      <c r="T75" s="409"/>
      <c r="U75" s="409"/>
      <c r="V75" s="410"/>
      <c r="W75" s="37" t="s">
        <v>68</v>
      </c>
      <c r="X75" s="383">
        <f>IFERROR(SUM(X68:X73),"0")</f>
        <v>1409</v>
      </c>
      <c r="Y75" s="383">
        <f>IFERROR(SUM(Y68:Y73),"0")</f>
        <v>1416.6000000000001</v>
      </c>
      <c r="Z75" s="37"/>
      <c r="AA75" s="384"/>
      <c r="AB75" s="384"/>
      <c r="AC75" s="384"/>
    </row>
    <row r="76" spans="1:68" ht="14.25" hidden="1" customHeight="1" x14ac:dyDescent="0.25">
      <c r="A76" s="398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5">
        <v>4680115881440</v>
      </c>
      <c r="E77" s="39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330</v>
      </c>
      <c r="Y77" s="382">
        <f>IFERROR(IF(X77="",0,CEILING((X77/$H77),1)*$H77),"")</f>
        <v>334.8</v>
      </c>
      <c r="Z77" s="36">
        <f>IFERROR(IF(Y77=0,"",ROUNDUP(Y77/H77,0)*0.02175),"")</f>
        <v>0.6742499999999999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344.66666666666663</v>
      </c>
      <c r="BN77" s="64">
        <f>IFERROR(Y77*I77/H77,"0")</f>
        <v>349.67999999999995</v>
      </c>
      <c r="BO77" s="64">
        <f>IFERROR(1/J77*(X77/H77),"0")</f>
        <v>0.54563492063492058</v>
      </c>
      <c r="BP77" s="64">
        <f>IFERROR(1/J77*(Y77/H77),"0")</f>
        <v>0.55357142857142849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5">
        <v>4680115881433</v>
      </c>
      <c r="E78" s="39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7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166.5</v>
      </c>
      <c r="Y78" s="382">
        <f>IFERROR(IF(X78="",0,CEILING((X78/$H78),1)*$H78),"")</f>
        <v>167.4</v>
      </c>
      <c r="Z78" s="36">
        <f>IFERROR(IF(Y78=0,"",ROUNDUP(Y78/H78,0)*0.00753),"")</f>
        <v>0.46686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178.83333333333331</v>
      </c>
      <c r="BN78" s="64">
        <f>IFERROR(Y78*I78/H78,"0")</f>
        <v>179.79999999999998</v>
      </c>
      <c r="BO78" s="64">
        <f>IFERROR(1/J78*(X78/H78),"0")</f>
        <v>0.39529914529914528</v>
      </c>
      <c r="BP78" s="64">
        <f>IFERROR(1/J78*(Y78/H78),"0")</f>
        <v>0.39743589743589741</v>
      </c>
    </row>
    <row r="79" spans="1:68" x14ac:dyDescent="0.2">
      <c r="A79" s="401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2"/>
      <c r="P79" s="408" t="s">
        <v>69</v>
      </c>
      <c r="Q79" s="409"/>
      <c r="R79" s="409"/>
      <c r="S79" s="409"/>
      <c r="T79" s="409"/>
      <c r="U79" s="409"/>
      <c r="V79" s="410"/>
      <c r="W79" s="37" t="s">
        <v>70</v>
      </c>
      <c r="X79" s="383">
        <f>IFERROR(X77/H77,"0")+IFERROR(X78/H78,"0")</f>
        <v>92.222222222222214</v>
      </c>
      <c r="Y79" s="383">
        <f>IFERROR(Y77/H77,"0")+IFERROR(Y78/H78,"0")</f>
        <v>93</v>
      </c>
      <c r="Z79" s="383">
        <f>IFERROR(IF(Z77="",0,Z77),"0")+IFERROR(IF(Z78="",0,Z78),"0")</f>
        <v>1.1411099999999998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2"/>
      <c r="P80" s="408" t="s">
        <v>69</v>
      </c>
      <c r="Q80" s="409"/>
      <c r="R80" s="409"/>
      <c r="S80" s="409"/>
      <c r="T80" s="409"/>
      <c r="U80" s="409"/>
      <c r="V80" s="410"/>
      <c r="W80" s="37" t="s">
        <v>68</v>
      </c>
      <c r="X80" s="383">
        <f>IFERROR(SUM(X77:X78),"0")</f>
        <v>496.5</v>
      </c>
      <c r="Y80" s="383">
        <f>IFERROR(SUM(Y77:Y78),"0")</f>
        <v>502.20000000000005</v>
      </c>
      <c r="Z80" s="37"/>
      <c r="AA80" s="384"/>
      <c r="AB80" s="384"/>
      <c r="AC80" s="384"/>
    </row>
    <row r="81" spans="1:68" ht="14.25" hidden="1" customHeight="1" x14ac:dyDescent="0.25">
      <c r="A81" s="398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5">
        <v>4680115885066</v>
      </c>
      <c r="E82" s="39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5">
        <v>4680115885073</v>
      </c>
      <c r="E83" s="39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5">
        <v>4680115885042</v>
      </c>
      <c r="E84" s="39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5">
        <v>4680115885059</v>
      </c>
      <c r="E85" s="39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5">
        <v>4680115885080</v>
      </c>
      <c r="E86" s="39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5">
        <v>4680115885097</v>
      </c>
      <c r="E87" s="39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401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2"/>
      <c r="P88" s="408" t="s">
        <v>69</v>
      </c>
      <c r="Q88" s="409"/>
      <c r="R88" s="409"/>
      <c r="S88" s="409"/>
      <c r="T88" s="409"/>
      <c r="U88" s="409"/>
      <c r="V88" s="410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2"/>
      <c r="P89" s="408" t="s">
        <v>69</v>
      </c>
      <c r="Q89" s="409"/>
      <c r="R89" s="409"/>
      <c r="S89" s="409"/>
      <c r="T89" s="409"/>
      <c r="U89" s="409"/>
      <c r="V89" s="410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398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5">
        <v>4680115884403</v>
      </c>
      <c r="E91" s="39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4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5">
        <v>4680115884311</v>
      </c>
      <c r="E92" s="39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1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2"/>
      <c r="P93" s="408" t="s">
        <v>69</v>
      </c>
      <c r="Q93" s="409"/>
      <c r="R93" s="409"/>
      <c r="S93" s="409"/>
      <c r="T93" s="409"/>
      <c r="U93" s="409"/>
      <c r="V93" s="410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2"/>
      <c r="P94" s="408" t="s">
        <v>69</v>
      </c>
      <c r="Q94" s="409"/>
      <c r="R94" s="409"/>
      <c r="S94" s="409"/>
      <c r="T94" s="409"/>
      <c r="U94" s="409"/>
      <c r="V94" s="410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398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5">
        <v>4680115881532</v>
      </c>
      <c r="E96" s="39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6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5">
        <v>4680115881532</v>
      </c>
      <c r="E97" s="39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7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5">
        <v>4680115881464</v>
      </c>
      <c r="E98" s="39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1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2"/>
      <c r="P99" s="408" t="s">
        <v>69</v>
      </c>
      <c r="Q99" s="409"/>
      <c r="R99" s="409"/>
      <c r="S99" s="409"/>
      <c r="T99" s="409"/>
      <c r="U99" s="409"/>
      <c r="V99" s="410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2"/>
      <c r="P100" s="408" t="s">
        <v>69</v>
      </c>
      <c r="Q100" s="409"/>
      <c r="R100" s="409"/>
      <c r="S100" s="409"/>
      <c r="T100" s="409"/>
      <c r="U100" s="409"/>
      <c r="V100" s="410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39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hidden="1" customHeight="1" x14ac:dyDescent="0.25">
      <c r="A102" s="398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5">
        <v>4680115881327</v>
      </c>
      <c r="E103" s="39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210</v>
      </c>
      <c r="Y103" s="382">
        <f>IFERROR(IF(X103="",0,CEILING((X103/$H103),1)*$H103),"")</f>
        <v>216</v>
      </c>
      <c r="Z103" s="36">
        <f>IFERROR(IF(Y103=0,"",ROUNDUP(Y103/H103,0)*0.02175),"")</f>
        <v>0.43499999999999994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219.33333333333329</v>
      </c>
      <c r="BN103" s="64">
        <f>IFERROR(Y103*I103/H103,"0")</f>
        <v>225.6</v>
      </c>
      <c r="BO103" s="64">
        <f>IFERROR(1/J103*(X103/H103),"0")</f>
        <v>0.34722222222222215</v>
      </c>
      <c r="BP103" s="64">
        <f>IFERROR(1/J103*(Y103/H103),"0")</f>
        <v>0.3571428571428571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5">
        <v>4680115881518</v>
      </c>
      <c r="E104" s="39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5">
        <v>4680115881303</v>
      </c>
      <c r="E105" s="39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5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144</v>
      </c>
      <c r="Y105" s="382">
        <f>IFERROR(IF(X105="",0,CEILING((X105/$H105),1)*$H105),"")</f>
        <v>144</v>
      </c>
      <c r="Z105" s="36">
        <f>IFERROR(IF(Y105=0,"",ROUNDUP(Y105/H105,0)*0.00937),"")</f>
        <v>0.29984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150.72</v>
      </c>
      <c r="BN105" s="64">
        <f>IFERROR(Y105*I105/H105,"0")</f>
        <v>150.72</v>
      </c>
      <c r="BO105" s="64">
        <f>IFERROR(1/J105*(X105/H105),"0")</f>
        <v>0.26666666666666666</v>
      </c>
      <c r="BP105" s="64">
        <f>IFERROR(1/J105*(Y105/H105),"0")</f>
        <v>0.26666666666666666</v>
      </c>
    </row>
    <row r="106" spans="1:68" x14ac:dyDescent="0.2">
      <c r="A106" s="401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2"/>
      <c r="P106" s="408" t="s">
        <v>69</v>
      </c>
      <c r="Q106" s="409"/>
      <c r="R106" s="409"/>
      <c r="S106" s="409"/>
      <c r="T106" s="409"/>
      <c r="U106" s="409"/>
      <c r="V106" s="410"/>
      <c r="W106" s="37" t="s">
        <v>70</v>
      </c>
      <c r="X106" s="383">
        <f>IFERROR(X103/H103,"0")+IFERROR(X104/H104,"0")+IFERROR(X105/H105,"0")</f>
        <v>51.444444444444443</v>
      </c>
      <c r="Y106" s="383">
        <f>IFERROR(Y103/H103,"0")+IFERROR(Y104/H104,"0")+IFERROR(Y105/H105,"0")</f>
        <v>52</v>
      </c>
      <c r="Z106" s="383">
        <f>IFERROR(IF(Z103="",0,Z103),"0")+IFERROR(IF(Z104="",0,Z104),"0")+IFERROR(IF(Z105="",0,Z105),"0")</f>
        <v>0.73483999999999994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2"/>
      <c r="P107" s="408" t="s">
        <v>69</v>
      </c>
      <c r="Q107" s="409"/>
      <c r="R107" s="409"/>
      <c r="S107" s="409"/>
      <c r="T107" s="409"/>
      <c r="U107" s="409"/>
      <c r="V107" s="410"/>
      <c r="W107" s="37" t="s">
        <v>68</v>
      </c>
      <c r="X107" s="383">
        <f>IFERROR(SUM(X103:X105),"0")</f>
        <v>354</v>
      </c>
      <c r="Y107" s="383">
        <f>IFERROR(SUM(Y103:Y105),"0")</f>
        <v>360</v>
      </c>
      <c r="Z107" s="37"/>
      <c r="AA107" s="384"/>
      <c r="AB107" s="384"/>
      <c r="AC107" s="384"/>
    </row>
    <row r="108" spans="1:68" ht="14.25" hidden="1" customHeight="1" x14ac:dyDescent="0.25">
      <c r="A108" s="398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5">
        <v>4607091386967</v>
      </c>
      <c r="E109" s="39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5">
        <v>4607091386967</v>
      </c>
      <c r="E110" s="39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1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60</v>
      </c>
      <c r="Y110" s="382">
        <f>IFERROR(IF(X110="",0,CEILING((X110/$H110),1)*$H110),"")</f>
        <v>67.2</v>
      </c>
      <c r="Z110" s="36">
        <f>IFERROR(IF(Y110=0,"",ROUNDUP(Y110/H110,0)*0.02175),"")</f>
        <v>0.17399999999999999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64.028571428571425</v>
      </c>
      <c r="BN110" s="64">
        <f>IFERROR(Y110*I110/H110,"0")</f>
        <v>71.712000000000003</v>
      </c>
      <c r="BO110" s="64">
        <f>IFERROR(1/J110*(X110/H110),"0")</f>
        <v>0.12755102040816324</v>
      </c>
      <c r="BP110" s="64">
        <f>IFERROR(1/J110*(Y110/H110),"0")</f>
        <v>0.14285714285714285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5">
        <v>4607091385731</v>
      </c>
      <c r="E111" s="39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5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18.899999999999999</v>
      </c>
      <c r="Y111" s="382">
        <f>IFERROR(IF(X111="",0,CEILING((X111/$H111),1)*$H111),"")</f>
        <v>18.900000000000002</v>
      </c>
      <c r="Z111" s="36">
        <f>IFERROR(IF(Y111=0,"",ROUNDUP(Y111/H111,0)*0.00753),"")</f>
        <v>5.271E-2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20.803999999999995</v>
      </c>
      <c r="BN111" s="64">
        <f>IFERROR(Y111*I111/H111,"0")</f>
        <v>20.804000000000002</v>
      </c>
      <c r="BO111" s="64">
        <f>IFERROR(1/J111*(X111/H111),"0")</f>
        <v>4.4871794871794865E-2</v>
      </c>
      <c r="BP111" s="64">
        <f>IFERROR(1/J111*(Y111/H111),"0")</f>
        <v>4.4871794871794872E-2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5">
        <v>4680115880894</v>
      </c>
      <c r="E112" s="39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5">
        <v>4680115880214</v>
      </c>
      <c r="E113" s="39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401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2"/>
      <c r="P114" s="408" t="s">
        <v>69</v>
      </c>
      <c r="Q114" s="409"/>
      <c r="R114" s="409"/>
      <c r="S114" s="409"/>
      <c r="T114" s="409"/>
      <c r="U114" s="409"/>
      <c r="V114" s="410"/>
      <c r="W114" s="37" t="s">
        <v>70</v>
      </c>
      <c r="X114" s="383">
        <f>IFERROR(X109/H109,"0")+IFERROR(X110/H110,"0")+IFERROR(X111/H111,"0")+IFERROR(X112/H112,"0")+IFERROR(X113/H113,"0")</f>
        <v>14.142857142857142</v>
      </c>
      <c r="Y114" s="383">
        <f>IFERROR(Y109/H109,"0")+IFERROR(Y110/H110,"0")+IFERROR(Y111/H111,"0")+IFERROR(Y112/H112,"0")+IFERROR(Y113/H113,"0")</f>
        <v>15</v>
      </c>
      <c r="Z114" s="383">
        <f>IFERROR(IF(Z109="",0,Z109),"0")+IFERROR(IF(Z110="",0,Z110),"0")+IFERROR(IF(Z111="",0,Z111),"0")+IFERROR(IF(Z112="",0,Z112),"0")+IFERROR(IF(Z113="",0,Z113),"0")</f>
        <v>0.22670999999999999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2"/>
      <c r="P115" s="408" t="s">
        <v>69</v>
      </c>
      <c r="Q115" s="409"/>
      <c r="R115" s="409"/>
      <c r="S115" s="409"/>
      <c r="T115" s="409"/>
      <c r="U115" s="409"/>
      <c r="V115" s="410"/>
      <c r="W115" s="37" t="s">
        <v>68</v>
      </c>
      <c r="X115" s="383">
        <f>IFERROR(SUM(X109:X113),"0")</f>
        <v>78.900000000000006</v>
      </c>
      <c r="Y115" s="383">
        <f>IFERROR(SUM(Y109:Y113),"0")</f>
        <v>86.100000000000009</v>
      </c>
      <c r="Z115" s="37"/>
      <c r="AA115" s="384"/>
      <c r="AB115" s="384"/>
      <c r="AC115" s="384"/>
    </row>
    <row r="116" spans="1:68" ht="16.5" hidden="1" customHeight="1" x14ac:dyDescent="0.25">
      <c r="A116" s="439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hidden="1" customHeight="1" x14ac:dyDescent="0.25">
      <c r="A117" s="398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5">
        <v>4680115882133</v>
      </c>
      <c r="E118" s="39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6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5">
        <v>4680115882133</v>
      </c>
      <c r="E119" s="39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95">
        <v>4680115880269</v>
      </c>
      <c r="E120" s="39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7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15</v>
      </c>
      <c r="Y120" s="382">
        <f>IFERROR(IF(X120="",0,CEILING((X120/$H120),1)*$H120),"")</f>
        <v>15</v>
      </c>
      <c r="Z120" s="36">
        <f>IFERROR(IF(Y120=0,"",ROUNDUP(Y120/H120,0)*0.00937),"")</f>
        <v>3.7479999999999999E-2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15.84</v>
      </c>
      <c r="BN120" s="64">
        <f>IFERROR(Y120*I120/H120,"0")</f>
        <v>15.84</v>
      </c>
      <c r="BO120" s="64">
        <f>IFERROR(1/J120*(X120/H120),"0")</f>
        <v>3.3333333333333333E-2</v>
      </c>
      <c r="BP120" s="64">
        <f>IFERROR(1/J120*(Y120/H120),"0")</f>
        <v>3.3333333333333333E-2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5">
        <v>4680115880429</v>
      </c>
      <c r="E121" s="39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5">
        <v>4680115881457</v>
      </c>
      <c r="E122" s="39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401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2"/>
      <c r="P123" s="408" t="s">
        <v>69</v>
      </c>
      <c r="Q123" s="409"/>
      <c r="R123" s="409"/>
      <c r="S123" s="409"/>
      <c r="T123" s="409"/>
      <c r="U123" s="409"/>
      <c r="V123" s="410"/>
      <c r="W123" s="37" t="s">
        <v>70</v>
      </c>
      <c r="X123" s="383">
        <f>IFERROR(X118/H118,"0")+IFERROR(X119/H119,"0")+IFERROR(X120/H120,"0")+IFERROR(X121/H121,"0")+IFERROR(X122/H122,"0")</f>
        <v>4</v>
      </c>
      <c r="Y123" s="383">
        <f>IFERROR(Y118/H118,"0")+IFERROR(Y119/H119,"0")+IFERROR(Y120/H120,"0")+IFERROR(Y121/H121,"0")+IFERROR(Y122/H122,"0")</f>
        <v>4</v>
      </c>
      <c r="Z123" s="383">
        <f>IFERROR(IF(Z118="",0,Z118),"0")+IFERROR(IF(Z119="",0,Z119),"0")+IFERROR(IF(Z120="",0,Z120),"0")+IFERROR(IF(Z121="",0,Z121),"0")+IFERROR(IF(Z122="",0,Z122),"0")</f>
        <v>3.7479999999999999E-2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2"/>
      <c r="P124" s="408" t="s">
        <v>69</v>
      </c>
      <c r="Q124" s="409"/>
      <c r="R124" s="409"/>
      <c r="S124" s="409"/>
      <c r="T124" s="409"/>
      <c r="U124" s="409"/>
      <c r="V124" s="410"/>
      <c r="W124" s="37" t="s">
        <v>68</v>
      </c>
      <c r="X124" s="383">
        <f>IFERROR(SUM(X118:X122),"0")</f>
        <v>15</v>
      </c>
      <c r="Y124" s="383">
        <f>IFERROR(SUM(Y118:Y122),"0")</f>
        <v>15</v>
      </c>
      <c r="Z124" s="37"/>
      <c r="AA124" s="384"/>
      <c r="AB124" s="384"/>
      <c r="AC124" s="384"/>
    </row>
    <row r="125" spans="1:68" ht="14.25" hidden="1" customHeight="1" x14ac:dyDescent="0.25">
      <c r="A125" s="398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5">
        <v>4680115881488</v>
      </c>
      <c r="E126" s="39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5">
        <v>4680115882775</v>
      </c>
      <c r="E127" s="39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4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5">
        <v>4680115880658</v>
      </c>
      <c r="E128" s="39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401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2"/>
      <c r="P129" s="408" t="s">
        <v>69</v>
      </c>
      <c r="Q129" s="409"/>
      <c r="R129" s="409"/>
      <c r="S129" s="409"/>
      <c r="T129" s="409"/>
      <c r="U129" s="409"/>
      <c r="V129" s="410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2"/>
      <c r="P130" s="408" t="s">
        <v>69</v>
      </c>
      <c r="Q130" s="409"/>
      <c r="R130" s="409"/>
      <c r="S130" s="409"/>
      <c r="T130" s="409"/>
      <c r="U130" s="409"/>
      <c r="V130" s="410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398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5">
        <v>4607091385168</v>
      </c>
      <c r="E132" s="39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6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5">
        <v>4607091385168</v>
      </c>
      <c r="E133" s="39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35</v>
      </c>
      <c r="Y133" s="382">
        <f t="shared" si="21"/>
        <v>42</v>
      </c>
      <c r="Z133" s="36">
        <f>IFERROR(IF(Y133=0,"",ROUNDUP(Y133/H133,0)*0.02175),"")</f>
        <v>0.10874999999999999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37.325000000000003</v>
      </c>
      <c r="BN133" s="64">
        <f t="shared" si="23"/>
        <v>44.79</v>
      </c>
      <c r="BO133" s="64">
        <f t="shared" si="24"/>
        <v>7.440476190476189E-2</v>
      </c>
      <c r="BP133" s="64">
        <f t="shared" si="25"/>
        <v>8.9285714285714274E-2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5">
        <v>4607091383256</v>
      </c>
      <c r="E134" s="39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5">
        <v>4607091385748</v>
      </c>
      <c r="E135" s="39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22.5</v>
      </c>
      <c r="Y135" s="382">
        <f t="shared" si="21"/>
        <v>24.3</v>
      </c>
      <c r="Z135" s="36">
        <f>IFERROR(IF(Y135=0,"",ROUNDUP(Y135/H135,0)*0.00753),"")</f>
        <v>6.7769999999999997E-2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24.766666666666666</v>
      </c>
      <c r="BN135" s="64">
        <f t="shared" si="23"/>
        <v>26.747999999999998</v>
      </c>
      <c r="BO135" s="64">
        <f t="shared" si="24"/>
        <v>5.3418803418803409E-2</v>
      </c>
      <c r="BP135" s="64">
        <f t="shared" si="25"/>
        <v>5.7692307692307689E-2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5">
        <v>4680115884533</v>
      </c>
      <c r="E136" s="39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4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5">
        <v>4680115882645</v>
      </c>
      <c r="E137" s="39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6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401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2"/>
      <c r="P138" s="408" t="s">
        <v>69</v>
      </c>
      <c r="Q138" s="409"/>
      <c r="R138" s="409"/>
      <c r="S138" s="409"/>
      <c r="T138" s="409"/>
      <c r="U138" s="409"/>
      <c r="V138" s="410"/>
      <c r="W138" s="37" t="s">
        <v>70</v>
      </c>
      <c r="X138" s="383">
        <f>IFERROR(X132/H132,"0")+IFERROR(X133/H133,"0")+IFERROR(X134/H134,"0")+IFERROR(X135/H135,"0")+IFERROR(X136/H136,"0")+IFERROR(X137/H137,"0")</f>
        <v>12.499999999999998</v>
      </c>
      <c r="Y138" s="383">
        <f>IFERROR(Y132/H132,"0")+IFERROR(Y133/H133,"0")+IFERROR(Y134/H134,"0")+IFERROR(Y135/H135,"0")+IFERROR(Y136/H136,"0")+IFERROR(Y137/H137,"0")</f>
        <v>14</v>
      </c>
      <c r="Z138" s="383">
        <f>IFERROR(IF(Z132="",0,Z132),"0")+IFERROR(IF(Z133="",0,Z133),"0")+IFERROR(IF(Z134="",0,Z134),"0")+IFERROR(IF(Z135="",0,Z135),"0")+IFERROR(IF(Z136="",0,Z136),"0")+IFERROR(IF(Z137="",0,Z137),"0")</f>
        <v>0.17651999999999998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2"/>
      <c r="P139" s="408" t="s">
        <v>69</v>
      </c>
      <c r="Q139" s="409"/>
      <c r="R139" s="409"/>
      <c r="S139" s="409"/>
      <c r="T139" s="409"/>
      <c r="U139" s="409"/>
      <c r="V139" s="410"/>
      <c r="W139" s="37" t="s">
        <v>68</v>
      </c>
      <c r="X139" s="383">
        <f>IFERROR(SUM(X132:X137),"0")</f>
        <v>57.5</v>
      </c>
      <c r="Y139" s="383">
        <f>IFERROR(SUM(Y132:Y137),"0")</f>
        <v>66.3</v>
      </c>
      <c r="Z139" s="37"/>
      <c r="AA139" s="384"/>
      <c r="AB139" s="384"/>
      <c r="AC139" s="384"/>
    </row>
    <row r="140" spans="1:68" ht="14.25" hidden="1" customHeight="1" x14ac:dyDescent="0.25">
      <c r="A140" s="398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5">
        <v>4680115882652</v>
      </c>
      <c r="E141" s="39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5">
        <v>4680115880238</v>
      </c>
      <c r="E142" s="39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401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2"/>
      <c r="P143" s="408" t="s">
        <v>69</v>
      </c>
      <c r="Q143" s="409"/>
      <c r="R143" s="409"/>
      <c r="S143" s="409"/>
      <c r="T143" s="409"/>
      <c r="U143" s="409"/>
      <c r="V143" s="410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2"/>
      <c r="P144" s="408" t="s">
        <v>69</v>
      </c>
      <c r="Q144" s="409"/>
      <c r="R144" s="409"/>
      <c r="S144" s="409"/>
      <c r="T144" s="409"/>
      <c r="U144" s="409"/>
      <c r="V144" s="410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39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hidden="1" customHeight="1" x14ac:dyDescent="0.25">
      <c r="A146" s="398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5">
        <v>4680115882577</v>
      </c>
      <c r="E147" s="39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6.4</v>
      </c>
      <c r="Y147" s="382">
        <f>IFERROR(IF(X147="",0,CEILING((X147/$H147),1)*$H147),"")</f>
        <v>6.4</v>
      </c>
      <c r="Z147" s="36">
        <f>IFERROR(IF(Y147=0,"",ROUNDUP(Y147/H147,0)*0.00753),"")</f>
        <v>1.506E-2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6.8</v>
      </c>
      <c r="BN147" s="64">
        <f>IFERROR(Y147*I147/H147,"0")</f>
        <v>6.8</v>
      </c>
      <c r="BO147" s="64">
        <f>IFERROR(1/J147*(X147/H147),"0")</f>
        <v>1.282051282051282E-2</v>
      </c>
      <c r="BP147" s="64">
        <f>IFERROR(1/J147*(Y147/H147),"0")</f>
        <v>1.282051282051282E-2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5">
        <v>4680115882577</v>
      </c>
      <c r="E148" s="39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1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2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3">
        <f>IFERROR(X147/H147,"0")+IFERROR(X148/H148,"0")</f>
        <v>2</v>
      </c>
      <c r="Y149" s="383">
        <f>IFERROR(Y147/H147,"0")+IFERROR(Y148/H148,"0")</f>
        <v>2</v>
      </c>
      <c r="Z149" s="383">
        <f>IFERROR(IF(Z147="",0,Z147),"0")+IFERROR(IF(Z148="",0,Z148),"0")</f>
        <v>1.506E-2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2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3">
        <f>IFERROR(SUM(X147:X148),"0")</f>
        <v>6.4</v>
      </c>
      <c r="Y150" s="383">
        <f>IFERROR(SUM(Y147:Y148),"0")</f>
        <v>6.4</v>
      </c>
      <c r="Z150" s="37"/>
      <c r="AA150" s="384"/>
      <c r="AB150" s="384"/>
      <c r="AC150" s="384"/>
    </row>
    <row r="151" spans="1:68" ht="14.25" hidden="1" customHeight="1" x14ac:dyDescent="0.25">
      <c r="A151" s="398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5">
        <v>4680115883444</v>
      </c>
      <c r="E152" s="39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7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5">
        <v>4680115883444</v>
      </c>
      <c r="E153" s="39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5.6</v>
      </c>
      <c r="Y153" s="382">
        <f>IFERROR(IF(X153="",0,CEILING((X153/$H153),1)*$H153),"")</f>
        <v>5.6</v>
      </c>
      <c r="Z153" s="36">
        <f>IFERROR(IF(Y153=0,"",ROUNDUP(Y153/H153,0)*0.00753),"")</f>
        <v>1.506E-2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6.1760000000000002</v>
      </c>
      <c r="BN153" s="64">
        <f>IFERROR(Y153*I153/H153,"0")</f>
        <v>6.1760000000000002</v>
      </c>
      <c r="BO153" s="64">
        <f>IFERROR(1/J153*(X153/H153),"0")</f>
        <v>1.282051282051282E-2</v>
      </c>
      <c r="BP153" s="64">
        <f>IFERROR(1/J153*(Y153/H153),"0")</f>
        <v>1.282051282051282E-2</v>
      </c>
    </row>
    <row r="154" spans="1:68" x14ac:dyDescent="0.2">
      <c r="A154" s="401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2"/>
      <c r="P154" s="408" t="s">
        <v>69</v>
      </c>
      <c r="Q154" s="409"/>
      <c r="R154" s="409"/>
      <c r="S154" s="409"/>
      <c r="T154" s="409"/>
      <c r="U154" s="409"/>
      <c r="V154" s="410"/>
      <c r="W154" s="37" t="s">
        <v>70</v>
      </c>
      <c r="X154" s="383">
        <f>IFERROR(X152/H152,"0")+IFERROR(X153/H153,"0")</f>
        <v>2</v>
      </c>
      <c r="Y154" s="383">
        <f>IFERROR(Y152/H152,"0")+IFERROR(Y153/H153,"0")</f>
        <v>2</v>
      </c>
      <c r="Z154" s="383">
        <f>IFERROR(IF(Z152="",0,Z152),"0")+IFERROR(IF(Z153="",0,Z153),"0")</f>
        <v>1.506E-2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2"/>
      <c r="P155" s="408" t="s">
        <v>69</v>
      </c>
      <c r="Q155" s="409"/>
      <c r="R155" s="409"/>
      <c r="S155" s="409"/>
      <c r="T155" s="409"/>
      <c r="U155" s="409"/>
      <c r="V155" s="410"/>
      <c r="W155" s="37" t="s">
        <v>68</v>
      </c>
      <c r="X155" s="383">
        <f>IFERROR(SUM(X152:X153),"0")</f>
        <v>5.6</v>
      </c>
      <c r="Y155" s="383">
        <f>IFERROR(SUM(Y152:Y153),"0")</f>
        <v>5.6</v>
      </c>
      <c r="Z155" s="37"/>
      <c r="AA155" s="384"/>
      <c r="AB155" s="384"/>
      <c r="AC155" s="384"/>
    </row>
    <row r="156" spans="1:68" ht="14.25" hidden="1" customHeight="1" x14ac:dyDescent="0.25">
      <c r="A156" s="398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5">
        <v>4680115882584</v>
      </c>
      <c r="E157" s="39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5">
        <v>4680115882584</v>
      </c>
      <c r="E158" s="39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401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2"/>
      <c r="P159" s="408" t="s">
        <v>69</v>
      </c>
      <c r="Q159" s="409"/>
      <c r="R159" s="409"/>
      <c r="S159" s="409"/>
      <c r="T159" s="409"/>
      <c r="U159" s="409"/>
      <c r="V159" s="410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2"/>
      <c r="P160" s="408" t="s">
        <v>69</v>
      </c>
      <c r="Q160" s="409"/>
      <c r="R160" s="409"/>
      <c r="S160" s="409"/>
      <c r="T160" s="409"/>
      <c r="U160" s="409"/>
      <c r="V160" s="410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39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hidden="1" customHeight="1" x14ac:dyDescent="0.25">
      <c r="A162" s="398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95">
        <v>4607091382945</v>
      </c>
      <c r="E163" s="39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6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30</v>
      </c>
      <c r="Y163" s="382">
        <f>IFERROR(IF(X163="",0,CEILING((X163/$H163),1)*$H163),"")</f>
        <v>33.599999999999994</v>
      </c>
      <c r="Z163" s="36">
        <f>IFERROR(IF(Y163=0,"",ROUNDUP(Y163/H163,0)*0.02175),"")</f>
        <v>6.5250000000000002E-2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31.285714285714285</v>
      </c>
      <c r="BN163" s="64">
        <f>IFERROR(Y163*I163/H163,"0")</f>
        <v>35.039999999999992</v>
      </c>
      <c r="BO163" s="64">
        <f>IFERROR(1/J163*(X163/H163),"0")</f>
        <v>4.7831632653061229E-2</v>
      </c>
      <c r="BP163" s="64">
        <f>IFERROR(1/J163*(Y163/H163),"0")</f>
        <v>5.3571428571428562E-2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5">
        <v>4607091382952</v>
      </c>
      <c r="E164" s="39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15</v>
      </c>
      <c r="Y164" s="382">
        <f>IFERROR(IF(X164="",0,CEILING((X164/$H164),1)*$H164),"")</f>
        <v>15</v>
      </c>
      <c r="Z164" s="36">
        <f>IFERROR(IF(Y164=0,"",ROUNDUP(Y164/H164,0)*0.00753),"")</f>
        <v>3.7650000000000003E-2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16</v>
      </c>
      <c r="BN164" s="64">
        <f>IFERROR(Y164*I164/H164,"0")</f>
        <v>16</v>
      </c>
      <c r="BO164" s="64">
        <f>IFERROR(1/J164*(X164/H164),"0")</f>
        <v>3.2051282051282048E-2</v>
      </c>
      <c r="BP164" s="64">
        <f>IFERROR(1/J164*(Y164/H164),"0")</f>
        <v>3.2051282051282048E-2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5">
        <v>4607091384604</v>
      </c>
      <c r="E165" s="39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401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2"/>
      <c r="P166" s="408" t="s">
        <v>69</v>
      </c>
      <c r="Q166" s="409"/>
      <c r="R166" s="409"/>
      <c r="S166" s="409"/>
      <c r="T166" s="409"/>
      <c r="U166" s="409"/>
      <c r="V166" s="410"/>
      <c r="W166" s="37" t="s">
        <v>70</v>
      </c>
      <c r="X166" s="383">
        <f>IFERROR(X163/H163,"0")+IFERROR(X164/H164,"0")+IFERROR(X165/H165,"0")</f>
        <v>7.6785714285714288</v>
      </c>
      <c r="Y166" s="383">
        <f>IFERROR(Y163/H163,"0")+IFERROR(Y164/H164,"0")+IFERROR(Y165/H165,"0")</f>
        <v>8</v>
      </c>
      <c r="Z166" s="383">
        <f>IFERROR(IF(Z163="",0,Z163),"0")+IFERROR(IF(Z164="",0,Z164),"0")+IFERROR(IF(Z165="",0,Z165),"0")</f>
        <v>0.10290000000000001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2"/>
      <c r="P167" s="408" t="s">
        <v>69</v>
      </c>
      <c r="Q167" s="409"/>
      <c r="R167" s="409"/>
      <c r="S167" s="409"/>
      <c r="T167" s="409"/>
      <c r="U167" s="409"/>
      <c r="V167" s="410"/>
      <c r="W167" s="37" t="s">
        <v>68</v>
      </c>
      <c r="X167" s="383">
        <f>IFERROR(SUM(X163:X165),"0")</f>
        <v>45</v>
      </c>
      <c r="Y167" s="383">
        <f>IFERROR(SUM(Y163:Y165),"0")</f>
        <v>48.599999999999994</v>
      </c>
      <c r="Z167" s="37"/>
      <c r="AA167" s="384"/>
      <c r="AB167" s="384"/>
      <c r="AC167" s="384"/>
    </row>
    <row r="168" spans="1:68" ht="14.25" hidden="1" customHeight="1" x14ac:dyDescent="0.25">
      <c r="A168" s="398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95">
        <v>4607091387667</v>
      </c>
      <c r="E169" s="39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30</v>
      </c>
      <c r="Y169" s="382">
        <f>IFERROR(IF(X169="",0,CEILING((X169/$H169),1)*$H169),"")</f>
        <v>36</v>
      </c>
      <c r="Z169" s="36">
        <f>IFERROR(IF(Y169=0,"",ROUNDUP(Y169/H169,0)*0.02175),"")</f>
        <v>8.6999999999999994E-2</v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32.1</v>
      </c>
      <c r="BN169" s="64">
        <f>IFERROR(Y169*I169/H169,"0")</f>
        <v>38.520000000000003</v>
      </c>
      <c r="BO169" s="64">
        <f>IFERROR(1/J169*(X169/H169),"0")</f>
        <v>5.9523809523809521E-2</v>
      </c>
      <c r="BP169" s="64">
        <f>IFERROR(1/J169*(Y169/H169),"0")</f>
        <v>7.1428571428571425E-2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5">
        <v>4607091387636</v>
      </c>
      <c r="E170" s="39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95">
        <v>4607091382426</v>
      </c>
      <c r="E171" s="39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7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15</v>
      </c>
      <c r="Y171" s="382">
        <f>IFERROR(IF(X171="",0,CEILING((X171/$H171),1)*$H171),"")</f>
        <v>18</v>
      </c>
      <c r="Z171" s="36">
        <f>IFERROR(IF(Y171=0,"",ROUNDUP(Y171/H171,0)*0.02175),"")</f>
        <v>4.3499999999999997E-2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16.05</v>
      </c>
      <c r="BN171" s="64">
        <f>IFERROR(Y171*I171/H171,"0")</f>
        <v>19.260000000000002</v>
      </c>
      <c r="BO171" s="64">
        <f>IFERROR(1/J171*(X171/H171),"0")</f>
        <v>2.976190476190476E-2</v>
      </c>
      <c r="BP171" s="64">
        <f>IFERROR(1/J171*(Y171/H171),"0")</f>
        <v>3.5714285714285712E-2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5">
        <v>4607091386547</v>
      </c>
      <c r="E172" s="39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7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5">
        <v>4607091382464</v>
      </c>
      <c r="E173" s="39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1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2"/>
      <c r="P174" s="408" t="s">
        <v>69</v>
      </c>
      <c r="Q174" s="409"/>
      <c r="R174" s="409"/>
      <c r="S174" s="409"/>
      <c r="T174" s="409"/>
      <c r="U174" s="409"/>
      <c r="V174" s="410"/>
      <c r="W174" s="37" t="s">
        <v>70</v>
      </c>
      <c r="X174" s="383">
        <f>IFERROR(X169/H169,"0")+IFERROR(X170/H170,"0")+IFERROR(X171/H171,"0")+IFERROR(X172/H172,"0")+IFERROR(X173/H173,"0")</f>
        <v>5</v>
      </c>
      <c r="Y174" s="383">
        <f>IFERROR(Y169/H169,"0")+IFERROR(Y170/H170,"0")+IFERROR(Y171/H171,"0")+IFERROR(Y172/H172,"0")+IFERROR(Y173/H173,"0")</f>
        <v>6</v>
      </c>
      <c r="Z174" s="383">
        <f>IFERROR(IF(Z169="",0,Z169),"0")+IFERROR(IF(Z170="",0,Z170),"0")+IFERROR(IF(Z171="",0,Z171),"0")+IFERROR(IF(Z172="",0,Z172),"0")+IFERROR(IF(Z173="",0,Z173),"0")</f>
        <v>0.1305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2"/>
      <c r="P175" s="408" t="s">
        <v>69</v>
      </c>
      <c r="Q175" s="409"/>
      <c r="R175" s="409"/>
      <c r="S175" s="409"/>
      <c r="T175" s="409"/>
      <c r="U175" s="409"/>
      <c r="V175" s="410"/>
      <c r="W175" s="37" t="s">
        <v>68</v>
      </c>
      <c r="X175" s="383">
        <f>IFERROR(SUM(X169:X173),"0")</f>
        <v>45</v>
      </c>
      <c r="Y175" s="383">
        <f>IFERROR(SUM(Y169:Y173),"0")</f>
        <v>54</v>
      </c>
      <c r="Z175" s="37"/>
      <c r="AA175" s="384"/>
      <c r="AB175" s="384"/>
      <c r="AC175" s="384"/>
    </row>
    <row r="176" spans="1:68" ht="14.25" hidden="1" customHeight="1" x14ac:dyDescent="0.25">
      <c r="A176" s="398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5">
        <v>4607091385304</v>
      </c>
      <c r="E177" s="39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165</v>
      </c>
      <c r="Y177" s="382">
        <f>IFERROR(IF(X177="",0,CEILING((X177/$H177),1)*$H177),"")</f>
        <v>168</v>
      </c>
      <c r="Z177" s="36">
        <f>IFERROR(IF(Y177=0,"",ROUNDUP(Y177/H177,0)*0.02175),"")</f>
        <v>0.43499999999999994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176.07857142857145</v>
      </c>
      <c r="BN177" s="64">
        <f>IFERROR(Y177*I177/H177,"0")</f>
        <v>179.28</v>
      </c>
      <c r="BO177" s="64">
        <f>IFERROR(1/J177*(X177/H177),"0")</f>
        <v>0.35076530612244894</v>
      </c>
      <c r="BP177" s="64">
        <f>IFERROR(1/J177*(Y177/H177),"0")</f>
        <v>0.3571428571428571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5">
        <v>4607091386264</v>
      </c>
      <c r="E178" s="39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5">
        <v>4607091385427</v>
      </c>
      <c r="E179" s="39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5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401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2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3">
        <f>IFERROR(X177/H177,"0")+IFERROR(X178/H178,"0")+IFERROR(X179/H179,"0")</f>
        <v>19.642857142857142</v>
      </c>
      <c r="Y180" s="383">
        <f>IFERROR(Y177/H177,"0")+IFERROR(Y178/H178,"0")+IFERROR(Y179/H179,"0")</f>
        <v>20</v>
      </c>
      <c r="Z180" s="383">
        <f>IFERROR(IF(Z177="",0,Z177),"0")+IFERROR(IF(Z178="",0,Z178),"0")+IFERROR(IF(Z179="",0,Z179),"0")</f>
        <v>0.43499999999999994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2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3">
        <f>IFERROR(SUM(X177:X179),"0")</f>
        <v>165</v>
      </c>
      <c r="Y181" s="383">
        <f>IFERROR(SUM(Y177:Y179),"0")</f>
        <v>168</v>
      </c>
      <c r="Z181" s="37"/>
      <c r="AA181" s="384"/>
      <c r="AB181" s="384"/>
      <c r="AC181" s="384"/>
    </row>
    <row r="182" spans="1:68" ht="27.75" hidden="1" customHeight="1" x14ac:dyDescent="0.2">
      <c r="A182" s="435" t="s">
        <v>250</v>
      </c>
      <c r="B182" s="436"/>
      <c r="C182" s="436"/>
      <c r="D182" s="436"/>
      <c r="E182" s="436"/>
      <c r="F182" s="436"/>
      <c r="G182" s="436"/>
      <c r="H182" s="436"/>
      <c r="I182" s="436"/>
      <c r="J182" s="436"/>
      <c r="K182" s="436"/>
      <c r="L182" s="436"/>
      <c r="M182" s="436"/>
      <c r="N182" s="436"/>
      <c r="O182" s="436"/>
      <c r="P182" s="436"/>
      <c r="Q182" s="436"/>
      <c r="R182" s="436"/>
      <c r="S182" s="436"/>
      <c r="T182" s="436"/>
      <c r="U182" s="436"/>
      <c r="V182" s="436"/>
      <c r="W182" s="436"/>
      <c r="X182" s="436"/>
      <c r="Y182" s="436"/>
      <c r="Z182" s="436"/>
      <c r="AA182" s="48"/>
      <c r="AB182" s="48"/>
      <c r="AC182" s="48"/>
    </row>
    <row r="183" spans="1:68" ht="16.5" hidden="1" customHeight="1" x14ac:dyDescent="0.25">
      <c r="A183" s="439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hidden="1" customHeight="1" x14ac:dyDescent="0.25">
      <c r="A184" s="398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5">
        <v>4680115880993</v>
      </c>
      <c r="E185" s="39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29</v>
      </c>
      <c r="Y185" s="382">
        <f t="shared" ref="Y185:Y192" si="26">IFERROR(IF(X185="",0,CEILING((X185/$H185),1)*$H185),"")</f>
        <v>29.400000000000002</v>
      </c>
      <c r="Z185" s="36">
        <f>IFERROR(IF(Y185=0,"",ROUNDUP(Y185/H185,0)*0.00753),"")</f>
        <v>5.271E-2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30.795238095238094</v>
      </c>
      <c r="BN185" s="64">
        <f t="shared" ref="BN185:BN192" si="28">IFERROR(Y185*I185/H185,"0")</f>
        <v>31.22</v>
      </c>
      <c r="BO185" s="64">
        <f t="shared" ref="BO185:BO192" si="29">IFERROR(1/J185*(X185/H185),"0")</f>
        <v>4.4261294261294257E-2</v>
      </c>
      <c r="BP185" s="64">
        <f t="shared" ref="BP185:BP192" si="30">IFERROR(1/J185*(Y185/H185),"0")</f>
        <v>4.4871794871794872E-2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5">
        <v>4680115881761</v>
      </c>
      <c r="E186" s="39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5">
        <v>4680115881563</v>
      </c>
      <c r="E187" s="39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5">
        <v>4680115880986</v>
      </c>
      <c r="E188" s="39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6.3</v>
      </c>
      <c r="Y188" s="382">
        <f t="shared" si="26"/>
        <v>6.3000000000000007</v>
      </c>
      <c r="Z188" s="36">
        <f>IFERROR(IF(Y188=0,"",ROUNDUP(Y188/H188,0)*0.00502),"")</f>
        <v>1.506E-2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6.6899999999999995</v>
      </c>
      <c r="BN188" s="64">
        <f t="shared" si="28"/>
        <v>6.69</v>
      </c>
      <c r="BO188" s="64">
        <f t="shared" si="29"/>
        <v>1.2820512820512822E-2</v>
      </c>
      <c r="BP188" s="64">
        <f t="shared" si="30"/>
        <v>1.2820512820512822E-2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5">
        <v>4680115881785</v>
      </c>
      <c r="E189" s="39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5">
        <v>4680115881679</v>
      </c>
      <c r="E190" s="39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5">
        <v>4680115880191</v>
      </c>
      <c r="E191" s="39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5">
        <v>4680115883963</v>
      </c>
      <c r="E192" s="39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401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2"/>
      <c r="P193" s="408" t="s">
        <v>69</v>
      </c>
      <c r="Q193" s="409"/>
      <c r="R193" s="409"/>
      <c r="S193" s="409"/>
      <c r="T193" s="409"/>
      <c r="U193" s="409"/>
      <c r="V193" s="410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9.9047619047619051</v>
      </c>
      <c r="Y193" s="383">
        <f>IFERROR(Y185/H185,"0")+IFERROR(Y186/H186,"0")+IFERROR(Y187/H187,"0")+IFERROR(Y188/H188,"0")+IFERROR(Y189/H189,"0")+IFERROR(Y190/H190,"0")+IFERROR(Y191/H191,"0")+IFERROR(Y192/H192,"0")</f>
        <v>10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6.7769999999999997E-2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2"/>
      <c r="P194" s="408" t="s">
        <v>69</v>
      </c>
      <c r="Q194" s="409"/>
      <c r="R194" s="409"/>
      <c r="S194" s="409"/>
      <c r="T194" s="409"/>
      <c r="U194" s="409"/>
      <c r="V194" s="410"/>
      <c r="W194" s="37" t="s">
        <v>68</v>
      </c>
      <c r="X194" s="383">
        <f>IFERROR(SUM(X185:X192),"0")</f>
        <v>35.299999999999997</v>
      </c>
      <c r="Y194" s="383">
        <f>IFERROR(SUM(Y185:Y192),"0")</f>
        <v>35.700000000000003</v>
      </c>
      <c r="Z194" s="37"/>
      <c r="AA194" s="384"/>
      <c r="AB194" s="384"/>
      <c r="AC194" s="384"/>
    </row>
    <row r="195" spans="1:68" ht="16.5" hidden="1" customHeight="1" x14ac:dyDescent="0.25">
      <c r="A195" s="439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hidden="1" customHeight="1" x14ac:dyDescent="0.25">
      <c r="A196" s="398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5">
        <v>4680115881402</v>
      </c>
      <c r="E197" s="39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6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5">
        <v>4680115881396</v>
      </c>
      <c r="E198" s="39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401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2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2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398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5">
        <v>4680115882935</v>
      </c>
      <c r="E202" s="39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4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5">
        <v>4680115880764</v>
      </c>
      <c r="E203" s="39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401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2"/>
      <c r="P204" s="408" t="s">
        <v>69</v>
      </c>
      <c r="Q204" s="409"/>
      <c r="R204" s="409"/>
      <c r="S204" s="409"/>
      <c r="T204" s="409"/>
      <c r="U204" s="409"/>
      <c r="V204" s="410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2"/>
      <c r="P205" s="408" t="s">
        <v>69</v>
      </c>
      <c r="Q205" s="409"/>
      <c r="R205" s="409"/>
      <c r="S205" s="409"/>
      <c r="T205" s="409"/>
      <c r="U205" s="409"/>
      <c r="V205" s="410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398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5">
        <v>4680115882683</v>
      </c>
      <c r="E207" s="39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65</v>
      </c>
      <c r="Y207" s="382">
        <f t="shared" ref="Y207:Y214" si="31">IFERROR(IF(X207="",0,CEILING((X207/$H207),1)*$H207),"")</f>
        <v>70.2</v>
      </c>
      <c r="Z207" s="36">
        <f>IFERROR(IF(Y207=0,"",ROUNDUP(Y207/H207,0)*0.00937),"")</f>
        <v>0.12181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67.527777777777786</v>
      </c>
      <c r="BN207" s="64">
        <f t="shared" ref="BN207:BN214" si="33">IFERROR(Y207*I207/H207,"0")</f>
        <v>72.930000000000007</v>
      </c>
      <c r="BO207" s="64">
        <f t="shared" ref="BO207:BO214" si="34">IFERROR(1/J207*(X207/H207),"0")</f>
        <v>0.10030864197530863</v>
      </c>
      <c r="BP207" s="64">
        <f t="shared" ref="BP207:BP214" si="35">IFERROR(1/J207*(Y207/H207),"0")</f>
        <v>0.10833333333333334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5">
        <v>4680115882690</v>
      </c>
      <c r="E208" s="39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25</v>
      </c>
      <c r="Y208" s="382">
        <f t="shared" si="31"/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25.972222222222221</v>
      </c>
      <c r="BN208" s="64">
        <f t="shared" si="33"/>
        <v>28.049999999999997</v>
      </c>
      <c r="BO208" s="64">
        <f t="shared" si="34"/>
        <v>3.8580246913580245E-2</v>
      </c>
      <c r="BP208" s="64">
        <f t="shared" si="35"/>
        <v>4.1666666666666664E-2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5">
        <v>4680115882669</v>
      </c>
      <c r="E209" s="39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40</v>
      </c>
      <c r="Y209" s="382">
        <f t="shared" si="31"/>
        <v>43.2</v>
      </c>
      <c r="Z209" s="36">
        <f>IFERROR(IF(Y209=0,"",ROUNDUP(Y209/H209,0)*0.00937),"")</f>
        <v>7.4959999999999999E-2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41.555555555555557</v>
      </c>
      <c r="BN209" s="64">
        <f t="shared" si="33"/>
        <v>44.88</v>
      </c>
      <c r="BO209" s="64">
        <f t="shared" si="34"/>
        <v>6.1728395061728385E-2</v>
      </c>
      <c r="BP209" s="64">
        <f t="shared" si="35"/>
        <v>6.6666666666666666E-2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5">
        <v>4680115882676</v>
      </c>
      <c r="E210" s="39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25</v>
      </c>
      <c r="Y210" s="382">
        <f t="shared" si="31"/>
        <v>27</v>
      </c>
      <c r="Z210" s="36">
        <f>IFERROR(IF(Y210=0,"",ROUNDUP(Y210/H210,0)*0.00937),"")</f>
        <v>4.6850000000000003E-2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25.972222222222221</v>
      </c>
      <c r="BN210" s="64">
        <f t="shared" si="33"/>
        <v>28.049999999999997</v>
      </c>
      <c r="BO210" s="64">
        <f t="shared" si="34"/>
        <v>3.8580246913580245E-2</v>
      </c>
      <c r="BP210" s="64">
        <f t="shared" si="35"/>
        <v>4.1666666666666664E-2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5">
        <v>4680115884014</v>
      </c>
      <c r="E211" s="39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5">
        <v>4680115884007</v>
      </c>
      <c r="E212" s="39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5">
        <v>4680115884038</v>
      </c>
      <c r="E213" s="39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5">
        <v>4680115884021</v>
      </c>
      <c r="E214" s="39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401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2"/>
      <c r="P215" s="408" t="s">
        <v>69</v>
      </c>
      <c r="Q215" s="409"/>
      <c r="R215" s="409"/>
      <c r="S215" s="409"/>
      <c r="T215" s="409"/>
      <c r="U215" s="409"/>
      <c r="V215" s="410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28.703703703703699</v>
      </c>
      <c r="Y215" s="383">
        <f>IFERROR(Y207/H207,"0")+IFERROR(Y208/H208,"0")+IFERROR(Y209/H209,"0")+IFERROR(Y210/H210,"0")+IFERROR(Y211/H211,"0")+IFERROR(Y212/H212,"0")+IFERROR(Y213/H213,"0")+IFERROR(Y214/H214,"0")</f>
        <v>31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0.29047000000000001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2"/>
      <c r="P216" s="408" t="s">
        <v>69</v>
      </c>
      <c r="Q216" s="409"/>
      <c r="R216" s="409"/>
      <c r="S216" s="409"/>
      <c r="T216" s="409"/>
      <c r="U216" s="409"/>
      <c r="V216" s="410"/>
      <c r="W216" s="37" t="s">
        <v>68</v>
      </c>
      <c r="X216" s="383">
        <f>IFERROR(SUM(X207:X214),"0")</f>
        <v>155</v>
      </c>
      <c r="Y216" s="383">
        <f>IFERROR(SUM(Y207:Y214),"0")</f>
        <v>167.4</v>
      </c>
      <c r="Z216" s="37"/>
      <c r="AA216" s="384"/>
      <c r="AB216" s="384"/>
      <c r="AC216" s="384"/>
    </row>
    <row r="217" spans="1:68" ht="14.25" hidden="1" customHeight="1" x14ac:dyDescent="0.25">
      <c r="A217" s="398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5">
        <v>4680115881594</v>
      </c>
      <c r="E218" s="39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4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5">
        <v>4680115880962</v>
      </c>
      <c r="E219" s="39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16</v>
      </c>
      <c r="Y219" s="382">
        <f t="shared" si="36"/>
        <v>23.4</v>
      </c>
      <c r="Z219" s="36">
        <f>IFERROR(IF(Y219=0,"",ROUNDUP(Y219/H219,0)*0.02175),"")</f>
        <v>6.5250000000000002E-2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17.156923076923078</v>
      </c>
      <c r="BN219" s="64">
        <f t="shared" si="38"/>
        <v>25.092000000000002</v>
      </c>
      <c r="BO219" s="64">
        <f t="shared" si="39"/>
        <v>3.6630036630036632E-2</v>
      </c>
      <c r="BP219" s="64">
        <f t="shared" si="40"/>
        <v>5.3571428571428568E-2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5">
        <v>4680115881617</v>
      </c>
      <c r="E220" s="39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7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5">
        <v>4680115880573</v>
      </c>
      <c r="E221" s="39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5">
        <v>4680115882195</v>
      </c>
      <c r="E222" s="39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5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5">
        <v>4680115882607</v>
      </c>
      <c r="E223" s="39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75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5">
        <v>4680115880092</v>
      </c>
      <c r="E224" s="39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14.4</v>
      </c>
      <c r="Y224" s="382">
        <f t="shared" si="36"/>
        <v>14.399999999999999</v>
      </c>
      <c r="Z224" s="36">
        <f t="shared" si="41"/>
        <v>4.5179999999999998E-2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16.032000000000004</v>
      </c>
      <c r="BN224" s="64">
        <f t="shared" si="38"/>
        <v>16.032</v>
      </c>
      <c r="BO224" s="64">
        <f t="shared" si="39"/>
        <v>3.8461538461538464E-2</v>
      </c>
      <c r="BP224" s="64">
        <f t="shared" si="40"/>
        <v>3.8461538461538464E-2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5">
        <v>4680115880221</v>
      </c>
      <c r="E225" s="39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9</v>
      </c>
      <c r="Y225" s="382">
        <f t="shared" si="36"/>
        <v>9.6</v>
      </c>
      <c r="Z225" s="36">
        <f t="shared" si="41"/>
        <v>3.0120000000000001E-2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10.020000000000001</v>
      </c>
      <c r="BN225" s="64">
        <f t="shared" si="38"/>
        <v>10.688000000000001</v>
      </c>
      <c r="BO225" s="64">
        <f t="shared" si="39"/>
        <v>2.4038461538461536E-2</v>
      </c>
      <c r="BP225" s="64">
        <f t="shared" si="40"/>
        <v>2.564102564102564E-2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5">
        <v>4680115882942</v>
      </c>
      <c r="E226" s="39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5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5">
        <v>4680115880504</v>
      </c>
      <c r="E227" s="39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5">
        <v>4680115882164</v>
      </c>
      <c r="E228" s="39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6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401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2"/>
      <c r="P229" s="408" t="s">
        <v>69</v>
      </c>
      <c r="Q229" s="409"/>
      <c r="R229" s="409"/>
      <c r="S229" s="409"/>
      <c r="T229" s="409"/>
      <c r="U229" s="409"/>
      <c r="V229" s="410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11.801282051282051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13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0.14055000000000001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2"/>
      <c r="P230" s="408" t="s">
        <v>69</v>
      </c>
      <c r="Q230" s="409"/>
      <c r="R230" s="409"/>
      <c r="S230" s="409"/>
      <c r="T230" s="409"/>
      <c r="U230" s="409"/>
      <c r="V230" s="410"/>
      <c r="W230" s="37" t="s">
        <v>68</v>
      </c>
      <c r="X230" s="383">
        <f>IFERROR(SUM(X218:X228),"0")</f>
        <v>39.4</v>
      </c>
      <c r="Y230" s="383">
        <f>IFERROR(SUM(Y218:Y228),"0")</f>
        <v>47.4</v>
      </c>
      <c r="Z230" s="37"/>
      <c r="AA230" s="384"/>
      <c r="AB230" s="384"/>
      <c r="AC230" s="384"/>
    </row>
    <row r="231" spans="1:68" ht="14.25" hidden="1" customHeight="1" x14ac:dyDescent="0.25">
      <c r="A231" s="398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5">
        <v>4680115882874</v>
      </c>
      <c r="E232" s="39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5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5">
        <v>4680115882874</v>
      </c>
      <c r="E233" s="39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95">
        <v>4680115884434</v>
      </c>
      <c r="E234" s="39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40</v>
      </c>
      <c r="Y234" s="382">
        <f>IFERROR(IF(X234="",0,CEILING((X234/$H234),1)*$H234),"")</f>
        <v>41.6</v>
      </c>
      <c r="Z234" s="36">
        <f>IFERROR(IF(Y234=0,"",ROUNDUP(Y234/H234,0)*0.00937),"")</f>
        <v>0.12181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43.325000000000003</v>
      </c>
      <c r="BN234" s="64">
        <f>IFERROR(Y234*I234/H234,"0")</f>
        <v>45.058000000000007</v>
      </c>
      <c r="BO234" s="64">
        <f>IFERROR(1/J234*(X234/H234),"0")</f>
        <v>0.10416666666666667</v>
      </c>
      <c r="BP234" s="64">
        <f>IFERROR(1/J234*(Y234/H234),"0")</f>
        <v>0.10833333333333334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5">
        <v>4680115880818</v>
      </c>
      <c r="E235" s="39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5">
        <v>4680115880801</v>
      </c>
      <c r="E236" s="39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0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401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2"/>
      <c r="P237" s="408" t="s">
        <v>69</v>
      </c>
      <c r="Q237" s="409"/>
      <c r="R237" s="409"/>
      <c r="S237" s="409"/>
      <c r="T237" s="409"/>
      <c r="U237" s="409"/>
      <c r="V237" s="410"/>
      <c r="W237" s="37" t="s">
        <v>70</v>
      </c>
      <c r="X237" s="383">
        <f>IFERROR(X232/H232,"0")+IFERROR(X233/H233,"0")+IFERROR(X234/H234,"0")+IFERROR(X235/H235,"0")+IFERROR(X236/H236,"0")</f>
        <v>12.5</v>
      </c>
      <c r="Y237" s="383">
        <f>IFERROR(Y232/H232,"0")+IFERROR(Y233/H233,"0")+IFERROR(Y234/H234,"0")+IFERROR(Y235/H235,"0")+IFERROR(Y236/H236,"0")</f>
        <v>13</v>
      </c>
      <c r="Z237" s="383">
        <f>IFERROR(IF(Z232="",0,Z232),"0")+IFERROR(IF(Z233="",0,Z233),"0")+IFERROR(IF(Z234="",0,Z234),"0")+IFERROR(IF(Z235="",0,Z235),"0")+IFERROR(IF(Z236="",0,Z236),"0")</f>
        <v>0.12181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2"/>
      <c r="P238" s="408" t="s">
        <v>69</v>
      </c>
      <c r="Q238" s="409"/>
      <c r="R238" s="409"/>
      <c r="S238" s="409"/>
      <c r="T238" s="409"/>
      <c r="U238" s="409"/>
      <c r="V238" s="410"/>
      <c r="W238" s="37" t="s">
        <v>68</v>
      </c>
      <c r="X238" s="383">
        <f>IFERROR(SUM(X232:X236),"0")</f>
        <v>40</v>
      </c>
      <c r="Y238" s="383">
        <f>IFERROR(SUM(Y232:Y236),"0")</f>
        <v>41.6</v>
      </c>
      <c r="Z238" s="37"/>
      <c r="AA238" s="384"/>
      <c r="AB238" s="384"/>
      <c r="AC238" s="384"/>
    </row>
    <row r="239" spans="1:68" ht="16.5" hidden="1" customHeight="1" x14ac:dyDescent="0.25">
      <c r="A239" s="439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hidden="1" customHeight="1" x14ac:dyDescent="0.25">
      <c r="A240" s="398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5">
        <v>4680115884274</v>
      </c>
      <c r="E241" s="39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4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5">
        <v>4680115884274</v>
      </c>
      <c r="E242" s="39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7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5">
        <v>4680115884298</v>
      </c>
      <c r="E243" s="39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5">
        <v>4680115884250</v>
      </c>
      <c r="E244" s="39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75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5">
        <v>4680115884250</v>
      </c>
      <c r="E245" s="39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5">
        <v>4680115884281</v>
      </c>
      <c r="E246" s="39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5">
        <v>4680115884199</v>
      </c>
      <c r="E247" s="39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5">
        <v>4680115884267</v>
      </c>
      <c r="E248" s="39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401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2"/>
      <c r="P249" s="408" t="s">
        <v>69</v>
      </c>
      <c r="Q249" s="409"/>
      <c r="R249" s="409"/>
      <c r="S249" s="409"/>
      <c r="T249" s="409"/>
      <c r="U249" s="409"/>
      <c r="V249" s="410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2"/>
      <c r="P250" s="408" t="s">
        <v>69</v>
      </c>
      <c r="Q250" s="409"/>
      <c r="R250" s="409"/>
      <c r="S250" s="409"/>
      <c r="T250" s="409"/>
      <c r="U250" s="409"/>
      <c r="V250" s="410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39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hidden="1" customHeight="1" x14ac:dyDescent="0.25">
      <c r="A252" s="398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5">
        <v>4680115884137</v>
      </c>
      <c r="E253" s="39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4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5">
        <v>4680115884137</v>
      </c>
      <c r="E254" s="39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5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5">
        <v>4680115884236</v>
      </c>
      <c r="E255" s="39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5">
        <v>4680115884175</v>
      </c>
      <c r="E256" s="39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5">
        <v>4680115884144</v>
      </c>
      <c r="E257" s="39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5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5">
        <v>4680115885288</v>
      </c>
      <c r="E258" s="39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7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5">
        <v>4680115884182</v>
      </c>
      <c r="E259" s="39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5">
        <v>4680115884205</v>
      </c>
      <c r="E260" s="39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401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2"/>
      <c r="P261" s="408" t="s">
        <v>69</v>
      </c>
      <c r="Q261" s="409"/>
      <c r="R261" s="409"/>
      <c r="S261" s="409"/>
      <c r="T261" s="409"/>
      <c r="U261" s="409"/>
      <c r="V261" s="410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2"/>
      <c r="P262" s="408" t="s">
        <v>69</v>
      </c>
      <c r="Q262" s="409"/>
      <c r="R262" s="409"/>
      <c r="S262" s="409"/>
      <c r="T262" s="409"/>
      <c r="U262" s="409"/>
      <c r="V262" s="410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39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hidden="1" customHeight="1" x14ac:dyDescent="0.25">
      <c r="A264" s="398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95">
        <v>4680115885837</v>
      </c>
      <c r="E265" s="39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90</v>
      </c>
      <c r="Y265" s="382">
        <f>IFERROR(IF(X265="",0,CEILING((X265/$H265),1)*$H265),"")</f>
        <v>97.2</v>
      </c>
      <c r="Z265" s="36">
        <f>IFERROR(IF(Y265=0,"",ROUNDUP(Y265/H265,0)*0.02175),"")</f>
        <v>0.19574999999999998</v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93.999999999999986</v>
      </c>
      <c r="BN265" s="64">
        <f>IFERROR(Y265*I265/H265,"0")</f>
        <v>101.51999999999998</v>
      </c>
      <c r="BO265" s="64">
        <f>IFERROR(1/J265*(X265/H265),"0")</f>
        <v>0.14880952380952378</v>
      </c>
      <c r="BP265" s="64">
        <f>IFERROR(1/J265*(Y265/H265),"0")</f>
        <v>0.1607142857142857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95">
        <v>4680115885806</v>
      </c>
      <c r="E266" s="39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170</v>
      </c>
      <c r="Y266" s="382">
        <f>IFERROR(IF(X266="",0,CEILING((X266/$H266),1)*$H266),"")</f>
        <v>172.8</v>
      </c>
      <c r="Z266" s="36">
        <f>IFERROR(IF(Y266=0,"",ROUNDUP(Y266/H266,0)*0.02175),"")</f>
        <v>0.34799999999999998</v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177.55555555555554</v>
      </c>
      <c r="BN266" s="64">
        <f>IFERROR(Y266*I266/H266,"0")</f>
        <v>180.48</v>
      </c>
      <c r="BO266" s="64">
        <f>IFERROR(1/J266*(X266/H266),"0")</f>
        <v>0.28108465608465605</v>
      </c>
      <c r="BP266" s="64">
        <f>IFERROR(1/J266*(Y266/H266),"0")</f>
        <v>0.2857142857142857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95">
        <v>4680115885851</v>
      </c>
      <c r="E267" s="39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10</v>
      </c>
      <c r="Y267" s="382">
        <f>IFERROR(IF(X267="",0,CEILING((X267/$H267),1)*$H267),"")</f>
        <v>10.8</v>
      </c>
      <c r="Z267" s="36">
        <f>IFERROR(IF(Y267=0,"",ROUNDUP(Y267/H267,0)*0.02175),"")</f>
        <v>2.1749999999999999E-2</v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10.444444444444443</v>
      </c>
      <c r="BN267" s="64">
        <f>IFERROR(Y267*I267/H267,"0")</f>
        <v>11.28</v>
      </c>
      <c r="BO267" s="64">
        <f>IFERROR(1/J267*(X267/H267),"0")</f>
        <v>1.653439153439153E-2</v>
      </c>
      <c r="BP267" s="64">
        <f>IFERROR(1/J267*(Y267/H267),"0")</f>
        <v>1.7857142857142856E-2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95">
        <v>4680115885844</v>
      </c>
      <c r="E268" s="39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30</v>
      </c>
      <c r="Y268" s="382">
        <f>IFERROR(IF(X268="",0,CEILING((X268/$H268),1)*$H268),"")</f>
        <v>32</v>
      </c>
      <c r="Z268" s="36">
        <f>IFERROR(IF(Y268=0,"",ROUNDUP(Y268/H268,0)*0.00937),"")</f>
        <v>7.4959999999999999E-2</v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31.8</v>
      </c>
      <c r="BN268" s="64">
        <f>IFERROR(Y268*I268/H268,"0")</f>
        <v>33.92</v>
      </c>
      <c r="BO268" s="64">
        <f>IFERROR(1/J268*(X268/H268),"0")</f>
        <v>6.25E-2</v>
      </c>
      <c r="BP268" s="64">
        <f>IFERROR(1/J268*(Y268/H268),"0")</f>
        <v>6.6666666666666666E-2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95">
        <v>4680115885820</v>
      </c>
      <c r="E269" s="39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48</v>
      </c>
      <c r="Y269" s="382">
        <f>IFERROR(IF(X269="",0,CEILING((X269/$H269),1)*$H269),"")</f>
        <v>48</v>
      </c>
      <c r="Z269" s="36">
        <f>IFERROR(IF(Y269=0,"",ROUNDUP(Y269/H269,0)*0.00937),"")</f>
        <v>0.11244</v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50.88</v>
      </c>
      <c r="BN269" s="64">
        <f>IFERROR(Y269*I269/H269,"0")</f>
        <v>50.88</v>
      </c>
      <c r="BO269" s="64">
        <f>IFERROR(1/J269*(X269/H269),"0")</f>
        <v>0.1</v>
      </c>
      <c r="BP269" s="64">
        <f>IFERROR(1/J269*(Y269/H269),"0")</f>
        <v>0.1</v>
      </c>
    </row>
    <row r="270" spans="1:68" x14ac:dyDescent="0.2">
      <c r="A270" s="401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2"/>
      <c r="P270" s="408" t="s">
        <v>69</v>
      </c>
      <c r="Q270" s="409"/>
      <c r="R270" s="409"/>
      <c r="S270" s="409"/>
      <c r="T270" s="409"/>
      <c r="U270" s="409"/>
      <c r="V270" s="410"/>
      <c r="W270" s="37" t="s">
        <v>70</v>
      </c>
      <c r="X270" s="383">
        <f>IFERROR(X265/H265,"0")+IFERROR(X266/H266,"0")+IFERROR(X267/H267,"0")+IFERROR(X268/H268,"0")+IFERROR(X269/H269,"0")</f>
        <v>44.5</v>
      </c>
      <c r="Y270" s="383">
        <f>IFERROR(Y265/H265,"0")+IFERROR(Y266/H266,"0")+IFERROR(Y267/H267,"0")+IFERROR(Y268/H268,"0")+IFERROR(Y269/H269,"0")</f>
        <v>46</v>
      </c>
      <c r="Z270" s="383">
        <f>IFERROR(IF(Z265="",0,Z265),"0")+IFERROR(IF(Z266="",0,Z266),"0")+IFERROR(IF(Z267="",0,Z267),"0")+IFERROR(IF(Z268="",0,Z268),"0")+IFERROR(IF(Z269="",0,Z269),"0")</f>
        <v>0.75290000000000001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2"/>
      <c r="P271" s="408" t="s">
        <v>69</v>
      </c>
      <c r="Q271" s="409"/>
      <c r="R271" s="409"/>
      <c r="S271" s="409"/>
      <c r="T271" s="409"/>
      <c r="U271" s="409"/>
      <c r="V271" s="410"/>
      <c r="W271" s="37" t="s">
        <v>68</v>
      </c>
      <c r="X271" s="383">
        <f>IFERROR(SUM(X265:X269),"0")</f>
        <v>348</v>
      </c>
      <c r="Y271" s="383">
        <f>IFERROR(SUM(Y265:Y269),"0")</f>
        <v>360.8</v>
      </c>
      <c r="Z271" s="37"/>
      <c r="AA271" s="384"/>
      <c r="AB271" s="384"/>
      <c r="AC271" s="384"/>
    </row>
    <row r="272" spans="1:68" ht="16.5" hidden="1" customHeight="1" x14ac:dyDescent="0.25">
      <c r="A272" s="439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hidden="1" customHeight="1" x14ac:dyDescent="0.25">
      <c r="A273" s="398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5">
        <v>4680115885707</v>
      </c>
      <c r="E274" s="39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5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401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2"/>
      <c r="P275" s="408" t="s">
        <v>69</v>
      </c>
      <c r="Q275" s="409"/>
      <c r="R275" s="409"/>
      <c r="S275" s="409"/>
      <c r="T275" s="409"/>
      <c r="U275" s="409"/>
      <c r="V275" s="410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2"/>
      <c r="P276" s="408" t="s">
        <v>69</v>
      </c>
      <c r="Q276" s="409"/>
      <c r="R276" s="409"/>
      <c r="S276" s="409"/>
      <c r="T276" s="409"/>
      <c r="U276" s="409"/>
      <c r="V276" s="410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39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hidden="1" customHeight="1" x14ac:dyDescent="0.25">
      <c r="A278" s="398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5">
        <v>4607091383423</v>
      </c>
      <c r="E279" s="39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5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5">
        <v>4680115885691</v>
      </c>
      <c r="E280" s="39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6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5">
        <v>4680115885660</v>
      </c>
      <c r="E281" s="39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1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2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2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39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hidden="1" customHeight="1" x14ac:dyDescent="0.25">
      <c r="A285" s="398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5">
        <v>4680115881556</v>
      </c>
      <c r="E286" s="39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6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5">
        <v>4680115881037</v>
      </c>
      <c r="E287" s="39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6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5">
        <v>4680115881228</v>
      </c>
      <c r="E288" s="39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4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5">
        <v>4680115881211</v>
      </c>
      <c r="E289" s="39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5">
        <v>4680115881020</v>
      </c>
      <c r="E290" s="39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7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1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2"/>
      <c r="P291" s="408" t="s">
        <v>69</v>
      </c>
      <c r="Q291" s="409"/>
      <c r="R291" s="409"/>
      <c r="S291" s="409"/>
      <c r="T291" s="409"/>
      <c r="U291" s="409"/>
      <c r="V291" s="410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2"/>
      <c r="P292" s="408" t="s">
        <v>69</v>
      </c>
      <c r="Q292" s="409"/>
      <c r="R292" s="409"/>
      <c r="S292" s="409"/>
      <c r="T292" s="409"/>
      <c r="U292" s="409"/>
      <c r="V292" s="410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39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5">
        <v>4680115884618</v>
      </c>
      <c r="E295" s="39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4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401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2"/>
      <c r="P296" s="408" t="s">
        <v>69</v>
      </c>
      <c r="Q296" s="409"/>
      <c r="R296" s="409"/>
      <c r="S296" s="409"/>
      <c r="T296" s="409"/>
      <c r="U296" s="409"/>
      <c r="V296" s="410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2"/>
      <c r="P297" s="408" t="s">
        <v>69</v>
      </c>
      <c r="Q297" s="409"/>
      <c r="R297" s="409"/>
      <c r="S297" s="409"/>
      <c r="T297" s="409"/>
      <c r="U297" s="409"/>
      <c r="V297" s="410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39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hidden="1" customHeight="1" x14ac:dyDescent="0.25">
      <c r="A299" s="398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5">
        <v>4680115882973</v>
      </c>
      <c r="E300" s="39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65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401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2"/>
      <c r="P301" s="408" t="s">
        <v>69</v>
      </c>
      <c r="Q301" s="409"/>
      <c r="R301" s="409"/>
      <c r="S301" s="409"/>
      <c r="T301" s="409"/>
      <c r="U301" s="409"/>
      <c r="V301" s="410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2"/>
      <c r="P302" s="408" t="s">
        <v>69</v>
      </c>
      <c r="Q302" s="409"/>
      <c r="R302" s="409"/>
      <c r="S302" s="409"/>
      <c r="T302" s="409"/>
      <c r="U302" s="409"/>
      <c r="V302" s="410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398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5">
        <v>4607091389845</v>
      </c>
      <c r="E304" s="39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5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6.3</v>
      </c>
      <c r="Y304" s="382">
        <f>IFERROR(IF(X304="",0,CEILING((X304/$H304),1)*$H304),"")</f>
        <v>6.3000000000000007</v>
      </c>
      <c r="Z304" s="36">
        <f>IFERROR(IF(Y304=0,"",ROUNDUP(Y304/H304,0)*0.00502),"")</f>
        <v>1.506E-2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6.6000000000000005</v>
      </c>
      <c r="BN304" s="64">
        <f>IFERROR(Y304*I304/H304,"0")</f>
        <v>6.6000000000000014</v>
      </c>
      <c r="BO304" s="64">
        <f>IFERROR(1/J304*(X304/H304),"0")</f>
        <v>1.2820512820512822E-2</v>
      </c>
      <c r="BP304" s="64">
        <f>IFERROR(1/J304*(Y304/H304),"0")</f>
        <v>1.2820512820512822E-2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5">
        <v>4680115882881</v>
      </c>
      <c r="E305" s="39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401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2"/>
      <c r="P306" s="408" t="s">
        <v>69</v>
      </c>
      <c r="Q306" s="409"/>
      <c r="R306" s="409"/>
      <c r="S306" s="409"/>
      <c r="T306" s="409"/>
      <c r="U306" s="409"/>
      <c r="V306" s="410"/>
      <c r="W306" s="37" t="s">
        <v>70</v>
      </c>
      <c r="X306" s="383">
        <f>IFERROR(X304/H304,"0")+IFERROR(X305/H305,"0")</f>
        <v>3</v>
      </c>
      <c r="Y306" s="383">
        <f>IFERROR(Y304/H304,"0")+IFERROR(Y305/H305,"0")</f>
        <v>3</v>
      </c>
      <c r="Z306" s="383">
        <f>IFERROR(IF(Z304="",0,Z304),"0")+IFERROR(IF(Z305="",0,Z305),"0")</f>
        <v>1.506E-2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2"/>
      <c r="P307" s="408" t="s">
        <v>69</v>
      </c>
      <c r="Q307" s="409"/>
      <c r="R307" s="409"/>
      <c r="S307" s="409"/>
      <c r="T307" s="409"/>
      <c r="U307" s="409"/>
      <c r="V307" s="410"/>
      <c r="W307" s="37" t="s">
        <v>68</v>
      </c>
      <c r="X307" s="383">
        <f>IFERROR(SUM(X304:X305),"0")</f>
        <v>6.3</v>
      </c>
      <c r="Y307" s="383">
        <f>IFERROR(SUM(Y304:Y305),"0")</f>
        <v>6.3000000000000007</v>
      </c>
      <c r="Z307" s="37"/>
      <c r="AA307" s="384"/>
      <c r="AB307" s="384"/>
      <c r="AC307" s="384"/>
    </row>
    <row r="308" spans="1:68" ht="16.5" hidden="1" customHeight="1" x14ac:dyDescent="0.25">
      <c r="A308" s="439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hidden="1" customHeight="1" x14ac:dyDescent="0.25">
      <c r="A309" s="398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95">
        <v>4680115885615</v>
      </c>
      <c r="E310" s="39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6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210</v>
      </c>
      <c r="Y310" s="382">
        <f t="shared" ref="Y310:Y316" si="52">IFERROR(IF(X310="",0,CEILING((X310/$H310),1)*$H310),"")</f>
        <v>216</v>
      </c>
      <c r="Z310" s="36">
        <f>IFERROR(IF(Y310=0,"",ROUNDUP(Y310/H310,0)*0.02175),"")</f>
        <v>0.43499999999999994</v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219.33333333333329</v>
      </c>
      <c r="BN310" s="64">
        <f t="shared" ref="BN310:BN316" si="54">IFERROR(Y310*I310/H310,"0")</f>
        <v>225.6</v>
      </c>
      <c r="BO310" s="64">
        <f t="shared" ref="BO310:BO316" si="55">IFERROR(1/J310*(X310/H310),"0")</f>
        <v>0.34722222222222215</v>
      </c>
      <c r="BP310" s="64">
        <f t="shared" ref="BP310:BP316" si="56">IFERROR(1/J310*(Y310/H310),"0")</f>
        <v>0.3571428571428571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95">
        <v>4680115885646</v>
      </c>
      <c r="E311" s="39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170</v>
      </c>
      <c r="Y311" s="382">
        <f t="shared" si="52"/>
        <v>172.8</v>
      </c>
      <c r="Z311" s="36">
        <f>IFERROR(IF(Y311=0,"",ROUNDUP(Y311/H311,0)*0.02175),"")</f>
        <v>0.34799999999999998</v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177.55555555555554</v>
      </c>
      <c r="BN311" s="64">
        <f t="shared" si="54"/>
        <v>180.48</v>
      </c>
      <c r="BO311" s="64">
        <f t="shared" si="55"/>
        <v>0.28108465608465605</v>
      </c>
      <c r="BP311" s="64">
        <f t="shared" si="56"/>
        <v>0.2857142857142857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95">
        <v>4680115885554</v>
      </c>
      <c r="E312" s="39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7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710</v>
      </c>
      <c r="Y312" s="382">
        <f t="shared" si="52"/>
        <v>712.80000000000007</v>
      </c>
      <c r="Z312" s="36">
        <f>IFERROR(IF(Y312=0,"",ROUNDUP(Y312/H312,0)*0.02175),"")</f>
        <v>1.4355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741.55555555555543</v>
      </c>
      <c r="BN312" s="64">
        <f t="shared" si="54"/>
        <v>744.4799999999999</v>
      </c>
      <c r="BO312" s="64">
        <f t="shared" si="55"/>
        <v>1.1739417989417988</v>
      </c>
      <c r="BP312" s="64">
        <f t="shared" si="56"/>
        <v>1.1785714285714286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95">
        <v>4680115885622</v>
      </c>
      <c r="E313" s="39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4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36</v>
      </c>
      <c r="Y313" s="382">
        <f t="shared" si="52"/>
        <v>36</v>
      </c>
      <c r="Z313" s="36">
        <f>IFERROR(IF(Y313=0,"",ROUNDUP(Y313/H313,0)*0.00937),"")</f>
        <v>8.4330000000000002E-2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38.160000000000004</v>
      </c>
      <c r="BN313" s="64">
        <f t="shared" si="54"/>
        <v>38.160000000000004</v>
      </c>
      <c r="BO313" s="64">
        <f t="shared" si="55"/>
        <v>7.4999999999999997E-2</v>
      </c>
      <c r="BP313" s="64">
        <f t="shared" si="56"/>
        <v>7.4999999999999997E-2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5">
        <v>4680115881938</v>
      </c>
      <c r="E314" s="39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5">
        <v>4607091387346</v>
      </c>
      <c r="E315" s="39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7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95">
        <v>4680115885608</v>
      </c>
      <c r="E316" s="39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7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215</v>
      </c>
      <c r="Y316" s="382">
        <f t="shared" si="52"/>
        <v>216</v>
      </c>
      <c r="Z316" s="36">
        <f>IFERROR(IF(Y316=0,"",ROUNDUP(Y316/H316,0)*0.00937),"")</f>
        <v>0.50597999999999999</v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227.9</v>
      </c>
      <c r="BN316" s="64">
        <f t="shared" si="54"/>
        <v>228.96</v>
      </c>
      <c r="BO316" s="64">
        <f t="shared" si="55"/>
        <v>0.44791666666666669</v>
      </c>
      <c r="BP316" s="64">
        <f t="shared" si="56"/>
        <v>0.45</v>
      </c>
    </row>
    <row r="317" spans="1:68" x14ac:dyDescent="0.2">
      <c r="A317" s="401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2"/>
      <c r="P317" s="408" t="s">
        <v>69</v>
      </c>
      <c r="Q317" s="409"/>
      <c r="R317" s="409"/>
      <c r="S317" s="409"/>
      <c r="T317" s="409"/>
      <c r="U317" s="409"/>
      <c r="V317" s="410"/>
      <c r="W317" s="37" t="s">
        <v>70</v>
      </c>
      <c r="X317" s="383">
        <f>IFERROR(X310/H310,"0")+IFERROR(X311/H311,"0")+IFERROR(X312/H312,"0")+IFERROR(X313/H313,"0")+IFERROR(X314/H314,"0")+IFERROR(X315/H315,"0")+IFERROR(X316/H316,"0")</f>
        <v>163.67592592592592</v>
      </c>
      <c r="Y317" s="383">
        <f>IFERROR(Y310/H310,"0")+IFERROR(Y311/H311,"0")+IFERROR(Y312/H312,"0")+IFERROR(Y313/H313,"0")+IFERROR(Y314/H314,"0")+IFERROR(Y315/H315,"0")+IFERROR(Y316/H316,"0")</f>
        <v>165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2.8088099999999998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2"/>
      <c r="P318" s="408" t="s">
        <v>69</v>
      </c>
      <c r="Q318" s="409"/>
      <c r="R318" s="409"/>
      <c r="S318" s="409"/>
      <c r="T318" s="409"/>
      <c r="U318" s="409"/>
      <c r="V318" s="410"/>
      <c r="W318" s="37" t="s">
        <v>68</v>
      </c>
      <c r="X318" s="383">
        <f>IFERROR(SUM(X310:X316),"0")</f>
        <v>1341</v>
      </c>
      <c r="Y318" s="383">
        <f>IFERROR(SUM(Y310:Y316),"0")</f>
        <v>1353.6000000000001</v>
      </c>
      <c r="Z318" s="37"/>
      <c r="AA318" s="384"/>
      <c r="AB318" s="384"/>
      <c r="AC318" s="384"/>
    </row>
    <row r="319" spans="1:68" ht="14.25" hidden="1" customHeight="1" x14ac:dyDescent="0.25">
      <c r="A319" s="398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5">
        <v>4607091387193</v>
      </c>
      <c r="E320" s="39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230</v>
      </c>
      <c r="Y320" s="382">
        <f>IFERROR(IF(X320="",0,CEILING((X320/$H320),1)*$H320),"")</f>
        <v>231</v>
      </c>
      <c r="Z320" s="36">
        <f>IFERROR(IF(Y320=0,"",ROUNDUP(Y320/H320,0)*0.00753),"")</f>
        <v>0.41415000000000002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244.23809523809521</v>
      </c>
      <c r="BN320" s="64">
        <f>IFERROR(Y320*I320/H320,"0")</f>
        <v>245.29999999999998</v>
      </c>
      <c r="BO320" s="64">
        <f>IFERROR(1/J320*(X320/H320),"0")</f>
        <v>0.35103785103785101</v>
      </c>
      <c r="BP320" s="64">
        <f>IFERROR(1/J320*(Y320/H320),"0")</f>
        <v>0.35256410256410253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95">
        <v>4607091387230</v>
      </c>
      <c r="E321" s="39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292</v>
      </c>
      <c r="Y321" s="382">
        <f>IFERROR(IF(X321="",0,CEILING((X321/$H321),1)*$H321),"")</f>
        <v>294</v>
      </c>
      <c r="Z321" s="36">
        <f>IFERROR(IF(Y321=0,"",ROUNDUP(Y321/H321,0)*0.00753),"")</f>
        <v>0.52710000000000001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310.07619047619045</v>
      </c>
      <c r="BN321" s="64">
        <f>IFERROR(Y321*I321/H321,"0")</f>
        <v>312.2</v>
      </c>
      <c r="BO321" s="64">
        <f>IFERROR(1/J321*(X321/H321),"0")</f>
        <v>0.44566544566544564</v>
      </c>
      <c r="BP321" s="64">
        <f>IFERROR(1/J321*(Y321/H321),"0")</f>
        <v>0.44871794871794868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5">
        <v>4607091387292</v>
      </c>
      <c r="E322" s="39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95">
        <v>4607091387285</v>
      </c>
      <c r="E323" s="39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79.8</v>
      </c>
      <c r="Y323" s="382">
        <f>IFERROR(IF(X323="",0,CEILING((X323/$H323),1)*$H323),"")</f>
        <v>79.8</v>
      </c>
      <c r="Z323" s="36">
        <f>IFERROR(IF(Y323=0,"",ROUNDUP(Y323/H323,0)*0.00502),"")</f>
        <v>0.19076000000000001</v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84.739999999999981</v>
      </c>
      <c r="BN323" s="64">
        <f>IFERROR(Y323*I323/H323,"0")</f>
        <v>84.739999999999981</v>
      </c>
      <c r="BO323" s="64">
        <f>IFERROR(1/J323*(X323/H323),"0")</f>
        <v>0.1623931623931624</v>
      </c>
      <c r="BP323" s="64">
        <f>IFERROR(1/J323*(Y323/H323),"0")</f>
        <v>0.1623931623931624</v>
      </c>
    </row>
    <row r="324" spans="1:68" x14ac:dyDescent="0.2">
      <c r="A324" s="401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2"/>
      <c r="P324" s="408" t="s">
        <v>69</v>
      </c>
      <c r="Q324" s="409"/>
      <c r="R324" s="409"/>
      <c r="S324" s="409"/>
      <c r="T324" s="409"/>
      <c r="U324" s="409"/>
      <c r="V324" s="410"/>
      <c r="W324" s="37" t="s">
        <v>70</v>
      </c>
      <c r="X324" s="383">
        <f>IFERROR(X320/H320,"0")+IFERROR(X321/H321,"0")+IFERROR(X322/H322,"0")+IFERROR(X323/H323,"0")</f>
        <v>162.28571428571428</v>
      </c>
      <c r="Y324" s="383">
        <f>IFERROR(Y320/H320,"0")+IFERROR(Y321/H321,"0")+IFERROR(Y322/H322,"0")+IFERROR(Y323/H323,"0")</f>
        <v>163</v>
      </c>
      <c r="Z324" s="383">
        <f>IFERROR(IF(Z320="",0,Z320),"0")+IFERROR(IF(Z321="",0,Z321),"0")+IFERROR(IF(Z322="",0,Z322),"0")+IFERROR(IF(Z323="",0,Z323),"0")</f>
        <v>1.13201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2"/>
      <c r="P325" s="408" t="s">
        <v>69</v>
      </c>
      <c r="Q325" s="409"/>
      <c r="R325" s="409"/>
      <c r="S325" s="409"/>
      <c r="T325" s="409"/>
      <c r="U325" s="409"/>
      <c r="V325" s="410"/>
      <c r="W325" s="37" t="s">
        <v>68</v>
      </c>
      <c r="X325" s="383">
        <f>IFERROR(SUM(X320:X323),"0")</f>
        <v>601.79999999999995</v>
      </c>
      <c r="Y325" s="383">
        <f>IFERROR(SUM(Y320:Y323),"0")</f>
        <v>604.79999999999995</v>
      </c>
      <c r="Z325" s="37"/>
      <c r="AA325" s="384"/>
      <c r="AB325" s="384"/>
      <c r="AC325" s="384"/>
    </row>
    <row r="326" spans="1:68" ht="14.25" hidden="1" customHeight="1" x14ac:dyDescent="0.25">
      <c r="A326" s="398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5">
        <v>4607091387766</v>
      </c>
      <c r="E327" s="39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3680</v>
      </c>
      <c r="Y327" s="382">
        <f t="shared" ref="Y327:Y332" si="57">IFERROR(IF(X327="",0,CEILING((X327/$H327),1)*$H327),"")</f>
        <v>3681.6</v>
      </c>
      <c r="Z327" s="36">
        <f>IFERROR(IF(Y327=0,"",ROUNDUP(Y327/H327,0)*0.02175),"")</f>
        <v>10.266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3943.2615384615387</v>
      </c>
      <c r="BN327" s="64">
        <f t="shared" ref="BN327:BN332" si="59">IFERROR(Y327*I327/H327,"0")</f>
        <v>3944.9760000000001</v>
      </c>
      <c r="BO327" s="64">
        <f t="shared" ref="BO327:BO332" si="60">IFERROR(1/J327*(X327/H327),"0")</f>
        <v>8.4249084249084252</v>
      </c>
      <c r="BP327" s="64">
        <f t="shared" ref="BP327:BP332" si="61">IFERROR(1/J327*(Y327/H327),"0")</f>
        <v>8.4285714285714288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5">
        <v>4607091387957</v>
      </c>
      <c r="E328" s="39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5">
        <v>4607091387964</v>
      </c>
      <c r="E329" s="39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95">
        <v>4680115884588</v>
      </c>
      <c r="E330" s="39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12</v>
      </c>
      <c r="Y330" s="382">
        <f t="shared" si="57"/>
        <v>12</v>
      </c>
      <c r="Z330" s="36">
        <f>IFERROR(IF(Y330=0,"",ROUNDUP(Y330/H330,0)*0.00753),"")</f>
        <v>3.0120000000000001E-2</v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13.064</v>
      </c>
      <c r="BN330" s="64">
        <f t="shared" si="59"/>
        <v>13.064</v>
      </c>
      <c r="BO330" s="64">
        <f t="shared" si="60"/>
        <v>2.564102564102564E-2</v>
      </c>
      <c r="BP330" s="64">
        <f t="shared" si="61"/>
        <v>2.564102564102564E-2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5">
        <v>4607091387537</v>
      </c>
      <c r="E331" s="39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5">
        <v>4607091387513</v>
      </c>
      <c r="E332" s="39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401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2"/>
      <c r="P333" s="408" t="s">
        <v>69</v>
      </c>
      <c r="Q333" s="409"/>
      <c r="R333" s="409"/>
      <c r="S333" s="409"/>
      <c r="T333" s="409"/>
      <c r="U333" s="409"/>
      <c r="V333" s="410"/>
      <c r="W333" s="37" t="s">
        <v>70</v>
      </c>
      <c r="X333" s="383">
        <f>IFERROR(X327/H327,"0")+IFERROR(X328/H328,"0")+IFERROR(X329/H329,"0")+IFERROR(X330/H330,"0")+IFERROR(X331/H331,"0")+IFERROR(X332/H332,"0")</f>
        <v>475.79487179487182</v>
      </c>
      <c r="Y333" s="383">
        <f>IFERROR(Y327/H327,"0")+IFERROR(Y328/H328,"0")+IFERROR(Y329/H329,"0")+IFERROR(Y330/H330,"0")+IFERROR(Y331/H331,"0")+IFERROR(Y332/H332,"0")</f>
        <v>476</v>
      </c>
      <c r="Z333" s="383">
        <f>IFERROR(IF(Z327="",0,Z327),"0")+IFERROR(IF(Z328="",0,Z328),"0")+IFERROR(IF(Z329="",0,Z329),"0")+IFERROR(IF(Z330="",0,Z330),"0")+IFERROR(IF(Z331="",0,Z331),"0")+IFERROR(IF(Z332="",0,Z332),"0")</f>
        <v>10.29612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2"/>
      <c r="P334" s="408" t="s">
        <v>69</v>
      </c>
      <c r="Q334" s="409"/>
      <c r="R334" s="409"/>
      <c r="S334" s="409"/>
      <c r="T334" s="409"/>
      <c r="U334" s="409"/>
      <c r="V334" s="410"/>
      <c r="W334" s="37" t="s">
        <v>68</v>
      </c>
      <c r="X334" s="383">
        <f>IFERROR(SUM(X327:X332),"0")</f>
        <v>3692</v>
      </c>
      <c r="Y334" s="383">
        <f>IFERROR(SUM(Y327:Y332),"0")</f>
        <v>3693.6</v>
      </c>
      <c r="Z334" s="37"/>
      <c r="AA334" s="384"/>
      <c r="AB334" s="384"/>
      <c r="AC334" s="384"/>
    </row>
    <row r="335" spans="1:68" ht="14.25" hidden="1" customHeight="1" x14ac:dyDescent="0.25">
      <c r="A335" s="398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5">
        <v>4607091380880</v>
      </c>
      <c r="E336" s="39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4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5">
        <v>4607091384482</v>
      </c>
      <c r="E337" s="39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218</v>
      </c>
      <c r="Y337" s="382">
        <f>IFERROR(IF(X337="",0,CEILING((X337/$H337),1)*$H337),"")</f>
        <v>218.4</v>
      </c>
      <c r="Z337" s="36">
        <f>IFERROR(IF(Y337=0,"",ROUNDUP(Y337/H337,0)*0.02175),"")</f>
        <v>0.60899999999999999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233.76307692307694</v>
      </c>
      <c r="BN337" s="64">
        <f>IFERROR(Y337*I337/H337,"0")</f>
        <v>234.19200000000004</v>
      </c>
      <c r="BO337" s="64">
        <f>IFERROR(1/J337*(X337/H337),"0")</f>
        <v>0.49908424908424909</v>
      </c>
      <c r="BP337" s="64">
        <f>IFERROR(1/J337*(Y337/H337),"0")</f>
        <v>0.5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5">
        <v>4607091380897</v>
      </c>
      <c r="E338" s="39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3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66</v>
      </c>
      <c r="Y338" s="382">
        <f>IFERROR(IF(X338="",0,CEILING((X338/$H338),1)*$H338),"")</f>
        <v>67.2</v>
      </c>
      <c r="Z338" s="36">
        <f>IFERROR(IF(Y338=0,"",ROUNDUP(Y338/H338,0)*0.02175),"")</f>
        <v>0.17399999999999999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70.431428571428569</v>
      </c>
      <c r="BN338" s="64">
        <f>IFERROR(Y338*I338/H338,"0")</f>
        <v>71.712000000000003</v>
      </c>
      <c r="BO338" s="64">
        <f>IFERROR(1/J338*(X338/H338),"0")</f>
        <v>0.14030612244897958</v>
      </c>
      <c r="BP338" s="64">
        <f>IFERROR(1/J338*(Y338/H338),"0")</f>
        <v>0.14285714285714285</v>
      </c>
    </row>
    <row r="339" spans="1:68" x14ac:dyDescent="0.2">
      <c r="A339" s="401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2"/>
      <c r="P339" s="408" t="s">
        <v>69</v>
      </c>
      <c r="Q339" s="409"/>
      <c r="R339" s="409"/>
      <c r="S339" s="409"/>
      <c r="T339" s="409"/>
      <c r="U339" s="409"/>
      <c r="V339" s="410"/>
      <c r="W339" s="37" t="s">
        <v>70</v>
      </c>
      <c r="X339" s="383">
        <f>IFERROR(X336/H336,"0")+IFERROR(X337/H337,"0")+IFERROR(X338/H338,"0")</f>
        <v>35.805860805860803</v>
      </c>
      <c r="Y339" s="383">
        <f>IFERROR(Y336/H336,"0")+IFERROR(Y337/H337,"0")+IFERROR(Y338/H338,"0")</f>
        <v>36</v>
      </c>
      <c r="Z339" s="383">
        <f>IFERROR(IF(Z336="",0,Z336),"0")+IFERROR(IF(Z337="",0,Z337),"0")+IFERROR(IF(Z338="",0,Z338),"0")</f>
        <v>0.78299999999999992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2"/>
      <c r="P340" s="408" t="s">
        <v>69</v>
      </c>
      <c r="Q340" s="409"/>
      <c r="R340" s="409"/>
      <c r="S340" s="409"/>
      <c r="T340" s="409"/>
      <c r="U340" s="409"/>
      <c r="V340" s="410"/>
      <c r="W340" s="37" t="s">
        <v>68</v>
      </c>
      <c r="X340" s="383">
        <f>IFERROR(SUM(X336:X338),"0")</f>
        <v>284</v>
      </c>
      <c r="Y340" s="383">
        <f>IFERROR(SUM(Y336:Y338),"0")</f>
        <v>285.60000000000002</v>
      </c>
      <c r="Z340" s="37"/>
      <c r="AA340" s="384"/>
      <c r="AB340" s="384"/>
      <c r="AC340" s="384"/>
    </row>
    <row r="341" spans="1:68" ht="14.25" hidden="1" customHeight="1" x14ac:dyDescent="0.25">
      <c r="A341" s="398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5">
        <v>4607091388374</v>
      </c>
      <c r="E342" s="39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466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5">
        <v>4607091388381</v>
      </c>
      <c r="E343" s="39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57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5">
        <v>4607091383102</v>
      </c>
      <c r="E344" s="39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5">
        <v>4607091388404</v>
      </c>
      <c r="E345" s="39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5.1000000000000014</v>
      </c>
      <c r="Y345" s="382">
        <f>IFERROR(IF(X345="",0,CEILING((X345/$H345),1)*$H345),"")</f>
        <v>5.0999999999999996</v>
      </c>
      <c r="Z345" s="36">
        <f>IFERROR(IF(Y345=0,"",ROUNDUP(Y345/H345,0)*0.00753),"")</f>
        <v>1.506E-2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5.8000000000000025</v>
      </c>
      <c r="BN345" s="64">
        <f>IFERROR(Y345*I345/H345,"0")</f>
        <v>5.8</v>
      </c>
      <c r="BO345" s="64">
        <f>IFERROR(1/J345*(X345/H345),"0")</f>
        <v>1.2820512820512825E-2</v>
      </c>
      <c r="BP345" s="64">
        <f>IFERROR(1/J345*(Y345/H345),"0")</f>
        <v>1.282051282051282E-2</v>
      </c>
    </row>
    <row r="346" spans="1:68" x14ac:dyDescent="0.2">
      <c r="A346" s="401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2"/>
      <c r="P346" s="408" t="s">
        <v>69</v>
      </c>
      <c r="Q346" s="409"/>
      <c r="R346" s="409"/>
      <c r="S346" s="409"/>
      <c r="T346" s="409"/>
      <c r="U346" s="409"/>
      <c r="V346" s="410"/>
      <c r="W346" s="37" t="s">
        <v>70</v>
      </c>
      <c r="X346" s="383">
        <f>IFERROR(X342/H342,"0")+IFERROR(X343/H343,"0")+IFERROR(X344/H344,"0")+IFERROR(X345/H345,"0")</f>
        <v>2.0000000000000009</v>
      </c>
      <c r="Y346" s="383">
        <f>IFERROR(Y342/H342,"0")+IFERROR(Y343/H343,"0")+IFERROR(Y344/H344,"0")+IFERROR(Y345/H345,"0")</f>
        <v>2</v>
      </c>
      <c r="Z346" s="383">
        <f>IFERROR(IF(Z342="",0,Z342),"0")+IFERROR(IF(Z343="",0,Z343),"0")+IFERROR(IF(Z344="",0,Z344),"0")+IFERROR(IF(Z345="",0,Z345),"0")</f>
        <v>1.506E-2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2"/>
      <c r="P347" s="408" t="s">
        <v>69</v>
      </c>
      <c r="Q347" s="409"/>
      <c r="R347" s="409"/>
      <c r="S347" s="409"/>
      <c r="T347" s="409"/>
      <c r="U347" s="409"/>
      <c r="V347" s="410"/>
      <c r="W347" s="37" t="s">
        <v>68</v>
      </c>
      <c r="X347" s="383">
        <f>IFERROR(SUM(X342:X345),"0")</f>
        <v>5.1000000000000014</v>
      </c>
      <c r="Y347" s="383">
        <f>IFERROR(SUM(Y342:Y345),"0")</f>
        <v>5.0999999999999996</v>
      </c>
      <c r="Z347" s="37"/>
      <c r="AA347" s="384"/>
      <c r="AB347" s="384"/>
      <c r="AC347" s="384"/>
    </row>
    <row r="348" spans="1:68" ht="14.25" hidden="1" customHeight="1" x14ac:dyDescent="0.25">
      <c r="A348" s="398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5">
        <v>4680115881808</v>
      </c>
      <c r="E349" s="39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4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5">
        <v>4680115881822</v>
      </c>
      <c r="E350" s="39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6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5">
        <v>4680115880016</v>
      </c>
      <c r="E351" s="39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6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401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2"/>
      <c r="P352" s="408" t="s">
        <v>69</v>
      </c>
      <c r="Q352" s="409"/>
      <c r="R352" s="409"/>
      <c r="S352" s="409"/>
      <c r="T352" s="409"/>
      <c r="U352" s="409"/>
      <c r="V352" s="410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2"/>
      <c r="P353" s="408" t="s">
        <v>69</v>
      </c>
      <c r="Q353" s="409"/>
      <c r="R353" s="409"/>
      <c r="S353" s="409"/>
      <c r="T353" s="409"/>
      <c r="U353" s="409"/>
      <c r="V353" s="410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39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hidden="1" customHeight="1" x14ac:dyDescent="0.25">
      <c r="A355" s="398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5">
        <v>4607091383836</v>
      </c>
      <c r="E356" s="39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1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2"/>
      <c r="P357" s="408" t="s">
        <v>69</v>
      </c>
      <c r="Q357" s="409"/>
      <c r="R357" s="409"/>
      <c r="S357" s="409"/>
      <c r="T357" s="409"/>
      <c r="U357" s="409"/>
      <c r="V357" s="410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2"/>
      <c r="P358" s="408" t="s">
        <v>69</v>
      </c>
      <c r="Q358" s="409"/>
      <c r="R358" s="409"/>
      <c r="S358" s="409"/>
      <c r="T358" s="409"/>
      <c r="U358" s="409"/>
      <c r="V358" s="410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398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95">
        <v>4607091387919</v>
      </c>
      <c r="E360" s="39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85</v>
      </c>
      <c r="Y360" s="382">
        <f>IFERROR(IF(X360="",0,CEILING((X360/$H360),1)*$H360),"")</f>
        <v>89.1</v>
      </c>
      <c r="Z360" s="36">
        <f>IFERROR(IF(Y360=0,"",ROUNDUP(Y360/H360,0)*0.02175),"")</f>
        <v>0.23924999999999999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90.918518518518511</v>
      </c>
      <c r="BN360" s="64">
        <f>IFERROR(Y360*I360/H360,"0")</f>
        <v>95.303999999999988</v>
      </c>
      <c r="BO360" s="64">
        <f>IFERROR(1/J360*(X360/H360),"0")</f>
        <v>0.18738977072310406</v>
      </c>
      <c r="BP360" s="64">
        <f>IFERROR(1/J360*(Y360/H360),"0")</f>
        <v>0.19642857142857142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5">
        <v>4680115883604</v>
      </c>
      <c r="E361" s="39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61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125.3</v>
      </c>
      <c r="Y361" s="382">
        <f>IFERROR(IF(X361="",0,CEILING((X361/$H361),1)*$H361),"")</f>
        <v>126</v>
      </c>
      <c r="Z361" s="36">
        <f>IFERROR(IF(Y361=0,"",ROUNDUP(Y361/H361,0)*0.00753),"")</f>
        <v>0.45180000000000003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141.52933333333331</v>
      </c>
      <c r="BN361" s="64">
        <f>IFERROR(Y361*I361/H361,"0")</f>
        <v>142.31999999999996</v>
      </c>
      <c r="BO361" s="64">
        <f>IFERROR(1/J361*(X361/H361),"0")</f>
        <v>0.38247863247863245</v>
      </c>
      <c r="BP361" s="64">
        <f>IFERROR(1/J361*(Y361/H361),"0")</f>
        <v>0.38461538461538458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5">
        <v>4680115883567</v>
      </c>
      <c r="E362" s="39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82.6</v>
      </c>
      <c r="Y362" s="382">
        <f>IFERROR(IF(X362="",0,CEILING((X362/$H362),1)*$H362),"")</f>
        <v>84</v>
      </c>
      <c r="Z362" s="36">
        <f>IFERROR(IF(Y362=0,"",ROUNDUP(Y362/H362,0)*0.00753),"")</f>
        <v>0.30120000000000002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92.826666666666654</v>
      </c>
      <c r="BN362" s="64">
        <f>IFERROR(Y362*I362/H362,"0")</f>
        <v>94.399999999999991</v>
      </c>
      <c r="BO362" s="64">
        <f>IFERROR(1/J362*(X362/H362),"0")</f>
        <v>0.25213675213675207</v>
      </c>
      <c r="BP362" s="64">
        <f>IFERROR(1/J362*(Y362/H362),"0")</f>
        <v>0.25641025641025639</v>
      </c>
    </row>
    <row r="363" spans="1:68" x14ac:dyDescent="0.2">
      <c r="A363" s="401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2"/>
      <c r="P363" s="408" t="s">
        <v>69</v>
      </c>
      <c r="Q363" s="409"/>
      <c r="R363" s="409"/>
      <c r="S363" s="409"/>
      <c r="T363" s="409"/>
      <c r="U363" s="409"/>
      <c r="V363" s="410"/>
      <c r="W363" s="37" t="s">
        <v>70</v>
      </c>
      <c r="X363" s="383">
        <f>IFERROR(X360/H360,"0")+IFERROR(X361/H361,"0")+IFERROR(X362/H362,"0")</f>
        <v>109.49382716049382</v>
      </c>
      <c r="Y363" s="383">
        <f>IFERROR(Y360/H360,"0")+IFERROR(Y361/H361,"0")+IFERROR(Y362/H362,"0")</f>
        <v>111</v>
      </c>
      <c r="Z363" s="383">
        <f>IFERROR(IF(Z360="",0,Z360),"0")+IFERROR(IF(Z361="",0,Z361),"0")+IFERROR(IF(Z362="",0,Z362),"0")</f>
        <v>0.99225000000000008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2"/>
      <c r="P364" s="408" t="s">
        <v>69</v>
      </c>
      <c r="Q364" s="409"/>
      <c r="R364" s="409"/>
      <c r="S364" s="409"/>
      <c r="T364" s="409"/>
      <c r="U364" s="409"/>
      <c r="V364" s="410"/>
      <c r="W364" s="37" t="s">
        <v>68</v>
      </c>
      <c r="X364" s="383">
        <f>IFERROR(SUM(X360:X362),"0")</f>
        <v>292.89999999999998</v>
      </c>
      <c r="Y364" s="383">
        <f>IFERROR(SUM(Y360:Y362),"0")</f>
        <v>299.10000000000002</v>
      </c>
      <c r="Z364" s="37"/>
      <c r="AA364" s="384"/>
      <c r="AB364" s="384"/>
      <c r="AC364" s="384"/>
    </row>
    <row r="365" spans="1:68" ht="27.75" hidden="1" customHeight="1" x14ac:dyDescent="0.2">
      <c r="A365" s="435" t="s">
        <v>466</v>
      </c>
      <c r="B365" s="436"/>
      <c r="C365" s="436"/>
      <c r="D365" s="436"/>
      <c r="E365" s="436"/>
      <c r="F365" s="436"/>
      <c r="G365" s="436"/>
      <c r="H365" s="436"/>
      <c r="I365" s="436"/>
      <c r="J365" s="436"/>
      <c r="K365" s="436"/>
      <c r="L365" s="436"/>
      <c r="M365" s="436"/>
      <c r="N365" s="436"/>
      <c r="O365" s="436"/>
      <c r="P365" s="436"/>
      <c r="Q365" s="436"/>
      <c r="R365" s="436"/>
      <c r="S365" s="436"/>
      <c r="T365" s="436"/>
      <c r="U365" s="436"/>
      <c r="V365" s="436"/>
      <c r="W365" s="436"/>
      <c r="X365" s="436"/>
      <c r="Y365" s="436"/>
      <c r="Z365" s="436"/>
      <c r="AA365" s="48"/>
      <c r="AB365" s="48"/>
      <c r="AC365" s="48"/>
    </row>
    <row r="366" spans="1:68" ht="16.5" hidden="1" customHeight="1" x14ac:dyDescent="0.25">
      <c r="A366" s="439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hidden="1" customHeight="1" x14ac:dyDescent="0.25">
      <c r="A367" s="398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5">
        <v>4680115884847</v>
      </c>
      <c r="E368" s="39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4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100</v>
      </c>
      <c r="Y368" s="382">
        <f t="shared" ref="Y368:Y376" si="62">IFERROR(IF(X368="",0,CEILING((X368/$H368),1)*$H368),"")</f>
        <v>105</v>
      </c>
      <c r="Z368" s="36">
        <f>IFERROR(IF(Y368=0,"",ROUNDUP(Y368/H368,0)*0.02175),"")</f>
        <v>0.15225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103.2</v>
      </c>
      <c r="BN368" s="64">
        <f t="shared" ref="BN368:BN376" si="64">IFERROR(Y368*I368/H368,"0")</f>
        <v>108.36</v>
      </c>
      <c r="BO368" s="64">
        <f t="shared" ref="BO368:BO376" si="65">IFERROR(1/J368*(X368/H368),"0")</f>
        <v>0.1388888888888889</v>
      </c>
      <c r="BP368" s="64">
        <f t="shared" ref="BP368:BP376" si="66">IFERROR(1/J368*(Y368/H368),"0")</f>
        <v>0.14583333333333331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5">
        <v>4680115884847</v>
      </c>
      <c r="E369" s="39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5">
        <v>4680115884854</v>
      </c>
      <c r="E370" s="39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860</v>
      </c>
      <c r="Y370" s="382">
        <f t="shared" si="62"/>
        <v>870</v>
      </c>
      <c r="Z370" s="36">
        <f>IFERROR(IF(Y370=0,"",ROUNDUP(Y370/H370,0)*0.02175),"")</f>
        <v>1.2614999999999998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887.5200000000001</v>
      </c>
      <c r="BN370" s="64">
        <f t="shared" si="64"/>
        <v>897.84</v>
      </c>
      <c r="BO370" s="64">
        <f t="shared" si="65"/>
        <v>1.1944444444444444</v>
      </c>
      <c r="BP370" s="64">
        <f t="shared" si="66"/>
        <v>1.2083333333333333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5">
        <v>4680115884854</v>
      </c>
      <c r="E371" s="39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5">
        <v>4680115884830</v>
      </c>
      <c r="E372" s="39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1670</v>
      </c>
      <c r="Y372" s="382">
        <f t="shared" si="62"/>
        <v>1680</v>
      </c>
      <c r="Z372" s="36">
        <f>IFERROR(IF(Y372=0,"",ROUNDUP(Y372/H372,0)*0.02175),"")</f>
        <v>2.4359999999999999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1723.44</v>
      </c>
      <c r="BN372" s="64">
        <f t="shared" si="64"/>
        <v>1733.76</v>
      </c>
      <c r="BO372" s="64">
        <f t="shared" si="65"/>
        <v>2.3194444444444442</v>
      </c>
      <c r="BP372" s="64">
        <f t="shared" si="66"/>
        <v>2.333333333333333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5">
        <v>4680115884830</v>
      </c>
      <c r="E373" s="39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4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5">
        <v>4680115882638</v>
      </c>
      <c r="E374" s="39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5">
        <v>4680115884922</v>
      </c>
      <c r="E375" s="39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5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5">
        <v>4680115884861</v>
      </c>
      <c r="E376" s="39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10</v>
      </c>
      <c r="Y376" s="382">
        <f t="shared" si="62"/>
        <v>10</v>
      </c>
      <c r="Z376" s="36">
        <f>IFERROR(IF(Y376=0,"",ROUNDUP(Y376/H376,0)*0.00937),"")</f>
        <v>1.874E-2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10.42</v>
      </c>
      <c r="BN376" s="64">
        <f t="shared" si="64"/>
        <v>10.42</v>
      </c>
      <c r="BO376" s="64">
        <f t="shared" si="65"/>
        <v>1.6666666666666666E-2</v>
      </c>
      <c r="BP376" s="64">
        <f t="shared" si="66"/>
        <v>1.6666666666666666E-2</v>
      </c>
    </row>
    <row r="377" spans="1:68" x14ac:dyDescent="0.2">
      <c r="A377" s="401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2"/>
      <c r="P377" s="408" t="s">
        <v>69</v>
      </c>
      <c r="Q377" s="409"/>
      <c r="R377" s="409"/>
      <c r="S377" s="409"/>
      <c r="T377" s="409"/>
      <c r="U377" s="409"/>
      <c r="V377" s="410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177.33333333333331</v>
      </c>
      <c r="Y377" s="383">
        <f>IFERROR(Y368/H368,"0")+IFERROR(Y369/H369,"0")+IFERROR(Y370/H370,"0")+IFERROR(Y371/H371,"0")+IFERROR(Y372/H372,"0")+IFERROR(Y373/H373,"0")+IFERROR(Y374/H374,"0")+IFERROR(Y375/H375,"0")+IFERROR(Y376/H376,"0")</f>
        <v>179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3.86849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2"/>
      <c r="P378" s="408" t="s">
        <v>69</v>
      </c>
      <c r="Q378" s="409"/>
      <c r="R378" s="409"/>
      <c r="S378" s="409"/>
      <c r="T378" s="409"/>
      <c r="U378" s="409"/>
      <c r="V378" s="410"/>
      <c r="W378" s="37" t="s">
        <v>68</v>
      </c>
      <c r="X378" s="383">
        <f>IFERROR(SUM(X368:X376),"0")</f>
        <v>2640</v>
      </c>
      <c r="Y378" s="383">
        <f>IFERROR(SUM(Y368:Y376),"0")</f>
        <v>2665</v>
      </c>
      <c r="Z378" s="37"/>
      <c r="AA378" s="384"/>
      <c r="AB378" s="384"/>
      <c r="AC378" s="384"/>
    </row>
    <row r="379" spans="1:68" ht="14.25" hidden="1" customHeight="1" x14ac:dyDescent="0.25">
      <c r="A379" s="398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5">
        <v>4607091383980</v>
      </c>
      <c r="E380" s="39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5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1400</v>
      </c>
      <c r="Y380" s="382">
        <f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1444.8</v>
      </c>
      <c r="BN380" s="64">
        <f>IFERROR(Y380*I380/H380,"0")</f>
        <v>1455.12</v>
      </c>
      <c r="BO380" s="64">
        <f>IFERROR(1/J380*(X380/H380),"0")</f>
        <v>1.9444444444444442</v>
      </c>
      <c r="BP380" s="64">
        <f>IFERROR(1/J380*(Y380/H380),"0")</f>
        <v>1.9583333333333333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5">
        <v>4607091384178</v>
      </c>
      <c r="E381" s="39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401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2"/>
      <c r="P382" s="408" t="s">
        <v>69</v>
      </c>
      <c r="Q382" s="409"/>
      <c r="R382" s="409"/>
      <c r="S382" s="409"/>
      <c r="T382" s="409"/>
      <c r="U382" s="409"/>
      <c r="V382" s="410"/>
      <c r="W382" s="37" t="s">
        <v>70</v>
      </c>
      <c r="X382" s="383">
        <f>IFERROR(X380/H380,"0")+IFERROR(X381/H381,"0")</f>
        <v>93.333333333333329</v>
      </c>
      <c r="Y382" s="383">
        <f>IFERROR(Y380/H380,"0")+IFERROR(Y381/H381,"0")</f>
        <v>94</v>
      </c>
      <c r="Z382" s="383">
        <f>IFERROR(IF(Z380="",0,Z380),"0")+IFERROR(IF(Z381="",0,Z381),"0")</f>
        <v>2.0444999999999998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2"/>
      <c r="P383" s="408" t="s">
        <v>69</v>
      </c>
      <c r="Q383" s="409"/>
      <c r="R383" s="409"/>
      <c r="S383" s="409"/>
      <c r="T383" s="409"/>
      <c r="U383" s="409"/>
      <c r="V383" s="410"/>
      <c r="W383" s="37" t="s">
        <v>68</v>
      </c>
      <c r="X383" s="383">
        <f>IFERROR(SUM(X380:X381),"0")</f>
        <v>1400</v>
      </c>
      <c r="Y383" s="383">
        <f>IFERROR(SUM(Y380:Y381),"0")</f>
        <v>1410</v>
      </c>
      <c r="Z383" s="37"/>
      <c r="AA383" s="384"/>
      <c r="AB383" s="384"/>
      <c r="AC383" s="384"/>
    </row>
    <row r="384" spans="1:68" ht="14.25" hidden="1" customHeight="1" x14ac:dyDescent="0.25">
      <c r="A384" s="398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5">
        <v>4607091383928</v>
      </c>
      <c r="E385" s="39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4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5">
        <v>4607091383928</v>
      </c>
      <c r="E386" s="39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5">
        <v>4607091384260</v>
      </c>
      <c r="E387" s="39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401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2"/>
      <c r="P388" s="408" t="s">
        <v>69</v>
      </c>
      <c r="Q388" s="409"/>
      <c r="R388" s="409"/>
      <c r="S388" s="409"/>
      <c r="T388" s="409"/>
      <c r="U388" s="409"/>
      <c r="V388" s="410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2"/>
      <c r="P389" s="408" t="s">
        <v>69</v>
      </c>
      <c r="Q389" s="409"/>
      <c r="R389" s="409"/>
      <c r="S389" s="409"/>
      <c r="T389" s="409"/>
      <c r="U389" s="409"/>
      <c r="V389" s="410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398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5">
        <v>4607091384673</v>
      </c>
      <c r="E391" s="39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5">
        <v>4607091384673</v>
      </c>
      <c r="E392" s="39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1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2"/>
      <c r="P393" s="408" t="s">
        <v>69</v>
      </c>
      <c r="Q393" s="409"/>
      <c r="R393" s="409"/>
      <c r="S393" s="409"/>
      <c r="T393" s="409"/>
      <c r="U393" s="409"/>
      <c r="V393" s="410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2"/>
      <c r="P394" s="408" t="s">
        <v>69</v>
      </c>
      <c r="Q394" s="409"/>
      <c r="R394" s="409"/>
      <c r="S394" s="409"/>
      <c r="T394" s="409"/>
      <c r="U394" s="409"/>
      <c r="V394" s="410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39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hidden="1" customHeight="1" x14ac:dyDescent="0.25">
      <c r="A396" s="398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5">
        <v>4680115881907</v>
      </c>
      <c r="E397" s="39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622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5">
        <v>4680115884892</v>
      </c>
      <c r="E398" s="39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5">
        <v>4680115884885</v>
      </c>
      <c r="E399" s="39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5">
        <v>4680115884908</v>
      </c>
      <c r="E400" s="39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63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401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2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2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398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5">
        <v>4607091384802</v>
      </c>
      <c r="E404" s="39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5">
        <v>4607091384802</v>
      </c>
      <c r="E405" s="39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5">
        <v>4607091384826</v>
      </c>
      <c r="E406" s="39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401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2"/>
      <c r="P407" s="408" t="s">
        <v>69</v>
      </c>
      <c r="Q407" s="409"/>
      <c r="R407" s="409"/>
      <c r="S407" s="409"/>
      <c r="T407" s="409"/>
      <c r="U407" s="409"/>
      <c r="V407" s="410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2"/>
      <c r="P408" s="408" t="s">
        <v>69</v>
      </c>
      <c r="Q408" s="409"/>
      <c r="R408" s="409"/>
      <c r="S408" s="409"/>
      <c r="T408" s="409"/>
      <c r="U408" s="409"/>
      <c r="V408" s="410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398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hidden="1" customHeight="1" x14ac:dyDescent="0.25">
      <c r="A410" s="54" t="s">
        <v>510</v>
      </c>
      <c r="B410" s="54" t="s">
        <v>511</v>
      </c>
      <c r="C410" s="31">
        <v>4301051635</v>
      </c>
      <c r="D410" s="395">
        <v>4607091384246</v>
      </c>
      <c r="E410" s="39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5">
        <v>4680115881976</v>
      </c>
      <c r="E411" s="39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5">
        <v>4607091384253</v>
      </c>
      <c r="E412" s="39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5">
        <v>4607091384253</v>
      </c>
      <c r="E413" s="39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5">
        <v>4680115881969</v>
      </c>
      <c r="E414" s="39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401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2"/>
      <c r="P415" s="408" t="s">
        <v>69</v>
      </c>
      <c r="Q415" s="409"/>
      <c r="R415" s="409"/>
      <c r="S415" s="409"/>
      <c r="T415" s="409"/>
      <c r="U415" s="409"/>
      <c r="V415" s="410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2"/>
      <c r="P416" s="408" t="s">
        <v>69</v>
      </c>
      <c r="Q416" s="409"/>
      <c r="R416" s="409"/>
      <c r="S416" s="409"/>
      <c r="T416" s="409"/>
      <c r="U416" s="409"/>
      <c r="V416" s="410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hidden="1" customHeight="1" x14ac:dyDescent="0.25">
      <c r="A417" s="398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5">
        <v>4607091389357</v>
      </c>
      <c r="E418" s="39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1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2"/>
      <c r="P419" s="408" t="s">
        <v>69</v>
      </c>
      <c r="Q419" s="409"/>
      <c r="R419" s="409"/>
      <c r="S419" s="409"/>
      <c r="T419" s="409"/>
      <c r="U419" s="409"/>
      <c r="V419" s="410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2"/>
      <c r="P420" s="408" t="s">
        <v>69</v>
      </c>
      <c r="Q420" s="409"/>
      <c r="R420" s="409"/>
      <c r="S420" s="409"/>
      <c r="T420" s="409"/>
      <c r="U420" s="409"/>
      <c r="V420" s="410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35" t="s">
        <v>521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436"/>
      <c r="AA421" s="48"/>
      <c r="AB421" s="48"/>
      <c r="AC421" s="48"/>
    </row>
    <row r="422" spans="1:68" ht="16.5" hidden="1" customHeight="1" x14ac:dyDescent="0.25">
      <c r="A422" s="439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hidden="1" customHeight="1" x14ac:dyDescent="0.25">
      <c r="A423" s="398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5">
        <v>4607091389708</v>
      </c>
      <c r="E424" s="39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401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2"/>
      <c r="P425" s="408" t="s">
        <v>69</v>
      </c>
      <c r="Q425" s="409"/>
      <c r="R425" s="409"/>
      <c r="S425" s="409"/>
      <c r="T425" s="409"/>
      <c r="U425" s="409"/>
      <c r="V425" s="410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2"/>
      <c r="P426" s="408" t="s">
        <v>69</v>
      </c>
      <c r="Q426" s="409"/>
      <c r="R426" s="409"/>
      <c r="S426" s="409"/>
      <c r="T426" s="409"/>
      <c r="U426" s="409"/>
      <c r="V426" s="410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398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5">
        <v>4607091389753</v>
      </c>
      <c r="E428" s="39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8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5">
        <v>4607091389753</v>
      </c>
      <c r="E429" s="39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75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20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21.095238095238091</v>
      </c>
      <c r="BN429" s="64">
        <f t="shared" si="69"/>
        <v>22.15</v>
      </c>
      <c r="BO429" s="64">
        <f t="shared" si="70"/>
        <v>3.0525030525030524E-2</v>
      </c>
      <c r="BP429" s="64">
        <f t="shared" si="71"/>
        <v>3.2051282051282048E-2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5">
        <v>4607091389760</v>
      </c>
      <c r="E430" s="39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0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5">
        <v>4607091389746</v>
      </c>
      <c r="E431" s="39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5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5">
        <v>4607091389746</v>
      </c>
      <c r="E432" s="39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5">
        <v>4680115883147</v>
      </c>
      <c r="E433" s="39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4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5">
        <v>4680115883147</v>
      </c>
      <c r="E434" s="39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95">
        <v>4607091384338</v>
      </c>
      <c r="E435" s="39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5">
        <v>4607091384338</v>
      </c>
      <c r="E436" s="39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5">
        <v>4680115883154</v>
      </c>
      <c r="E437" s="39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5">
        <v>4680115883154</v>
      </c>
      <c r="E438" s="39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5">
        <v>4607091389524</v>
      </c>
      <c r="E439" s="39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10.5</v>
      </c>
      <c r="Y439" s="382">
        <f t="shared" si="67"/>
        <v>10.5</v>
      </c>
      <c r="Z439" s="36">
        <f t="shared" si="72"/>
        <v>2.5100000000000001E-2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11.149999999999999</v>
      </c>
      <c r="BN439" s="64">
        <f t="shared" si="69"/>
        <v>11.149999999999999</v>
      </c>
      <c r="BO439" s="64">
        <f t="shared" si="70"/>
        <v>2.1367521367521368E-2</v>
      </c>
      <c r="BP439" s="64">
        <f t="shared" si="71"/>
        <v>2.1367521367521368E-2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5">
        <v>4607091389524</v>
      </c>
      <c r="E440" s="39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5">
        <v>4680115883161</v>
      </c>
      <c r="E441" s="39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5">
        <v>4680115883161</v>
      </c>
      <c r="E442" s="39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5">
        <v>4607091389531</v>
      </c>
      <c r="E443" s="39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5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5">
        <v>4607091389531</v>
      </c>
      <c r="E444" s="39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8.3999999999999986</v>
      </c>
      <c r="Y444" s="382">
        <f t="shared" si="67"/>
        <v>8.4</v>
      </c>
      <c r="Z444" s="36">
        <f t="shared" si="72"/>
        <v>2.0080000000000001E-2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8.9199999999999982</v>
      </c>
      <c r="BN444" s="64">
        <f t="shared" si="69"/>
        <v>8.92</v>
      </c>
      <c r="BO444" s="64">
        <f t="shared" si="70"/>
        <v>1.7094017094017092E-2</v>
      </c>
      <c r="BP444" s="64">
        <f t="shared" si="71"/>
        <v>1.7094017094017096E-2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95">
        <v>4607091384345</v>
      </c>
      <c r="E445" s="39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10.5</v>
      </c>
      <c r="Y445" s="382">
        <f t="shared" si="67"/>
        <v>10.5</v>
      </c>
      <c r="Z445" s="36">
        <f t="shared" si="72"/>
        <v>2.5100000000000001E-2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11.149999999999999</v>
      </c>
      <c r="BN445" s="64">
        <f t="shared" si="69"/>
        <v>11.149999999999999</v>
      </c>
      <c r="BO445" s="64">
        <f t="shared" si="70"/>
        <v>2.1367521367521368E-2</v>
      </c>
      <c r="BP445" s="64">
        <f t="shared" si="71"/>
        <v>2.1367521367521368E-2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5">
        <v>4680115883185</v>
      </c>
      <c r="E446" s="39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5">
        <v>4680115883185</v>
      </c>
      <c r="E447" s="39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5">
        <v>4680115882928</v>
      </c>
      <c r="E448" s="39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401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2"/>
      <c r="P449" s="408" t="s">
        <v>69</v>
      </c>
      <c r="Q449" s="409"/>
      <c r="R449" s="409"/>
      <c r="S449" s="409"/>
      <c r="T449" s="409"/>
      <c r="U449" s="409"/>
      <c r="V449" s="410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18.761904761904763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0.10793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2"/>
      <c r="P450" s="408" t="s">
        <v>69</v>
      </c>
      <c r="Q450" s="409"/>
      <c r="R450" s="409"/>
      <c r="S450" s="409"/>
      <c r="T450" s="409"/>
      <c r="U450" s="409"/>
      <c r="V450" s="410"/>
      <c r="W450" s="37" t="s">
        <v>68</v>
      </c>
      <c r="X450" s="383">
        <f>IFERROR(SUM(X428:X448),"0")</f>
        <v>49.4</v>
      </c>
      <c r="Y450" s="383">
        <f>IFERROR(SUM(Y428:Y448),"0")</f>
        <v>50.4</v>
      </c>
      <c r="Z450" s="37"/>
      <c r="AA450" s="384"/>
      <c r="AB450" s="384"/>
      <c r="AC450" s="384"/>
    </row>
    <row r="451" spans="1:68" ht="14.25" hidden="1" customHeight="1" x14ac:dyDescent="0.25">
      <c r="A451" s="398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5">
        <v>4607091384352</v>
      </c>
      <c r="E452" s="39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5">
        <v>4607091389654</v>
      </c>
      <c r="E453" s="39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1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2"/>
      <c r="P454" s="408" t="s">
        <v>69</v>
      </c>
      <c r="Q454" s="409"/>
      <c r="R454" s="409"/>
      <c r="S454" s="409"/>
      <c r="T454" s="409"/>
      <c r="U454" s="409"/>
      <c r="V454" s="410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2"/>
      <c r="P455" s="408" t="s">
        <v>69</v>
      </c>
      <c r="Q455" s="409"/>
      <c r="R455" s="409"/>
      <c r="S455" s="409"/>
      <c r="T455" s="409"/>
      <c r="U455" s="409"/>
      <c r="V455" s="410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398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5">
        <v>4680115884335</v>
      </c>
      <c r="E457" s="39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5">
        <v>4680115884342</v>
      </c>
      <c r="E458" s="39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7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5">
        <v>4680115884113</v>
      </c>
      <c r="E459" s="39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5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401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2"/>
      <c r="P460" s="408" t="s">
        <v>69</v>
      </c>
      <c r="Q460" s="409"/>
      <c r="R460" s="409"/>
      <c r="S460" s="409"/>
      <c r="T460" s="409"/>
      <c r="U460" s="409"/>
      <c r="V460" s="410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2"/>
      <c r="P461" s="408" t="s">
        <v>69</v>
      </c>
      <c r="Q461" s="409"/>
      <c r="R461" s="409"/>
      <c r="S461" s="409"/>
      <c r="T461" s="409"/>
      <c r="U461" s="409"/>
      <c r="V461" s="410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39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hidden="1" customHeight="1" x14ac:dyDescent="0.25">
      <c r="A463" s="398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5">
        <v>4607091389364</v>
      </c>
      <c r="E464" s="39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1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2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2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398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5">
        <v>4607091389739</v>
      </c>
      <c r="E468" s="39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7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5">
        <v>4607091389739</v>
      </c>
      <c r="E469" s="39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714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4</v>
      </c>
      <c r="Y469" s="382">
        <f t="shared" si="73"/>
        <v>4.2</v>
      </c>
      <c r="Z469" s="36">
        <f>IFERROR(IF(Y469=0,"",ROUNDUP(Y469/H469,0)*0.00753),"")</f>
        <v>7.5300000000000002E-3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4.2190476190476183</v>
      </c>
      <c r="BN469" s="64">
        <f t="shared" si="75"/>
        <v>4.43</v>
      </c>
      <c r="BO469" s="64">
        <f t="shared" si="76"/>
        <v>6.1050061050061041E-3</v>
      </c>
      <c r="BP469" s="64">
        <f t="shared" si="77"/>
        <v>6.41025641025641E-3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5">
        <v>4607091389425</v>
      </c>
      <c r="E470" s="39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5">
        <v>4680115880771</v>
      </c>
      <c r="E471" s="39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95">
        <v>4607091389500</v>
      </c>
      <c r="E472" s="39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5">
        <v>4607091389500</v>
      </c>
      <c r="E473" s="39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401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2"/>
      <c r="P474" s="408" t="s">
        <v>69</v>
      </c>
      <c r="Q474" s="409"/>
      <c r="R474" s="409"/>
      <c r="S474" s="409"/>
      <c r="T474" s="409"/>
      <c r="U474" s="409"/>
      <c r="V474" s="410"/>
      <c r="W474" s="37" t="s">
        <v>70</v>
      </c>
      <c r="X474" s="383">
        <f>IFERROR(X468/H468,"0")+IFERROR(X469/H469,"0")+IFERROR(X470/H470,"0")+IFERROR(X471/H471,"0")+IFERROR(X472/H472,"0")+IFERROR(X473/H473,"0")</f>
        <v>0.95238095238095233</v>
      </c>
      <c r="Y474" s="383">
        <f>IFERROR(Y468/H468,"0")+IFERROR(Y469/H469,"0")+IFERROR(Y470/H470,"0")+IFERROR(Y471/H471,"0")+IFERROR(Y472/H472,"0")+IFERROR(Y473/H473,"0")</f>
        <v>1</v>
      </c>
      <c r="Z474" s="383">
        <f>IFERROR(IF(Z468="",0,Z468),"0")+IFERROR(IF(Z469="",0,Z469),"0")+IFERROR(IF(Z470="",0,Z470),"0")+IFERROR(IF(Z471="",0,Z471),"0")+IFERROR(IF(Z472="",0,Z472),"0")+IFERROR(IF(Z473="",0,Z473),"0")</f>
        <v>7.5300000000000002E-3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2"/>
      <c r="P475" s="408" t="s">
        <v>69</v>
      </c>
      <c r="Q475" s="409"/>
      <c r="R475" s="409"/>
      <c r="S475" s="409"/>
      <c r="T475" s="409"/>
      <c r="U475" s="409"/>
      <c r="V475" s="410"/>
      <c r="W475" s="37" t="s">
        <v>68</v>
      </c>
      <c r="X475" s="383">
        <f>IFERROR(SUM(X468:X473),"0")</f>
        <v>4</v>
      </c>
      <c r="Y475" s="383">
        <f>IFERROR(SUM(Y468:Y473),"0")</f>
        <v>4.2</v>
      </c>
      <c r="Z475" s="37"/>
      <c r="AA475" s="384"/>
      <c r="AB475" s="384"/>
      <c r="AC475" s="384"/>
    </row>
    <row r="476" spans="1:68" ht="14.25" hidden="1" customHeight="1" x14ac:dyDescent="0.25">
      <c r="A476" s="398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5">
        <v>4680115884359</v>
      </c>
      <c r="E477" s="39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5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5">
        <v>4680115884571</v>
      </c>
      <c r="E478" s="39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50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1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2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2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398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5">
        <v>4680115884090</v>
      </c>
      <c r="E482" s="39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7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401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2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2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398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5">
        <v>4680115884564</v>
      </c>
      <c r="E486" s="39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4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1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2"/>
      <c r="P487" s="408" t="s">
        <v>69</v>
      </c>
      <c r="Q487" s="409"/>
      <c r="R487" s="409"/>
      <c r="S487" s="409"/>
      <c r="T487" s="409"/>
      <c r="U487" s="409"/>
      <c r="V487" s="410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2"/>
      <c r="P488" s="408" t="s">
        <v>69</v>
      </c>
      <c r="Q488" s="409"/>
      <c r="R488" s="409"/>
      <c r="S488" s="409"/>
      <c r="T488" s="409"/>
      <c r="U488" s="409"/>
      <c r="V488" s="410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39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hidden="1" customHeight="1" x14ac:dyDescent="0.25">
      <c r="A490" s="398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5">
        <v>4680115885189</v>
      </c>
      <c r="E491" s="39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5">
        <v>4680115885172</v>
      </c>
      <c r="E492" s="39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5">
        <v>4680115885110</v>
      </c>
      <c r="E493" s="39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1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2"/>
      <c r="P494" s="408" t="s">
        <v>69</v>
      </c>
      <c r="Q494" s="409"/>
      <c r="R494" s="409"/>
      <c r="S494" s="409"/>
      <c r="T494" s="409"/>
      <c r="U494" s="409"/>
      <c r="V494" s="410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2"/>
      <c r="P495" s="408" t="s">
        <v>69</v>
      </c>
      <c r="Q495" s="409"/>
      <c r="R495" s="409"/>
      <c r="S495" s="409"/>
      <c r="T495" s="409"/>
      <c r="U495" s="409"/>
      <c r="V495" s="410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39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hidden="1" customHeight="1" x14ac:dyDescent="0.25">
      <c r="A497" s="398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5">
        <v>4680115885738</v>
      </c>
      <c r="E498" s="39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681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5">
        <v>4680115885103</v>
      </c>
      <c r="E499" s="39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401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2"/>
      <c r="P500" s="408" t="s">
        <v>69</v>
      </c>
      <c r="Q500" s="409"/>
      <c r="R500" s="409"/>
      <c r="S500" s="409"/>
      <c r="T500" s="409"/>
      <c r="U500" s="409"/>
      <c r="V500" s="410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2"/>
      <c r="P501" s="408" t="s">
        <v>69</v>
      </c>
      <c r="Q501" s="409"/>
      <c r="R501" s="409"/>
      <c r="S501" s="409"/>
      <c r="T501" s="409"/>
      <c r="U501" s="409"/>
      <c r="V501" s="410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398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5">
        <v>4680115885509</v>
      </c>
      <c r="E503" s="39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57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401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2"/>
      <c r="P504" s="408" t="s">
        <v>69</v>
      </c>
      <c r="Q504" s="409"/>
      <c r="R504" s="409"/>
      <c r="S504" s="409"/>
      <c r="T504" s="409"/>
      <c r="U504" s="409"/>
      <c r="V504" s="410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2"/>
      <c r="P505" s="408" t="s">
        <v>69</v>
      </c>
      <c r="Q505" s="409"/>
      <c r="R505" s="409"/>
      <c r="S505" s="409"/>
      <c r="T505" s="409"/>
      <c r="U505" s="409"/>
      <c r="V505" s="410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35" t="s">
        <v>607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436"/>
      <c r="AA506" s="48"/>
      <c r="AB506" s="48"/>
      <c r="AC506" s="48"/>
    </row>
    <row r="507" spans="1:68" ht="16.5" hidden="1" customHeight="1" x14ac:dyDescent="0.25">
      <c r="A507" s="439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hidden="1" customHeight="1" x14ac:dyDescent="0.25">
      <c r="A508" s="398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5">
        <v>4607091389067</v>
      </c>
      <c r="E509" s="39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85</v>
      </c>
      <c r="Y509" s="382">
        <f t="shared" ref="Y509:Y517" si="78">IFERROR(IF(X509="",0,CEILING((X509/$H509),1)*$H509),"")</f>
        <v>89.76</v>
      </c>
      <c r="Z509" s="36">
        <f t="shared" ref="Z509:Z514" si="79">IFERROR(IF(Y509=0,"",ROUNDUP(Y509/H509,0)*0.01196),"")</f>
        <v>0.20332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90.795454545454533</v>
      </c>
      <c r="BN509" s="64">
        <f t="shared" ref="BN509:BN517" si="81">IFERROR(Y509*I509/H509,"0")</f>
        <v>95.88</v>
      </c>
      <c r="BO509" s="64">
        <f t="shared" ref="BO509:BO517" si="82">IFERROR(1/J509*(X509/H509),"0")</f>
        <v>0.15479312354312355</v>
      </c>
      <c r="BP509" s="64">
        <f t="shared" ref="BP509:BP517" si="83">IFERROR(1/J509*(Y509/H509),"0")</f>
        <v>0.16346153846153846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5">
        <v>4680115885271</v>
      </c>
      <c r="E510" s="39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4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10</v>
      </c>
      <c r="Y510" s="382">
        <f t="shared" si="78"/>
        <v>10.56</v>
      </c>
      <c r="Z510" s="36">
        <f t="shared" si="79"/>
        <v>2.392E-2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10.681818181818182</v>
      </c>
      <c r="BN510" s="64">
        <f t="shared" si="81"/>
        <v>11.28</v>
      </c>
      <c r="BO510" s="64">
        <f t="shared" si="82"/>
        <v>1.8210955710955712E-2</v>
      </c>
      <c r="BP510" s="64">
        <f t="shared" si="83"/>
        <v>1.9230769230769232E-2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5">
        <v>4680115884502</v>
      </c>
      <c r="E511" s="39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5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5">
        <v>4607091389104</v>
      </c>
      <c r="E512" s="39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5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15</v>
      </c>
      <c r="Y512" s="382">
        <f t="shared" si="78"/>
        <v>15.84</v>
      </c>
      <c r="Z512" s="36">
        <f t="shared" si="79"/>
        <v>3.5880000000000002E-2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16.02272727272727</v>
      </c>
      <c r="BN512" s="64">
        <f t="shared" si="81"/>
        <v>16.919999999999998</v>
      </c>
      <c r="BO512" s="64">
        <f t="shared" si="82"/>
        <v>2.7316433566433568E-2</v>
      </c>
      <c r="BP512" s="64">
        <f t="shared" si="83"/>
        <v>2.8846153846153848E-2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5">
        <v>4680115884519</v>
      </c>
      <c r="E513" s="39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5">
        <v>4680115885226</v>
      </c>
      <c r="E514" s="39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6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20</v>
      </c>
      <c r="Y514" s="382">
        <f t="shared" si="78"/>
        <v>21.12</v>
      </c>
      <c r="Z514" s="36">
        <f t="shared" si="79"/>
        <v>4.7840000000000001E-2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21.363636363636363</v>
      </c>
      <c r="BN514" s="64">
        <f t="shared" si="81"/>
        <v>22.56</v>
      </c>
      <c r="BO514" s="64">
        <f t="shared" si="82"/>
        <v>3.6421911421911424E-2</v>
      </c>
      <c r="BP514" s="64">
        <f t="shared" si="83"/>
        <v>3.8461538461538464E-2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5">
        <v>4680115880603</v>
      </c>
      <c r="E515" s="39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5">
        <v>4607091389098</v>
      </c>
      <c r="E516" s="39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5">
        <v>4607091389982</v>
      </c>
      <c r="E517" s="39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401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2"/>
      <c r="P518" s="408" t="s">
        <v>69</v>
      </c>
      <c r="Q518" s="409"/>
      <c r="R518" s="409"/>
      <c r="S518" s="409"/>
      <c r="T518" s="409"/>
      <c r="U518" s="409"/>
      <c r="V518" s="410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24.621212121212121</v>
      </c>
      <c r="Y518" s="383">
        <f>IFERROR(Y509/H509,"0")+IFERROR(Y510/H510,"0")+IFERROR(Y511/H511,"0")+IFERROR(Y512/H512,"0")+IFERROR(Y513/H513,"0")+IFERROR(Y514/H514,"0")+IFERROR(Y515/H515,"0")+IFERROR(Y516/H516,"0")+IFERROR(Y517/H517,"0")</f>
        <v>26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0.31096000000000001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2"/>
      <c r="P519" s="408" t="s">
        <v>69</v>
      </c>
      <c r="Q519" s="409"/>
      <c r="R519" s="409"/>
      <c r="S519" s="409"/>
      <c r="T519" s="409"/>
      <c r="U519" s="409"/>
      <c r="V519" s="410"/>
      <c r="W519" s="37" t="s">
        <v>68</v>
      </c>
      <c r="X519" s="383">
        <f>IFERROR(SUM(X509:X517),"0")</f>
        <v>130</v>
      </c>
      <c r="Y519" s="383">
        <f>IFERROR(SUM(Y509:Y517),"0")</f>
        <v>137.28</v>
      </c>
      <c r="Z519" s="37"/>
      <c r="AA519" s="384"/>
      <c r="AB519" s="384"/>
      <c r="AC519" s="384"/>
    </row>
    <row r="520" spans="1:68" ht="14.25" hidden="1" customHeight="1" x14ac:dyDescent="0.25">
      <c r="A520" s="398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5">
        <v>4607091388930</v>
      </c>
      <c r="E521" s="39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75</v>
      </c>
      <c r="Y521" s="382">
        <f>IFERROR(IF(X521="",0,CEILING((X521/$H521),1)*$H521),"")</f>
        <v>79.2</v>
      </c>
      <c r="Z521" s="36">
        <f>IFERROR(IF(Y521=0,"",ROUNDUP(Y521/H521,0)*0.01196),"")</f>
        <v>0.1794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80.11363636363636</v>
      </c>
      <c r="BN521" s="64">
        <f>IFERROR(Y521*I521/H521,"0")</f>
        <v>84.6</v>
      </c>
      <c r="BO521" s="64">
        <f>IFERROR(1/J521*(X521/H521),"0")</f>
        <v>0.13658216783216784</v>
      </c>
      <c r="BP521" s="64">
        <f>IFERROR(1/J521*(Y521/H521),"0")</f>
        <v>0.14423076923076925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5">
        <v>4680115880054</v>
      </c>
      <c r="E522" s="39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401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2"/>
      <c r="P523" s="408" t="s">
        <v>69</v>
      </c>
      <c r="Q523" s="409"/>
      <c r="R523" s="409"/>
      <c r="S523" s="409"/>
      <c r="T523" s="409"/>
      <c r="U523" s="409"/>
      <c r="V523" s="410"/>
      <c r="W523" s="37" t="s">
        <v>70</v>
      </c>
      <c r="X523" s="383">
        <f>IFERROR(X521/H521,"0")+IFERROR(X522/H522,"0")</f>
        <v>14.204545454545453</v>
      </c>
      <c r="Y523" s="383">
        <f>IFERROR(Y521/H521,"0")+IFERROR(Y522/H522,"0")</f>
        <v>15</v>
      </c>
      <c r="Z523" s="383">
        <f>IFERROR(IF(Z521="",0,Z521),"0")+IFERROR(IF(Z522="",0,Z522),"0")</f>
        <v>0.1794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2"/>
      <c r="P524" s="408" t="s">
        <v>69</v>
      </c>
      <c r="Q524" s="409"/>
      <c r="R524" s="409"/>
      <c r="S524" s="409"/>
      <c r="T524" s="409"/>
      <c r="U524" s="409"/>
      <c r="V524" s="410"/>
      <c r="W524" s="37" t="s">
        <v>68</v>
      </c>
      <c r="X524" s="383">
        <f>IFERROR(SUM(X521:X522),"0")</f>
        <v>75</v>
      </c>
      <c r="Y524" s="383">
        <f>IFERROR(SUM(Y521:Y522),"0")</f>
        <v>79.2</v>
      </c>
      <c r="Z524" s="37"/>
      <c r="AA524" s="384"/>
      <c r="AB524" s="384"/>
      <c r="AC524" s="384"/>
    </row>
    <row r="525" spans="1:68" ht="14.25" hidden="1" customHeight="1" x14ac:dyDescent="0.25">
      <c r="A525" s="398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5">
        <v>4680115883116</v>
      </c>
      <c r="E526" s="39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20</v>
      </c>
      <c r="Y526" s="382">
        <f t="shared" ref="Y526:Y531" si="84">IFERROR(IF(X526="",0,CEILING((X526/$H526),1)*$H526),"")</f>
        <v>21.12</v>
      </c>
      <c r="Z526" s="36">
        <f>IFERROR(IF(Y526=0,"",ROUNDUP(Y526/H526,0)*0.01196),"")</f>
        <v>4.7840000000000001E-2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21.363636363636363</v>
      </c>
      <c r="BN526" s="64">
        <f t="shared" ref="BN526:BN531" si="86">IFERROR(Y526*I526/H526,"0")</f>
        <v>22.56</v>
      </c>
      <c r="BO526" s="64">
        <f t="shared" ref="BO526:BO531" si="87">IFERROR(1/J526*(X526/H526),"0")</f>
        <v>3.6421911421911424E-2</v>
      </c>
      <c r="BP526" s="64">
        <f t="shared" ref="BP526:BP531" si="88">IFERROR(1/J526*(Y526/H526),"0")</f>
        <v>3.8461538461538464E-2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5">
        <v>4680115883093</v>
      </c>
      <c r="E527" s="39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7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15</v>
      </c>
      <c r="Y527" s="382">
        <f t="shared" si="84"/>
        <v>15.84</v>
      </c>
      <c r="Z527" s="36">
        <f>IFERROR(IF(Y527=0,"",ROUNDUP(Y527/H527,0)*0.01196),"")</f>
        <v>3.5880000000000002E-2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16.02272727272727</v>
      </c>
      <c r="BN527" s="64">
        <f t="shared" si="86"/>
        <v>16.919999999999998</v>
      </c>
      <c r="BO527" s="64">
        <f t="shared" si="87"/>
        <v>2.7316433566433568E-2</v>
      </c>
      <c r="BP527" s="64">
        <f t="shared" si="88"/>
        <v>2.8846153846153848E-2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5">
        <v>4680115883109</v>
      </c>
      <c r="E528" s="39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35</v>
      </c>
      <c r="Y528" s="382">
        <f t="shared" si="84"/>
        <v>36.96</v>
      </c>
      <c r="Z528" s="36">
        <f>IFERROR(IF(Y528=0,"",ROUNDUP(Y528/H528,0)*0.01196),"")</f>
        <v>8.3720000000000003E-2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37.386363636363633</v>
      </c>
      <c r="BN528" s="64">
        <f t="shared" si="86"/>
        <v>39.479999999999997</v>
      </c>
      <c r="BO528" s="64">
        <f t="shared" si="87"/>
        <v>6.3738344988344992E-2</v>
      </c>
      <c r="BP528" s="64">
        <f t="shared" si="88"/>
        <v>6.7307692307692318E-2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5">
        <v>4680115882072</v>
      </c>
      <c r="E529" s="39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5">
        <v>4680115882102</v>
      </c>
      <c r="E530" s="39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5">
        <v>4680115882096</v>
      </c>
      <c r="E531" s="39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401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2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3">
        <f>IFERROR(X526/H526,"0")+IFERROR(X527/H527,"0")+IFERROR(X528/H528,"0")+IFERROR(X529/H529,"0")+IFERROR(X530/H530,"0")+IFERROR(X531/H531,"0")</f>
        <v>13.257575757575758</v>
      </c>
      <c r="Y532" s="383">
        <f>IFERROR(Y526/H526,"0")+IFERROR(Y527/H527,"0")+IFERROR(Y528/H528,"0")+IFERROR(Y529/H529,"0")+IFERROR(Y530/H530,"0")+IFERROR(Y531/H531,"0")</f>
        <v>14</v>
      </c>
      <c r="Z532" s="383">
        <f>IFERROR(IF(Z526="",0,Z526),"0")+IFERROR(IF(Z527="",0,Z527),"0")+IFERROR(IF(Z528="",0,Z528),"0")+IFERROR(IF(Z529="",0,Z529),"0")+IFERROR(IF(Z530="",0,Z530),"0")+IFERROR(IF(Z531="",0,Z531),"0")</f>
        <v>0.16744000000000001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2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3">
        <f>IFERROR(SUM(X526:X531),"0")</f>
        <v>70</v>
      </c>
      <c r="Y533" s="383">
        <f>IFERROR(SUM(Y526:Y531),"0")</f>
        <v>73.92</v>
      </c>
      <c r="Z533" s="37"/>
      <c r="AA533" s="384"/>
      <c r="AB533" s="384"/>
      <c r="AC533" s="384"/>
    </row>
    <row r="534" spans="1:68" ht="14.25" hidden="1" customHeight="1" x14ac:dyDescent="0.25">
      <c r="A534" s="398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5">
        <v>4607091383409</v>
      </c>
      <c r="E535" s="39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4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5">
        <v>4607091383416</v>
      </c>
      <c r="E536" s="39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5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5">
        <v>4680115883536</v>
      </c>
      <c r="E537" s="39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6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401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2"/>
      <c r="P538" s="408" t="s">
        <v>69</v>
      </c>
      <c r="Q538" s="409"/>
      <c r="R538" s="409"/>
      <c r="S538" s="409"/>
      <c r="T538" s="409"/>
      <c r="U538" s="409"/>
      <c r="V538" s="410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2"/>
      <c r="P539" s="408" t="s">
        <v>69</v>
      </c>
      <c r="Q539" s="409"/>
      <c r="R539" s="409"/>
      <c r="S539" s="409"/>
      <c r="T539" s="409"/>
      <c r="U539" s="409"/>
      <c r="V539" s="410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398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5">
        <v>4680115885035</v>
      </c>
      <c r="E541" s="39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5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401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2"/>
      <c r="P542" s="408" t="s">
        <v>69</v>
      </c>
      <c r="Q542" s="409"/>
      <c r="R542" s="409"/>
      <c r="S542" s="409"/>
      <c r="T542" s="409"/>
      <c r="U542" s="409"/>
      <c r="V542" s="410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2"/>
      <c r="P543" s="408" t="s">
        <v>69</v>
      </c>
      <c r="Q543" s="409"/>
      <c r="R543" s="409"/>
      <c r="S543" s="409"/>
      <c r="T543" s="409"/>
      <c r="U543" s="409"/>
      <c r="V543" s="410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35" t="s">
        <v>650</v>
      </c>
      <c r="B544" s="436"/>
      <c r="C544" s="436"/>
      <c r="D544" s="436"/>
      <c r="E544" s="436"/>
      <c r="F544" s="436"/>
      <c r="G544" s="436"/>
      <c r="H544" s="436"/>
      <c r="I544" s="436"/>
      <c r="J544" s="436"/>
      <c r="K544" s="436"/>
      <c r="L544" s="436"/>
      <c r="M544" s="436"/>
      <c r="N544" s="436"/>
      <c r="O544" s="436"/>
      <c r="P544" s="436"/>
      <c r="Q544" s="436"/>
      <c r="R544" s="436"/>
      <c r="S544" s="436"/>
      <c r="T544" s="436"/>
      <c r="U544" s="436"/>
      <c r="V544" s="436"/>
      <c r="W544" s="436"/>
      <c r="X544" s="436"/>
      <c r="Y544" s="436"/>
      <c r="Z544" s="436"/>
      <c r="AA544" s="48"/>
      <c r="AB544" s="48"/>
      <c r="AC544" s="48"/>
    </row>
    <row r="545" spans="1:68" ht="16.5" hidden="1" customHeight="1" x14ac:dyDescent="0.25">
      <c r="A545" s="439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hidden="1" customHeight="1" x14ac:dyDescent="0.25">
      <c r="A546" s="398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5">
        <v>4640242181011</v>
      </c>
      <c r="E547" s="39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502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5">
        <v>4640242180441</v>
      </c>
      <c r="E548" s="39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80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5">
        <v>4640242180564</v>
      </c>
      <c r="E549" s="39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68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50</v>
      </c>
      <c r="Y549" s="382">
        <f t="shared" si="89"/>
        <v>60</v>
      </c>
      <c r="Z549" s="36">
        <f>IFERROR(IF(Y549=0,"",ROUNDUP(Y549/H549,0)*0.02175),"")</f>
        <v>0.10874999999999999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52</v>
      </c>
      <c r="BN549" s="64">
        <f t="shared" si="91"/>
        <v>62.400000000000006</v>
      </c>
      <c r="BO549" s="64">
        <f t="shared" si="92"/>
        <v>7.4404761904761904E-2</v>
      </c>
      <c r="BP549" s="64">
        <f t="shared" si="93"/>
        <v>8.9285714285714274E-2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5">
        <v>4640242180922</v>
      </c>
      <c r="E550" s="39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73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5">
        <v>4640242181189</v>
      </c>
      <c r="E551" s="39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514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5">
        <v>4640242180038</v>
      </c>
      <c r="E552" s="39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739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5">
        <v>4640242181172</v>
      </c>
      <c r="E553" s="39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704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401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2"/>
      <c r="P554" s="408" t="s">
        <v>69</v>
      </c>
      <c r="Q554" s="409"/>
      <c r="R554" s="409"/>
      <c r="S554" s="409"/>
      <c r="T554" s="409"/>
      <c r="U554" s="409"/>
      <c r="V554" s="410"/>
      <c r="W554" s="37" t="s">
        <v>70</v>
      </c>
      <c r="X554" s="383">
        <f>IFERROR(X547/H547,"0")+IFERROR(X548/H548,"0")+IFERROR(X549/H549,"0")+IFERROR(X550/H550,"0")+IFERROR(X551/H551,"0")+IFERROR(X552/H552,"0")+IFERROR(X553/H553,"0")</f>
        <v>4.166666666666667</v>
      </c>
      <c r="Y554" s="383">
        <f>IFERROR(Y547/H547,"0")+IFERROR(Y548/H548,"0")+IFERROR(Y549/H549,"0")+IFERROR(Y550/H550,"0")+IFERROR(Y551/H551,"0")+IFERROR(Y552/H552,"0")+IFERROR(Y553/H553,"0")</f>
        <v>5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0.10874999999999999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2"/>
      <c r="P555" s="408" t="s">
        <v>69</v>
      </c>
      <c r="Q555" s="409"/>
      <c r="R555" s="409"/>
      <c r="S555" s="409"/>
      <c r="T555" s="409"/>
      <c r="U555" s="409"/>
      <c r="V555" s="410"/>
      <c r="W555" s="37" t="s">
        <v>68</v>
      </c>
      <c r="X555" s="383">
        <f>IFERROR(SUM(X547:X553),"0")</f>
        <v>50</v>
      </c>
      <c r="Y555" s="383">
        <f>IFERROR(SUM(Y547:Y553),"0")</f>
        <v>60</v>
      </c>
      <c r="Z555" s="37"/>
      <c r="AA555" s="384"/>
      <c r="AB555" s="384"/>
      <c r="AC555" s="384"/>
    </row>
    <row r="556" spans="1:68" ht="14.25" hidden="1" customHeight="1" x14ac:dyDescent="0.25">
      <c r="A556" s="398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5">
        <v>4640242180519</v>
      </c>
      <c r="E557" s="39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507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5">
        <v>4640242180526</v>
      </c>
      <c r="E558" s="39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5">
        <v>4640242180090</v>
      </c>
      <c r="E559" s="39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572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5">
        <v>4640242181363</v>
      </c>
      <c r="E560" s="39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494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401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2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2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398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5">
        <v>4640242181615</v>
      </c>
      <c r="E564" s="39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37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5">
        <v>4640242181639</v>
      </c>
      <c r="E565" s="39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3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5">
        <v>4640242181622</v>
      </c>
      <c r="E566" s="39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7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5">
        <v>4640242180816</v>
      </c>
      <c r="E567" s="39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524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130</v>
      </c>
      <c r="Y567" s="382">
        <f t="shared" si="94"/>
        <v>130.20000000000002</v>
      </c>
      <c r="Z567" s="36">
        <f>IFERROR(IF(Y567=0,"",ROUNDUP(Y567/H567,0)*0.00753),"")</f>
        <v>0.23343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138.04761904761904</v>
      </c>
      <c r="BN567" s="64">
        <f t="shared" si="96"/>
        <v>138.26000000000002</v>
      </c>
      <c r="BO567" s="64">
        <f t="shared" si="97"/>
        <v>0.1984126984126984</v>
      </c>
      <c r="BP567" s="64">
        <f t="shared" si="98"/>
        <v>0.19871794871794873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5">
        <v>4640242180595</v>
      </c>
      <c r="E568" s="39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8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105</v>
      </c>
      <c r="Y568" s="382">
        <f t="shared" si="94"/>
        <v>105</v>
      </c>
      <c r="Z568" s="36">
        <f>IFERROR(IF(Y568=0,"",ROUNDUP(Y568/H568,0)*0.00753),"")</f>
        <v>0.18825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111.5</v>
      </c>
      <c r="BN568" s="64">
        <f t="shared" si="96"/>
        <v>111.5</v>
      </c>
      <c r="BO568" s="64">
        <f t="shared" si="97"/>
        <v>0.16025641025641024</v>
      </c>
      <c r="BP568" s="64">
        <f t="shared" si="98"/>
        <v>0.16025641025641024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5">
        <v>4640242180489</v>
      </c>
      <c r="E569" s="39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59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401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2"/>
      <c r="P570" s="408" t="s">
        <v>69</v>
      </c>
      <c r="Q570" s="409"/>
      <c r="R570" s="409"/>
      <c r="S570" s="409"/>
      <c r="T570" s="409"/>
      <c r="U570" s="409"/>
      <c r="V570" s="410"/>
      <c r="W570" s="37" t="s">
        <v>70</v>
      </c>
      <c r="X570" s="383">
        <f>IFERROR(X564/H564,"0")+IFERROR(X565/H565,"0")+IFERROR(X566/H566,"0")+IFERROR(X567/H567,"0")+IFERROR(X568/H568,"0")+IFERROR(X569/H569,"0")</f>
        <v>55.952380952380949</v>
      </c>
      <c r="Y570" s="383">
        <f>IFERROR(Y564/H564,"0")+IFERROR(Y565/H565,"0")+IFERROR(Y566/H566,"0")+IFERROR(Y567/H567,"0")+IFERROR(Y568/H568,"0")+IFERROR(Y569/H569,"0")</f>
        <v>56</v>
      </c>
      <c r="Z570" s="383">
        <f>IFERROR(IF(Z564="",0,Z564),"0")+IFERROR(IF(Z565="",0,Z565),"0")+IFERROR(IF(Z566="",0,Z566),"0")+IFERROR(IF(Z567="",0,Z567),"0")+IFERROR(IF(Z568="",0,Z568),"0")+IFERROR(IF(Z569="",0,Z569),"0")</f>
        <v>0.42168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2"/>
      <c r="P571" s="408" t="s">
        <v>69</v>
      </c>
      <c r="Q571" s="409"/>
      <c r="R571" s="409"/>
      <c r="S571" s="409"/>
      <c r="T571" s="409"/>
      <c r="U571" s="409"/>
      <c r="V571" s="410"/>
      <c r="W571" s="37" t="s">
        <v>68</v>
      </c>
      <c r="X571" s="383">
        <f>IFERROR(SUM(X564:X569),"0")</f>
        <v>235</v>
      </c>
      <c r="Y571" s="383">
        <f>IFERROR(SUM(Y564:Y569),"0")</f>
        <v>235.20000000000002</v>
      </c>
      <c r="Z571" s="37"/>
      <c r="AA571" s="384"/>
      <c r="AB571" s="384"/>
      <c r="AC571" s="384"/>
    </row>
    <row r="572" spans="1:68" ht="14.25" hidden="1" customHeight="1" x14ac:dyDescent="0.25">
      <c r="A572" s="398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5">
        <v>4640242180533</v>
      </c>
      <c r="E573" s="39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698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120</v>
      </c>
      <c r="Y573" s="382">
        <f>IFERROR(IF(X573="",0,CEILING((X573/$H573),1)*$H573),"")</f>
        <v>124.8</v>
      </c>
      <c r="Z573" s="36">
        <f>IFERROR(IF(Y573=0,"",ROUNDUP(Y573/H573,0)*0.02175),"")</f>
        <v>0.34799999999999998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128.67692307692309</v>
      </c>
      <c r="BN573" s="64">
        <f>IFERROR(Y573*I573/H573,"0")</f>
        <v>133.82400000000001</v>
      </c>
      <c r="BO573" s="64">
        <f>IFERROR(1/J573*(X573/H573),"0")</f>
        <v>0.27472527472527469</v>
      </c>
      <c r="BP573" s="64">
        <f>IFERROR(1/J573*(Y573/H573),"0")</f>
        <v>0.2857142857142857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5">
        <v>4640242180540</v>
      </c>
      <c r="E574" s="39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665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01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2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3">
        <f>IFERROR(X573/H573,"0")+IFERROR(X574/H574,"0")</f>
        <v>15.384615384615385</v>
      </c>
      <c r="Y575" s="383">
        <f>IFERROR(Y573/H573,"0")+IFERROR(Y574/H574,"0")</f>
        <v>16</v>
      </c>
      <c r="Z575" s="383">
        <f>IFERROR(IF(Z573="",0,Z573),"0")+IFERROR(IF(Z574="",0,Z574),"0")</f>
        <v>0.34799999999999998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2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3">
        <f>IFERROR(SUM(X573:X574),"0")</f>
        <v>120</v>
      </c>
      <c r="Y576" s="383">
        <f>IFERROR(SUM(Y573:Y574),"0")</f>
        <v>124.8</v>
      </c>
      <c r="Z576" s="37"/>
      <c r="AA576" s="384"/>
      <c r="AB576" s="384"/>
      <c r="AC576" s="384"/>
    </row>
    <row r="577" spans="1:68" ht="14.25" hidden="1" customHeight="1" x14ac:dyDescent="0.25">
      <c r="A577" s="398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5">
        <v>4640242180120</v>
      </c>
      <c r="E578" s="39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48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5">
        <v>4640242180120</v>
      </c>
      <c r="E579" s="39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518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5">
        <v>4640242180137</v>
      </c>
      <c r="E580" s="39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517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5">
        <v>4640242180137</v>
      </c>
      <c r="E581" s="39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63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1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2"/>
      <c r="P582" s="408" t="s">
        <v>69</v>
      </c>
      <c r="Q582" s="409"/>
      <c r="R582" s="409"/>
      <c r="S582" s="409"/>
      <c r="T582" s="409"/>
      <c r="U582" s="409"/>
      <c r="V582" s="410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2"/>
      <c r="P583" s="408" t="s">
        <v>69</v>
      </c>
      <c r="Q583" s="409"/>
      <c r="R583" s="409"/>
      <c r="S583" s="409"/>
      <c r="T583" s="409"/>
      <c r="U583" s="409"/>
      <c r="V583" s="410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39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hidden="1" customHeight="1" x14ac:dyDescent="0.25">
      <c r="A585" s="398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5">
        <v>4640242180045</v>
      </c>
      <c r="E586" s="39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589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5">
        <v>4640242180601</v>
      </c>
      <c r="E587" s="39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643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1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2"/>
      <c r="P588" s="408" t="s">
        <v>69</v>
      </c>
      <c r="Q588" s="409"/>
      <c r="R588" s="409"/>
      <c r="S588" s="409"/>
      <c r="T588" s="409"/>
      <c r="U588" s="409"/>
      <c r="V588" s="410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2"/>
      <c r="P589" s="408" t="s">
        <v>69</v>
      </c>
      <c r="Q589" s="409"/>
      <c r="R589" s="409"/>
      <c r="S589" s="409"/>
      <c r="T589" s="409"/>
      <c r="U589" s="409"/>
      <c r="V589" s="410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398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5">
        <v>4640242180090</v>
      </c>
      <c r="E591" s="39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561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1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2"/>
      <c r="P592" s="408" t="s">
        <v>69</v>
      </c>
      <c r="Q592" s="409"/>
      <c r="R592" s="409"/>
      <c r="S592" s="409"/>
      <c r="T592" s="409"/>
      <c r="U592" s="409"/>
      <c r="V592" s="410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2"/>
      <c r="P593" s="408" t="s">
        <v>69</v>
      </c>
      <c r="Q593" s="409"/>
      <c r="R593" s="409"/>
      <c r="S593" s="409"/>
      <c r="T593" s="409"/>
      <c r="U593" s="409"/>
      <c r="V593" s="410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398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5">
        <v>4640242180076</v>
      </c>
      <c r="E595" s="39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627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1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2"/>
      <c r="P596" s="408" t="s">
        <v>69</v>
      </c>
      <c r="Q596" s="409"/>
      <c r="R596" s="409"/>
      <c r="S596" s="409"/>
      <c r="T596" s="409"/>
      <c r="U596" s="409"/>
      <c r="V596" s="410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2"/>
      <c r="P597" s="408" t="s">
        <v>69</v>
      </c>
      <c r="Q597" s="409"/>
      <c r="R597" s="409"/>
      <c r="S597" s="409"/>
      <c r="T597" s="409"/>
      <c r="U597" s="409"/>
      <c r="V597" s="410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398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5">
        <v>4640242180106</v>
      </c>
      <c r="E599" s="39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394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401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2"/>
      <c r="P600" s="408" t="s">
        <v>69</v>
      </c>
      <c r="Q600" s="409"/>
      <c r="R600" s="409"/>
      <c r="S600" s="409"/>
      <c r="T600" s="409"/>
      <c r="U600" s="409"/>
      <c r="V600" s="410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2"/>
      <c r="P601" s="408" t="s">
        <v>69</v>
      </c>
      <c r="Q601" s="409"/>
      <c r="R601" s="409"/>
      <c r="S601" s="409"/>
      <c r="T601" s="409"/>
      <c r="U601" s="409"/>
      <c r="V601" s="410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722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607"/>
      <c r="P602" s="430" t="s">
        <v>734</v>
      </c>
      <c r="Q602" s="431"/>
      <c r="R602" s="431"/>
      <c r="S602" s="431"/>
      <c r="T602" s="431"/>
      <c r="U602" s="431"/>
      <c r="V602" s="412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14382.1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14565.400000000003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607"/>
      <c r="P603" s="430" t="s">
        <v>735</v>
      </c>
      <c r="Q603" s="431"/>
      <c r="R603" s="431"/>
      <c r="S603" s="431"/>
      <c r="T603" s="431"/>
      <c r="U603" s="431"/>
      <c r="V603" s="412"/>
      <c r="W603" s="37" t="s">
        <v>68</v>
      </c>
      <c r="X603" s="383">
        <f>IFERROR(SUM(BM22:BM599),"0")</f>
        <v>15151.390249898248</v>
      </c>
      <c r="Y603" s="383">
        <f>IFERROR(SUM(BN22:BN599),"0")</f>
        <v>15344.312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607"/>
      <c r="P604" s="430" t="s">
        <v>736</v>
      </c>
      <c r="Q604" s="431"/>
      <c r="R604" s="431"/>
      <c r="S604" s="431"/>
      <c r="T604" s="431"/>
      <c r="U604" s="431"/>
      <c r="V604" s="412"/>
      <c r="W604" s="37" t="s">
        <v>737</v>
      </c>
      <c r="X604" s="38">
        <f>ROUNDUP(SUM(BO22:BO599),0)</f>
        <v>27</v>
      </c>
      <c r="Y604" s="38">
        <f>ROUNDUP(SUM(BP22:BP599),0)</f>
        <v>27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607"/>
      <c r="P605" s="430" t="s">
        <v>738</v>
      </c>
      <c r="Q605" s="431"/>
      <c r="R605" s="431"/>
      <c r="S605" s="431"/>
      <c r="T605" s="431"/>
      <c r="U605" s="431"/>
      <c r="V605" s="412"/>
      <c r="W605" s="37" t="s">
        <v>68</v>
      </c>
      <c r="X605" s="383">
        <f>GrossWeightTotal+PalletQtyTotal*25</f>
        <v>15826.390249898248</v>
      </c>
      <c r="Y605" s="383">
        <f>GrossWeightTotalR+PalletQtyTotalR*25</f>
        <v>16019.312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607"/>
      <c r="P606" s="430" t="s">
        <v>739</v>
      </c>
      <c r="Q606" s="431"/>
      <c r="R606" s="431"/>
      <c r="S606" s="431"/>
      <c r="T606" s="431"/>
      <c r="U606" s="431"/>
      <c r="V606" s="412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1877.8426265092933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1901</v>
      </c>
      <c r="Z606" s="37"/>
      <c r="AA606" s="384"/>
      <c r="AB606" s="384"/>
      <c r="AC606" s="384"/>
    </row>
    <row r="607" spans="1:68" ht="14.25" hidden="1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607"/>
      <c r="P607" s="430" t="s">
        <v>740</v>
      </c>
      <c r="Q607" s="431"/>
      <c r="R607" s="431"/>
      <c r="S607" s="431"/>
      <c r="T607" s="431"/>
      <c r="U607" s="431"/>
      <c r="V607" s="412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31.072859999999995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385" t="s">
        <v>107</v>
      </c>
      <c r="D609" s="483"/>
      <c r="E609" s="483"/>
      <c r="F609" s="483"/>
      <c r="G609" s="483"/>
      <c r="H609" s="445"/>
      <c r="I609" s="385" t="s">
        <v>250</v>
      </c>
      <c r="J609" s="483"/>
      <c r="K609" s="483"/>
      <c r="L609" s="483"/>
      <c r="M609" s="483"/>
      <c r="N609" s="483"/>
      <c r="O609" s="483"/>
      <c r="P609" s="483"/>
      <c r="Q609" s="483"/>
      <c r="R609" s="483"/>
      <c r="S609" s="483"/>
      <c r="T609" s="483"/>
      <c r="U609" s="483"/>
      <c r="V609" s="445"/>
      <c r="W609" s="385" t="s">
        <v>466</v>
      </c>
      <c r="X609" s="445"/>
      <c r="Y609" s="385" t="s">
        <v>521</v>
      </c>
      <c r="Z609" s="483"/>
      <c r="AA609" s="483"/>
      <c r="AB609" s="445"/>
      <c r="AC609" s="372" t="s">
        <v>607</v>
      </c>
      <c r="AD609" s="385" t="s">
        <v>650</v>
      </c>
      <c r="AE609" s="445"/>
      <c r="AF609" s="374"/>
    </row>
    <row r="610" spans="1:32" ht="14.25" customHeight="1" thickTop="1" x14ac:dyDescent="0.2">
      <c r="A610" s="492" t="s">
        <v>743</v>
      </c>
      <c r="B610" s="385" t="s">
        <v>62</v>
      </c>
      <c r="C610" s="385" t="s">
        <v>108</v>
      </c>
      <c r="D610" s="385" t="s">
        <v>128</v>
      </c>
      <c r="E610" s="385" t="s">
        <v>170</v>
      </c>
      <c r="F610" s="385" t="s">
        <v>187</v>
      </c>
      <c r="G610" s="385" t="s">
        <v>218</v>
      </c>
      <c r="H610" s="385" t="s">
        <v>107</v>
      </c>
      <c r="I610" s="385" t="s">
        <v>251</v>
      </c>
      <c r="J610" s="385" t="s">
        <v>268</v>
      </c>
      <c r="K610" s="385" t="s">
        <v>324</v>
      </c>
      <c r="L610" s="374"/>
      <c r="M610" s="385" t="s">
        <v>339</v>
      </c>
      <c r="N610" s="374"/>
      <c r="O610" s="385" t="s">
        <v>355</v>
      </c>
      <c r="P610" s="385" t="s">
        <v>366</v>
      </c>
      <c r="Q610" s="385" t="s">
        <v>369</v>
      </c>
      <c r="R610" s="385" t="s">
        <v>376</v>
      </c>
      <c r="S610" s="385" t="s">
        <v>387</v>
      </c>
      <c r="T610" s="385" t="s">
        <v>390</v>
      </c>
      <c r="U610" s="385" t="s">
        <v>397</v>
      </c>
      <c r="V610" s="385" t="s">
        <v>457</v>
      </c>
      <c r="W610" s="385" t="s">
        <v>467</v>
      </c>
      <c r="X610" s="385" t="s">
        <v>495</v>
      </c>
      <c r="Y610" s="385" t="s">
        <v>522</v>
      </c>
      <c r="Z610" s="385" t="s">
        <v>570</v>
      </c>
      <c r="AA610" s="385" t="s">
        <v>592</v>
      </c>
      <c r="AB610" s="385" t="s">
        <v>599</v>
      </c>
      <c r="AC610" s="385" t="s">
        <v>607</v>
      </c>
      <c r="AD610" s="385" t="s">
        <v>650</v>
      </c>
      <c r="AE610" s="385" t="s">
        <v>718</v>
      </c>
      <c r="AF610" s="374"/>
    </row>
    <row r="611" spans="1:32" ht="13.5" customHeight="1" thickBot="1" x14ac:dyDescent="0.25">
      <c r="A611" s="493"/>
      <c r="B611" s="386"/>
      <c r="C611" s="386"/>
      <c r="D611" s="386"/>
      <c r="E611" s="386"/>
      <c r="F611" s="386"/>
      <c r="G611" s="386"/>
      <c r="H611" s="386"/>
      <c r="I611" s="386"/>
      <c r="J611" s="386"/>
      <c r="K611" s="386"/>
      <c r="L611" s="374"/>
      <c r="M611" s="386"/>
      <c r="N611" s="374"/>
      <c r="O611" s="386"/>
      <c r="P611" s="386"/>
      <c r="Q611" s="386"/>
      <c r="R611" s="386"/>
      <c r="S611" s="386"/>
      <c r="T611" s="386"/>
      <c r="U611" s="386"/>
      <c r="V611" s="386"/>
      <c r="W611" s="386"/>
      <c r="X611" s="386"/>
      <c r="Y611" s="386"/>
      <c r="Z611" s="386"/>
      <c r="AA611" s="386"/>
      <c r="AB611" s="386"/>
      <c r="AC611" s="386"/>
      <c r="AD611" s="386"/>
      <c r="AE611" s="38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95.600000000000009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1918.8000000000002</v>
      </c>
      <c r="E612" s="46">
        <f>IFERROR(Y103*1,"0")+IFERROR(Y104*1,"0")+IFERROR(Y105*1,"0")+IFERROR(Y109*1,"0")+IFERROR(Y110*1,"0")+IFERROR(Y111*1,"0")+IFERROR(Y112*1,"0")+IFERROR(Y113*1,"0")</f>
        <v>446.09999999999997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81.3</v>
      </c>
      <c r="G612" s="46">
        <f>IFERROR(Y147*1,"0")+IFERROR(Y148*1,"0")+IFERROR(Y152*1,"0")+IFERROR(Y153*1,"0")+IFERROR(Y157*1,"0")+IFERROR(Y158*1,"0")</f>
        <v>12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270.60000000000002</v>
      </c>
      <c r="I612" s="46">
        <f>IFERROR(Y185*1,"0")+IFERROR(Y186*1,"0")+IFERROR(Y187*1,"0")+IFERROR(Y188*1,"0")+IFERROR(Y189*1,"0")+IFERROR(Y190*1,"0")+IFERROR(Y191*1,"0")+IFERROR(Y192*1,"0")</f>
        <v>35.700000000000003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256.40000000000003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360.8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6.3000000000000007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5942.7</v>
      </c>
      <c r="V612" s="46">
        <f>IFERROR(Y356*1,"0")+IFERROR(Y360*1,"0")+IFERROR(Y361*1,"0")+IFERROR(Y362*1,"0")</f>
        <v>299.10000000000002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4075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50.4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4.2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290.40000000000003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420.00000000000006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5"/>
        <filter val="1 040,00"/>
        <filter val="1 341,00"/>
        <filter val="1 400,00"/>
        <filter val="1 409,00"/>
        <filter val="1 670,00"/>
        <filter val="1 877,84"/>
        <filter val="10,00"/>
        <filter val="10,50"/>
        <filter val="100,00"/>
        <filter val="105,00"/>
        <filter val="109,49"/>
        <filter val="11,48"/>
        <filter val="11,80"/>
        <filter val="12,00"/>
        <filter val="12,50"/>
        <filter val="120,00"/>
        <filter val="125,30"/>
        <filter val="13,26"/>
        <filter val="130,00"/>
        <filter val="14 382,10"/>
        <filter val="14,14"/>
        <filter val="14,20"/>
        <filter val="14,40"/>
        <filter val="144,00"/>
        <filter val="15 151,39"/>
        <filter val="15 826,39"/>
        <filter val="15,00"/>
        <filter val="15,38"/>
        <filter val="155,00"/>
        <filter val="16,00"/>
        <filter val="162,29"/>
        <filter val="163,68"/>
        <filter val="165,00"/>
        <filter val="166,50"/>
        <filter val="170,00"/>
        <filter val="177,33"/>
        <filter val="178,30"/>
        <filter val="18,76"/>
        <filter val="18,90"/>
        <filter val="19,64"/>
        <filter val="2 640,00"/>
        <filter val="2,00"/>
        <filter val="20,00"/>
        <filter val="210,00"/>
        <filter val="215,00"/>
        <filter val="218,00"/>
        <filter val="22,50"/>
        <filter val="230,00"/>
        <filter val="235,00"/>
        <filter val="24,62"/>
        <filter val="25,00"/>
        <filter val="27"/>
        <filter val="28,70"/>
        <filter val="284,00"/>
        <filter val="29,00"/>
        <filter val="292,00"/>
        <filter val="292,90"/>
        <filter val="3 680,00"/>
        <filter val="3 692,00"/>
        <filter val="3,00"/>
        <filter val="30,00"/>
        <filter val="330,00"/>
        <filter val="348,00"/>
        <filter val="35,00"/>
        <filter val="35,30"/>
        <filter val="35,81"/>
        <filter val="354,00"/>
        <filter val="36,00"/>
        <filter val="369,00"/>
        <filter val="39,40"/>
        <filter val="4,00"/>
        <filter val="4,17"/>
        <filter val="40,00"/>
        <filter val="44,50"/>
        <filter val="45,00"/>
        <filter val="475,79"/>
        <filter val="48,00"/>
        <filter val="49,40"/>
        <filter val="496,50"/>
        <filter val="5,00"/>
        <filter val="5,10"/>
        <filter val="5,60"/>
        <filter val="50,00"/>
        <filter val="51,44"/>
        <filter val="55,95"/>
        <filter val="57,50"/>
        <filter val="6,30"/>
        <filter val="6,40"/>
        <filter val="60,00"/>
        <filter val="601,80"/>
        <filter val="65,00"/>
        <filter val="66,00"/>
        <filter val="7,68"/>
        <filter val="70,00"/>
        <filter val="710,00"/>
        <filter val="75,00"/>
        <filter val="78,90"/>
        <filter val="79,80"/>
        <filter val="8,40"/>
        <filter val="82,60"/>
        <filter val="85,00"/>
        <filter val="860,00"/>
        <filter val="9,00"/>
        <filter val="9,90"/>
        <filter val="90,00"/>
        <filter val="92,22"/>
        <filter val="93,33"/>
      </filters>
    </filterColumn>
  </autoFilter>
  <mergeCells count="1078"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P449:V449"/>
    <mergeCell ref="A204:O205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P170:T170"/>
    <mergeCell ref="A422:Z422"/>
    <mergeCell ref="D493:E493"/>
    <mergeCell ref="P468:T468"/>
    <mergeCell ref="P393:V393"/>
    <mergeCell ref="D558:E558"/>
    <mergeCell ref="P316:T316"/>
    <mergeCell ref="A545:Z54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166:O167"/>
    <mergeCell ref="P478:T478"/>
    <mergeCell ref="D321:E321"/>
    <mergeCell ref="P129:V129"/>
    <mergeCell ref="D386:E386"/>
    <mergeCell ref="P245:T245"/>
    <mergeCell ref="P516:T516"/>
    <mergeCell ref="D188:E188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Y609:AB609"/>
    <mergeCell ref="A508:Z5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2024-08-19T10:18:45Z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