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C03ABE-3F84-4D41-9781-09D069F6D4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BP304" i="1" s="1"/>
  <c r="P304" i="1"/>
  <c r="X302" i="1"/>
  <c r="X301" i="1"/>
  <c r="BO300" i="1"/>
  <c r="BM300" i="1"/>
  <c r="Y300" i="1"/>
  <c r="Y301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118" i="1" l="1"/>
  <c r="BN118" i="1"/>
  <c r="Z198" i="1"/>
  <c r="BN198" i="1"/>
  <c r="Z247" i="1"/>
  <c r="BN247" i="1"/>
  <c r="Z321" i="1"/>
  <c r="BN321" i="1"/>
  <c r="Z448" i="1"/>
  <c r="BN448" i="1"/>
  <c r="Z527" i="1"/>
  <c r="BN527" i="1"/>
  <c r="B612" i="1"/>
  <c r="X604" i="1"/>
  <c r="X602" i="1"/>
  <c r="Z26" i="1"/>
  <c r="BN26" i="1"/>
  <c r="Z69" i="1"/>
  <c r="BN69" i="1"/>
  <c r="Z78" i="1"/>
  <c r="BN78" i="1"/>
  <c r="Z105" i="1"/>
  <c r="BN105" i="1"/>
  <c r="Z128" i="1"/>
  <c r="BN128" i="1"/>
  <c r="Z185" i="1"/>
  <c r="BN185" i="1"/>
  <c r="Z212" i="1"/>
  <c r="BN212" i="1"/>
  <c r="Z236" i="1"/>
  <c r="BN236" i="1"/>
  <c r="Z260" i="1"/>
  <c r="BN260" i="1"/>
  <c r="Z295" i="1"/>
  <c r="Z296" i="1" s="1"/>
  <c r="BN295" i="1"/>
  <c r="BP295" i="1"/>
  <c r="Y296" i="1"/>
  <c r="Z300" i="1"/>
  <c r="Z301" i="1" s="1"/>
  <c r="BN300" i="1"/>
  <c r="BP300" i="1"/>
  <c r="Z304" i="1"/>
  <c r="BN304" i="1"/>
  <c r="Z331" i="1"/>
  <c r="BN331" i="1"/>
  <c r="Z372" i="1"/>
  <c r="BN372" i="1"/>
  <c r="Z376" i="1"/>
  <c r="BN376" i="1"/>
  <c r="Z406" i="1"/>
  <c r="BN406" i="1"/>
  <c r="Z410" i="1"/>
  <c r="BN410" i="1"/>
  <c r="Z412" i="1"/>
  <c r="BN412" i="1"/>
  <c r="Z440" i="1"/>
  <c r="BN440" i="1"/>
  <c r="Z471" i="1"/>
  <c r="BN471" i="1"/>
  <c r="Z513" i="1"/>
  <c r="BN513" i="1"/>
  <c r="Z537" i="1"/>
  <c r="BN537" i="1"/>
  <c r="BP232" i="1"/>
  <c r="BN232" i="1"/>
  <c r="Z232" i="1"/>
  <c r="BP256" i="1"/>
  <c r="BN256" i="1"/>
  <c r="Z256" i="1"/>
  <c r="BP288" i="1"/>
  <c r="BN288" i="1"/>
  <c r="Z288" i="1"/>
  <c r="BP327" i="1"/>
  <c r="BN327" i="1"/>
  <c r="Z327" i="1"/>
  <c r="Y357" i="1"/>
  <c r="BP356" i="1"/>
  <c r="BN356" i="1"/>
  <c r="Z356" i="1"/>
  <c r="Z357" i="1" s="1"/>
  <c r="BP360" i="1"/>
  <c r="BN360" i="1"/>
  <c r="Z360" i="1"/>
  <c r="BP400" i="1"/>
  <c r="BN400" i="1"/>
  <c r="Z400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30" i="1"/>
  <c r="BN30" i="1"/>
  <c r="Z58" i="1"/>
  <c r="BN58" i="1"/>
  <c r="Z84" i="1"/>
  <c r="BN84" i="1"/>
  <c r="Z98" i="1"/>
  <c r="BN98" i="1"/>
  <c r="Z111" i="1"/>
  <c r="BN111" i="1"/>
  <c r="Z122" i="1"/>
  <c r="BN122" i="1"/>
  <c r="Z134" i="1"/>
  <c r="BN134" i="1"/>
  <c r="Z153" i="1"/>
  <c r="BN153" i="1"/>
  <c r="Z189" i="1"/>
  <c r="BN189" i="1"/>
  <c r="Z208" i="1"/>
  <c r="BN208" i="1"/>
  <c r="Z218" i="1"/>
  <c r="BN218" i="1"/>
  <c r="BP222" i="1"/>
  <c r="BN222" i="1"/>
  <c r="Z222" i="1"/>
  <c r="BP243" i="1"/>
  <c r="BN243" i="1"/>
  <c r="Z243" i="1"/>
  <c r="BP267" i="1"/>
  <c r="BN267" i="1"/>
  <c r="Z267" i="1"/>
  <c r="BP313" i="1"/>
  <c r="BN313" i="1"/>
  <c r="Z313" i="1"/>
  <c r="BP345" i="1"/>
  <c r="BN345" i="1"/>
  <c r="Z345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282" i="1"/>
  <c r="Y363" i="1"/>
  <c r="Z368" i="1"/>
  <c r="BN368" i="1"/>
  <c r="BP28" i="1"/>
  <c r="BN28" i="1"/>
  <c r="Z28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5" i="1"/>
  <c r="BP109" i="1"/>
  <c r="BN109" i="1"/>
  <c r="Z109" i="1"/>
  <c r="BP120" i="1"/>
  <c r="BN120" i="1"/>
  <c r="Z120" i="1"/>
  <c r="Y138" i="1"/>
  <c r="BP132" i="1"/>
  <c r="BN132" i="1"/>
  <c r="Z132" i="1"/>
  <c r="BP147" i="1"/>
  <c r="BN147" i="1"/>
  <c r="Z147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BP370" i="1"/>
  <c r="BN370" i="1"/>
  <c r="Z370" i="1"/>
  <c r="Y382" i="1"/>
  <c r="BP380" i="1"/>
  <c r="BN380" i="1"/>
  <c r="Z380" i="1"/>
  <c r="BP398" i="1"/>
  <c r="BN398" i="1"/>
  <c r="Z398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13" i="1"/>
  <c r="BN113" i="1"/>
  <c r="Z113" i="1"/>
  <c r="Y130" i="1"/>
  <c r="BP126" i="1"/>
  <c r="BN126" i="1"/>
  <c r="Z126" i="1"/>
  <c r="BP136" i="1"/>
  <c r="BN136" i="1"/>
  <c r="Z136" i="1"/>
  <c r="Y159" i="1"/>
  <c r="BP157" i="1"/>
  <c r="BN157" i="1"/>
  <c r="Z157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BP286" i="1"/>
  <c r="BN286" i="1"/>
  <c r="Z286" i="1"/>
  <c r="Y318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Y352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3" i="1"/>
  <c r="X605" i="1" s="1"/>
  <c r="X606" i="1"/>
  <c r="Y36" i="1"/>
  <c r="C612" i="1"/>
  <c r="D612" i="1"/>
  <c r="Y230" i="1"/>
  <c r="Y250" i="1"/>
  <c r="Y324" i="1"/>
  <c r="Y333" i="1"/>
  <c r="Y346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Z164" i="1"/>
  <c r="BN164" i="1"/>
  <c r="Y167" i="1"/>
  <c r="Z170" i="1"/>
  <c r="BN170" i="1"/>
  <c r="Z172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Z282" i="1" s="1"/>
  <c r="R612" i="1"/>
  <c r="BP289" i="1"/>
  <c r="BN289" i="1"/>
  <c r="Z289" i="1"/>
  <c r="Y306" i="1"/>
  <c r="BP312" i="1"/>
  <c r="BN312" i="1"/>
  <c r="Z312" i="1"/>
  <c r="BP316" i="1"/>
  <c r="BN316" i="1"/>
  <c r="Z316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BN110" i="1"/>
  <c r="Z112" i="1"/>
  <c r="BN112" i="1"/>
  <c r="F612" i="1"/>
  <c r="Z119" i="1"/>
  <c r="BN119" i="1"/>
  <c r="Z121" i="1"/>
  <c r="BN121" i="1"/>
  <c r="Y124" i="1"/>
  <c r="Z127" i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Z270" i="1" s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K612" i="1"/>
  <c r="Y249" i="1"/>
  <c r="O612" i="1"/>
  <c r="Y271" i="1"/>
  <c r="Y276" i="1"/>
  <c r="Q612" i="1"/>
  <c r="Y283" i="1"/>
  <c r="Y292" i="1"/>
  <c r="Y297" i="1"/>
  <c r="T612" i="1"/>
  <c r="Y302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129" i="1" l="1"/>
  <c r="Z79" i="1"/>
  <c r="Z538" i="1"/>
  <c r="Z407" i="1"/>
  <c r="Z352" i="1"/>
  <c r="Z346" i="1"/>
  <c r="Z494" i="1"/>
  <c r="Z479" i="1"/>
  <c r="Z460" i="1"/>
  <c r="Z377" i="1"/>
  <c r="Z500" i="1"/>
  <c r="Z449" i="1"/>
  <c r="Z123" i="1"/>
  <c r="Z88" i="1"/>
  <c r="Z36" i="1"/>
  <c r="Z229" i="1"/>
  <c r="Z561" i="1"/>
  <c r="Z454" i="1"/>
  <c r="Z393" i="1"/>
  <c r="Z333" i="1"/>
  <c r="Z317" i="1"/>
  <c r="Z291" i="1"/>
  <c r="Z193" i="1"/>
  <c r="Z174" i="1"/>
  <c r="Z166" i="1"/>
  <c r="Z159" i="1"/>
  <c r="Z138" i="1"/>
  <c r="Z114" i="1"/>
  <c r="Z74" i="1"/>
  <c r="Z59" i="1"/>
  <c r="Z588" i="1"/>
  <c r="Z570" i="1"/>
  <c r="Z474" i="1"/>
  <c r="Z401" i="1"/>
  <c r="Z339" i="1"/>
  <c r="Y606" i="1"/>
  <c r="Y603" i="1"/>
  <c r="Z215" i="1"/>
  <c r="Y602" i="1"/>
  <c r="Z554" i="1"/>
  <c r="Z532" i="1"/>
  <c r="Z582" i="1"/>
  <c r="Z388" i="1"/>
  <c r="Z324" i="1"/>
  <c r="Z180" i="1"/>
  <c r="Y604" i="1"/>
  <c r="Z261" i="1"/>
  <c r="Z607" i="1" l="1"/>
  <c r="Y605" i="1"/>
</calcChain>
</file>

<file path=xl/sharedStrings.xml><?xml version="1.0" encoding="utf-8"?>
<sst xmlns="http://schemas.openxmlformats.org/spreadsheetml/2006/main" count="2473" uniqueCount="782">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</sst>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77" sqref="AB77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8" t="s">
        <v>8</v>
      </c>
      <c r="B5" s="469"/>
      <c r="C5" s="470"/>
      <c r="D5" s="478"/>
      <c r="E5" s="479"/>
      <c r="F5" s="735" t="s">
        <v>9</v>
      </c>
      <c r="G5" s="470"/>
      <c r="H5" s="478" t="s">
        <v>781</v>
      </c>
      <c r="I5" s="672"/>
      <c r="J5" s="672"/>
      <c r="K5" s="672"/>
      <c r="L5" s="672"/>
      <c r="M5" s="479"/>
      <c r="N5" s="58"/>
      <c r="P5" s="24" t="s">
        <v>10</v>
      </c>
      <c r="Q5" s="748">
        <v>45526</v>
      </c>
      <c r="R5" s="526"/>
      <c r="T5" s="583" t="s">
        <v>11</v>
      </c>
      <c r="U5" s="447"/>
      <c r="V5" s="584" t="s">
        <v>12</v>
      </c>
      <c r="W5" s="526"/>
      <c r="AB5" s="51"/>
      <c r="AC5" s="51"/>
      <c r="AD5" s="51"/>
      <c r="AE5" s="51"/>
    </row>
    <row r="6" spans="1:32" s="377" customFormat="1" ht="24" customHeight="1" x14ac:dyDescent="0.2">
      <c r="A6" s="528" t="s">
        <v>13</v>
      </c>
      <c r="B6" s="469"/>
      <c r="C6" s="470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26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91"/>
      <c r="T6" s="592" t="s">
        <v>16</v>
      </c>
      <c r="U6" s="447"/>
      <c r="V6" s="652" t="s">
        <v>17</v>
      </c>
      <c r="W6" s="406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5" t="str">
        <f>IFERROR(VLOOKUP(DeliveryAddress,Table,3,0),1)</f>
        <v>5</v>
      </c>
      <c r="E7" s="476"/>
      <c r="F7" s="476"/>
      <c r="G7" s="476"/>
      <c r="H7" s="476"/>
      <c r="I7" s="476"/>
      <c r="J7" s="476"/>
      <c r="K7" s="476"/>
      <c r="L7" s="476"/>
      <c r="M7" s="477"/>
      <c r="N7" s="60"/>
      <c r="P7" s="24"/>
      <c r="Q7" s="42"/>
      <c r="R7" s="42"/>
      <c r="T7" s="393"/>
      <c r="U7" s="447"/>
      <c r="V7" s="653"/>
      <c r="W7" s="654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5">
        <v>0.41666666666666669</v>
      </c>
      <c r="R8" s="477"/>
      <c r="T8" s="393"/>
      <c r="U8" s="447"/>
      <c r="V8" s="653"/>
      <c r="W8" s="654"/>
      <c r="AB8" s="51"/>
      <c r="AC8" s="51"/>
      <c r="AD8" s="51"/>
      <c r="AE8" s="51"/>
    </row>
    <row r="9" spans="1:32" s="37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9"/>
      <c r="E9" s="386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7"/>
      <c r="R9" s="488"/>
      <c r="T9" s="393"/>
      <c r="U9" s="447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9"/>
      <c r="E10" s="386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8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3"/>
      <c r="R10" s="594"/>
      <c r="U10" s="24" t="s">
        <v>22</v>
      </c>
      <c r="V10" s="405" t="s">
        <v>23</v>
      </c>
      <c r="W10" s="406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2" t="s">
        <v>27</v>
      </c>
      <c r="W11" s="488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69"/>
      <c r="C12" s="469"/>
      <c r="D12" s="469"/>
      <c r="E12" s="469"/>
      <c r="F12" s="469"/>
      <c r="G12" s="469"/>
      <c r="H12" s="469"/>
      <c r="I12" s="469"/>
      <c r="J12" s="469"/>
      <c r="K12" s="469"/>
      <c r="L12" s="469"/>
      <c r="M12" s="470"/>
      <c r="N12" s="62"/>
      <c r="P12" s="24" t="s">
        <v>29</v>
      </c>
      <c r="Q12" s="535"/>
      <c r="R12" s="477"/>
      <c r="S12" s="23"/>
      <c r="U12" s="24"/>
      <c r="V12" s="408"/>
      <c r="W12" s="393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9"/>
      <c r="M13" s="470"/>
      <c r="N13" s="62"/>
      <c r="O13" s="26"/>
      <c r="P13" s="26" t="s">
        <v>31</v>
      </c>
      <c r="Q13" s="692"/>
      <c r="R13" s="4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69"/>
      <c r="C14" s="469"/>
      <c r="D14" s="469"/>
      <c r="E14" s="469"/>
      <c r="F14" s="469"/>
      <c r="G14" s="469"/>
      <c r="H14" s="469"/>
      <c r="I14" s="469"/>
      <c r="J14" s="469"/>
      <c r="K14" s="469"/>
      <c r="L14" s="469"/>
      <c r="M14" s="4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9" t="s">
        <v>33</v>
      </c>
      <c r="B15" s="469"/>
      <c r="C15" s="469"/>
      <c r="D15" s="469"/>
      <c r="E15" s="469"/>
      <c r="F15" s="469"/>
      <c r="G15" s="469"/>
      <c r="H15" s="469"/>
      <c r="I15" s="469"/>
      <c r="J15" s="469"/>
      <c r="K15" s="469"/>
      <c r="L15" s="469"/>
      <c r="M15" s="470"/>
      <c r="N15" s="63"/>
      <c r="P15" s="612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3"/>
      <c r="Q16" s="613"/>
      <c r="R16" s="613"/>
      <c r="S16" s="613"/>
      <c r="T16" s="6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4" t="s">
        <v>37</v>
      </c>
      <c r="D17" s="439" t="s">
        <v>38</v>
      </c>
      <c r="E17" s="509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8"/>
      <c r="R17" s="508"/>
      <c r="S17" s="508"/>
      <c r="T17" s="509"/>
      <c r="U17" s="780" t="s">
        <v>50</v>
      </c>
      <c r="V17" s="470"/>
      <c r="W17" s="439" t="s">
        <v>51</v>
      </c>
      <c r="X17" s="439" t="s">
        <v>52</v>
      </c>
      <c r="Y17" s="781" t="s">
        <v>53</v>
      </c>
      <c r="Z17" s="439" t="s">
        <v>54</v>
      </c>
      <c r="AA17" s="639" t="s">
        <v>55</v>
      </c>
      <c r="AB17" s="639" t="s">
        <v>56</v>
      </c>
      <c r="AC17" s="639" t="s">
        <v>57</v>
      </c>
      <c r="AD17" s="639" t="s">
        <v>58</v>
      </c>
      <c r="AE17" s="730"/>
      <c r="AF17" s="731"/>
      <c r="AG17" s="516"/>
      <c r="BD17" s="625" t="s">
        <v>59</v>
      </c>
    </row>
    <row r="18" spans="1:68" ht="14.25" customHeight="1" x14ac:dyDescent="0.2">
      <c r="A18" s="440"/>
      <c r="B18" s="440"/>
      <c r="C18" s="440"/>
      <c r="D18" s="510"/>
      <c r="E18" s="512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0"/>
      <c r="Q18" s="511"/>
      <c r="R18" s="511"/>
      <c r="S18" s="511"/>
      <c r="T18" s="512"/>
      <c r="U18" s="378" t="s">
        <v>60</v>
      </c>
      <c r="V18" s="378" t="s">
        <v>61</v>
      </c>
      <c r="W18" s="440"/>
      <c r="X18" s="440"/>
      <c r="Y18" s="782"/>
      <c r="Z18" s="440"/>
      <c r="AA18" s="640"/>
      <c r="AB18" s="640"/>
      <c r="AC18" s="640"/>
      <c r="AD18" s="732"/>
      <c r="AE18" s="733"/>
      <c r="AF18" s="734"/>
      <c r="AG18" s="517"/>
      <c r="BD18" s="393"/>
    </row>
    <row r="19" spans="1:68" ht="27.75" hidden="1" customHeight="1" x14ac:dyDescent="0.2">
      <c r="A19" s="425" t="s">
        <v>62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8"/>
      <c r="AB19" s="48"/>
      <c r="AC19" s="48"/>
    </row>
    <row r="20" spans="1:68" ht="16.5" hidden="1" customHeight="1" x14ac:dyDescent="0.25">
      <c r="A20" s="459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2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2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6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9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2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2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2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5" t="s">
        <v>107</v>
      </c>
      <c r="B50" s="426"/>
      <c r="C50" s="426"/>
      <c r="D50" s="426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8"/>
      <c r="AB50" s="48"/>
      <c r="AC50" s="48"/>
    </row>
    <row r="51" spans="1:68" ht="16.5" hidden="1" customHeight="1" x14ac:dyDescent="0.25">
      <c r="A51" s="459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2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2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59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2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22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30</v>
      </c>
      <c r="Y77" s="382">
        <f>IFERROR(IF(X77="",0,CEILING((X77/$H77),1)*$H77),"")</f>
        <v>32.400000000000006</v>
      </c>
      <c r="Z77" s="36">
        <f>IFERROR(IF(Y77=0,"",ROUNDUP(Y77/H77,0)*0.02175),"")</f>
        <v>6.5250000000000002E-2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31.333333333333329</v>
      </c>
      <c r="BN77" s="64">
        <f>IFERROR(Y77*I77/H77,"0")</f>
        <v>33.840000000000003</v>
      </c>
      <c r="BO77" s="64">
        <f>IFERROR(1/J77*(X77/H77),"0")</f>
        <v>4.96031746031746E-2</v>
      </c>
      <c r="BP77" s="64">
        <f>IFERROR(1/J77*(Y77/H77),"0")</f>
        <v>5.3571428571428575E-2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2.7777777777777777</v>
      </c>
      <c r="Y79" s="383">
        <f>IFERROR(Y77/H77,"0")+IFERROR(Y78/H78,"0")</f>
        <v>3.0000000000000004</v>
      </c>
      <c r="Z79" s="383">
        <f>IFERROR(IF(Z77="",0,Z77),"0")+IFERROR(IF(Z78="",0,Z78),"0")</f>
        <v>6.5250000000000002E-2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30</v>
      </c>
      <c r="Y80" s="383">
        <f>IFERROR(SUM(Y77:Y78),"0")</f>
        <v>32.400000000000006</v>
      </c>
      <c r="Z80" s="37"/>
      <c r="AA80" s="384"/>
      <c r="AB80" s="384"/>
      <c r="AC80" s="384"/>
    </row>
    <row r="81" spans="1:68" ht="14.25" hidden="1" customHeight="1" x14ac:dyDescent="0.25">
      <c r="A81" s="422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22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22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59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22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10</v>
      </c>
      <c r="Y103" s="38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0.92592592592592582</v>
      </c>
      <c r="Y106" s="383">
        <f>IFERROR(Y103/H103,"0")+IFERROR(Y104/H104,"0")+IFERROR(Y105/H105,"0")</f>
        <v>1</v>
      </c>
      <c r="Z106" s="383">
        <f>IFERROR(IF(Z103="",0,Z103),"0")+IFERROR(IF(Z104="",0,Z104),"0")+IFERROR(IF(Z105="",0,Z105),"0")</f>
        <v>2.1749999999999999E-2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10</v>
      </c>
      <c r="Y107" s="383">
        <f>IFERROR(SUM(Y103:Y105),"0")</f>
        <v>10.8</v>
      </c>
      <c r="Z107" s="37"/>
      <c r="AA107" s="384"/>
      <c r="AB107" s="384"/>
      <c r="AC107" s="384"/>
    </row>
    <row r="108" spans="1:68" ht="14.25" hidden="1" customHeight="1" x14ac:dyDescent="0.25">
      <c r="A108" s="422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59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22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22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22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22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59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22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22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22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59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22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30</v>
      </c>
      <c r="Y163" s="382">
        <f>IFERROR(IF(X163="",0,CEILING((X163/$H163),1)*$H163),"")</f>
        <v>33.599999999999994</v>
      </c>
      <c r="Z163" s="36">
        <f>IFERROR(IF(Y163=0,"",ROUNDUP(Y163/H163,0)*0.02175),"")</f>
        <v>6.5250000000000002E-2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31.285714285714285</v>
      </c>
      <c r="BN163" s="64">
        <f>IFERROR(Y163*I163/H163,"0")</f>
        <v>35.039999999999992</v>
      </c>
      <c r="BO163" s="64">
        <f>IFERROR(1/J163*(X163/H163),"0")</f>
        <v>4.7831632653061229E-2</v>
      </c>
      <c r="BP163" s="64">
        <f>IFERROR(1/J163*(Y163/H163),"0")</f>
        <v>5.3571428571428562E-2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2.6785714285714288</v>
      </c>
      <c r="Y166" s="383">
        <f>IFERROR(Y163/H163,"0")+IFERROR(Y164/H164,"0")+IFERROR(Y165/H165,"0")</f>
        <v>2.9999999999999996</v>
      </c>
      <c r="Z166" s="383">
        <f>IFERROR(IF(Z163="",0,Z163),"0")+IFERROR(IF(Z164="",0,Z164),"0")+IFERROR(IF(Z165="",0,Z165),"0")</f>
        <v>6.5250000000000002E-2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30</v>
      </c>
      <c r="Y167" s="383">
        <f>IFERROR(SUM(Y163:Y165),"0")</f>
        <v>33.599999999999994</v>
      </c>
      <c r="Z167" s="37"/>
      <c r="AA167" s="384"/>
      <c r="AB167" s="384"/>
      <c r="AC167" s="384"/>
    </row>
    <row r="168" spans="1:68" ht="14.25" hidden="1" customHeight="1" x14ac:dyDescent="0.25">
      <c r="A168" s="422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60</v>
      </c>
      <c r="Y169" s="382">
        <f>IFERROR(IF(X169="",0,CEILING((X169/$H169),1)*$H169),"")</f>
        <v>63</v>
      </c>
      <c r="Z169" s="36">
        <f>IFERROR(IF(Y169=0,"",ROUNDUP(Y169/H169,0)*0.02175),"")</f>
        <v>0.15225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64.2</v>
      </c>
      <c r="BN169" s="64">
        <f>IFERROR(Y169*I169/H169,"0")</f>
        <v>67.410000000000011</v>
      </c>
      <c r="BO169" s="64">
        <f>IFERROR(1/J169*(X169/H169),"0")</f>
        <v>0.11904761904761904</v>
      </c>
      <c r="BP169" s="64">
        <f>IFERROR(1/J169*(Y169/H169),"0")</f>
        <v>0.125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6.666666666666667</v>
      </c>
      <c r="Y174" s="383">
        <f>IFERROR(Y169/H169,"0")+IFERROR(Y170/H170,"0")+IFERROR(Y171/H171,"0")+IFERROR(Y172/H172,"0")+IFERROR(Y173/H173,"0")</f>
        <v>7</v>
      </c>
      <c r="Z174" s="383">
        <f>IFERROR(IF(Z169="",0,Z169),"0")+IFERROR(IF(Z170="",0,Z170),"0")+IFERROR(IF(Z171="",0,Z171),"0")+IFERROR(IF(Z172="",0,Z172),"0")+IFERROR(IF(Z173="",0,Z173),"0")</f>
        <v>0.15225</v>
      </c>
      <c r="AA174" s="384"/>
      <c r="AB174" s="384"/>
      <c r="AC174" s="384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60</v>
      </c>
      <c r="Y175" s="383">
        <f>IFERROR(SUM(Y169:Y173),"0")</f>
        <v>63</v>
      </c>
      <c r="Z175" s="37"/>
      <c r="AA175" s="384"/>
      <c r="AB175" s="384"/>
      <c r="AC175" s="384"/>
    </row>
    <row r="176" spans="1:68" ht="14.25" hidden="1" customHeight="1" x14ac:dyDescent="0.25">
      <c r="A176" s="422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5" t="s">
        <v>250</v>
      </c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26"/>
      <c r="W182" s="426"/>
      <c r="X182" s="426"/>
      <c r="Y182" s="426"/>
      <c r="Z182" s="426"/>
      <c r="AA182" s="48"/>
      <c r="AB182" s="48"/>
      <c r="AC182" s="48"/>
    </row>
    <row r="183" spans="1:68" ht="16.5" hidden="1" customHeight="1" x14ac:dyDescent="0.25">
      <c r="A183" s="459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22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35</v>
      </c>
      <c r="Y185" s="382">
        <f t="shared" ref="Y185:Y192" si="26">IFERROR(IF(X185="",0,CEILING((X185/$H185),1)*$H185),"")</f>
        <v>37.800000000000004</v>
      </c>
      <c r="Z185" s="36">
        <f>IFERROR(IF(Y185=0,"",ROUNDUP(Y185/H185,0)*0.00753),"")</f>
        <v>6.7769999999999997E-2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37.166666666666664</v>
      </c>
      <c r="BN185" s="64">
        <f t="shared" ref="BN185:BN192" si="28">IFERROR(Y185*I185/H185,"0")</f>
        <v>40.14</v>
      </c>
      <c r="BO185" s="64">
        <f t="shared" ref="BO185:BO192" si="29">IFERROR(1/J185*(X185/H185),"0")</f>
        <v>5.3418803418803409E-2</v>
      </c>
      <c r="BP185" s="64">
        <f t="shared" ref="BP185:BP192" si="30">IFERROR(1/J185*(Y185/H185),"0")</f>
        <v>5.7692307692307689E-2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20.238095238095237</v>
      </c>
      <c r="Y193" s="383">
        <f>IFERROR(Y185/H185,"0")+IFERROR(Y186/H186,"0")+IFERROR(Y187/H187,"0")+IFERROR(Y188/H188,"0")+IFERROR(Y189/H189,"0")+IFERROR(Y190/H190,"0")+IFERROR(Y191/H191,"0")+IFERROR(Y192/H192,"0")</f>
        <v>21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0.15812999999999999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85</v>
      </c>
      <c r="Y194" s="383">
        <f>IFERROR(SUM(Y185:Y192),"0")</f>
        <v>88.200000000000017</v>
      </c>
      <c r="Z194" s="37"/>
      <c r="AA194" s="384"/>
      <c r="AB194" s="384"/>
      <c r="AC194" s="384"/>
    </row>
    <row r="195" spans="1:68" ht="16.5" hidden="1" customHeight="1" x14ac:dyDescent="0.25">
      <c r="A195" s="459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22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22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22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20</v>
      </c>
      <c r="Y207" s="382">
        <f t="shared" ref="Y207:Y214" si="31">IFERROR(IF(X207="",0,CEILING((X207/$H207),1)*$H207),"")</f>
        <v>21.6</v>
      </c>
      <c r="Z207" s="36">
        <f>IFERROR(IF(Y207=0,"",ROUNDUP(Y207/H207,0)*0.00937),"")</f>
        <v>3.7479999999999999E-2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20.777777777777779</v>
      </c>
      <c r="BN207" s="64">
        <f t="shared" ref="BN207:BN214" si="33">IFERROR(Y207*I207/H207,"0")</f>
        <v>22.44</v>
      </c>
      <c r="BO207" s="64">
        <f t="shared" ref="BO207:BO214" si="34">IFERROR(1/J207*(X207/H207),"0")</f>
        <v>3.0864197530864192E-2</v>
      </c>
      <c r="BP207" s="64">
        <f t="shared" ref="BP207:BP214" si="35">IFERROR(1/J207*(Y207/H207),"0")</f>
        <v>3.3333333333333333E-2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20</v>
      </c>
      <c r="Y208" s="382">
        <f t="shared" si="31"/>
        <v>21.6</v>
      </c>
      <c r="Z208" s="36">
        <f>IFERROR(IF(Y208=0,"",ROUNDUP(Y208/H208,0)*0.00937),"")</f>
        <v>3.7479999999999999E-2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20.777777777777779</v>
      </c>
      <c r="BN208" s="64">
        <f t="shared" si="33"/>
        <v>22.44</v>
      </c>
      <c r="BO208" s="64">
        <f t="shared" si="34"/>
        <v>3.0864197530864192E-2</v>
      </c>
      <c r="BP208" s="64">
        <f t="shared" si="35"/>
        <v>3.3333333333333333E-2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20</v>
      </c>
      <c r="Y209" s="382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20.777777777777779</v>
      </c>
      <c r="BN209" s="64">
        <f t="shared" si="33"/>
        <v>22.44</v>
      </c>
      <c r="BO209" s="64">
        <f t="shared" si="34"/>
        <v>3.0864197530864192E-2</v>
      </c>
      <c r="BP209" s="64">
        <f t="shared" si="35"/>
        <v>3.3333333333333333E-2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20</v>
      </c>
      <c r="Y210" s="382">
        <f t="shared" si="31"/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20.777777777777779</v>
      </c>
      <c r="BN210" s="64">
        <f t="shared" si="33"/>
        <v>22.44</v>
      </c>
      <c r="BO210" s="64">
        <f t="shared" si="34"/>
        <v>3.0864197530864192E-2</v>
      </c>
      <c r="BP210" s="64">
        <f t="shared" si="35"/>
        <v>3.3333333333333333E-2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14.814814814814813</v>
      </c>
      <c r="Y215" s="383">
        <f>IFERROR(Y207/H207,"0")+IFERROR(Y208/H208,"0")+IFERROR(Y209/H209,"0")+IFERROR(Y210/H210,"0")+IFERROR(Y211/H211,"0")+IFERROR(Y212/H212,"0")+IFERROR(Y213/H213,"0")+IFERROR(Y214/H214,"0")</f>
        <v>16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0.14992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80</v>
      </c>
      <c r="Y216" s="383">
        <f>IFERROR(SUM(Y207:Y214),"0")</f>
        <v>86.4</v>
      </c>
      <c r="Z216" s="37"/>
      <c r="AA216" s="384"/>
      <c r="AB216" s="384"/>
      <c r="AC216" s="384"/>
    </row>
    <row r="217" spans="1:68" ht="14.25" hidden="1" customHeight="1" x14ac:dyDescent="0.25">
      <c r="A217" s="422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15</v>
      </c>
      <c r="Y218" s="382">
        <f t="shared" ref="Y218:Y228" si="36">IFERROR(IF(X218="",0,CEILING((X218/$H218),1)*$H218),"")</f>
        <v>16.2</v>
      </c>
      <c r="Z218" s="36">
        <f>IFERROR(IF(Y218=0,"",ROUNDUP(Y218/H218,0)*0.02175),"")</f>
        <v>4.3499999999999997E-2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16.044444444444448</v>
      </c>
      <c r="BN218" s="64">
        <f t="shared" ref="BN218:BN228" si="38">IFERROR(Y218*I218/H218,"0")</f>
        <v>17.327999999999999</v>
      </c>
      <c r="BO218" s="64">
        <f t="shared" ref="BO218:BO228" si="39">IFERROR(1/J218*(X218/H218),"0")</f>
        <v>3.3068783068783067E-2</v>
      </c>
      <c r="BP218" s="64">
        <f t="shared" ref="BP218:BP228" si="40">IFERROR(1/J218*(Y218/H218),"0")</f>
        <v>3.5714285714285712E-2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18</v>
      </c>
      <c r="Y219" s="382">
        <f t="shared" si="36"/>
        <v>23.4</v>
      </c>
      <c r="Z219" s="36">
        <f>IFERROR(IF(Y219=0,"",ROUNDUP(Y219/H219,0)*0.02175),"")</f>
        <v>6.5250000000000002E-2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19.301538461538463</v>
      </c>
      <c r="BN219" s="64">
        <f t="shared" si="38"/>
        <v>25.092000000000002</v>
      </c>
      <c r="BO219" s="64">
        <f t="shared" si="39"/>
        <v>4.1208791208791208E-2</v>
      </c>
      <c r="BP219" s="64">
        <f t="shared" si="40"/>
        <v>5.3571428571428568E-2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15</v>
      </c>
      <c r="Y221" s="382">
        <f t="shared" si="36"/>
        <v>17.399999999999999</v>
      </c>
      <c r="Z221" s="36">
        <f>IFERROR(IF(Y221=0,"",ROUNDUP(Y221/H221,0)*0.02175),"")</f>
        <v>4.3499999999999997E-2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15.972413793103447</v>
      </c>
      <c r="BN221" s="64">
        <f t="shared" si="38"/>
        <v>18.527999999999999</v>
      </c>
      <c r="BO221" s="64">
        <f t="shared" si="39"/>
        <v>3.0788177339901478E-2</v>
      </c>
      <c r="BP221" s="64">
        <f t="shared" si="40"/>
        <v>3.5714285714285712E-2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4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2.88</v>
      </c>
      <c r="Y227" s="382">
        <f t="shared" si="36"/>
        <v>4.8</v>
      </c>
      <c r="Z227" s="36">
        <f t="shared" si="41"/>
        <v>1.506E-2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3.2063999999999999</v>
      </c>
      <c r="BN227" s="64">
        <f t="shared" si="38"/>
        <v>5.3440000000000003</v>
      </c>
      <c r="BO227" s="64">
        <f t="shared" si="39"/>
        <v>7.6923076923076919E-3</v>
      </c>
      <c r="BP227" s="64">
        <f t="shared" si="40"/>
        <v>1.282051282051282E-2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1.92</v>
      </c>
      <c r="Y228" s="382">
        <f t="shared" si="36"/>
        <v>2.4</v>
      </c>
      <c r="Z228" s="36">
        <f t="shared" si="41"/>
        <v>7.5300000000000002E-3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2.1423999999999999</v>
      </c>
      <c r="BN228" s="64">
        <f t="shared" si="38"/>
        <v>2.6779999999999999</v>
      </c>
      <c r="BO228" s="64">
        <f t="shared" si="39"/>
        <v>5.1282051282051282E-3</v>
      </c>
      <c r="BP228" s="64">
        <f t="shared" si="40"/>
        <v>6.41025641025641E-3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7.8836820905786427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0.17484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52.800000000000004</v>
      </c>
      <c r="Y230" s="383">
        <f>IFERROR(SUM(Y218:Y228),"0")</f>
        <v>64.199999999999989</v>
      </c>
      <c r="Z230" s="37"/>
      <c r="AA230" s="384"/>
      <c r="AB230" s="384"/>
      <c r="AC230" s="384"/>
    </row>
    <row r="231" spans="1:68" ht="14.25" hidden="1" customHeight="1" x14ac:dyDescent="0.25">
      <c r="A231" s="422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50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59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22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2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7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59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22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43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59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2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59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22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59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22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59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2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59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2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59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22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22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59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22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6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22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22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35</v>
      </c>
      <c r="Y327" s="382">
        <f t="shared" ref="Y327:Y332" si="57">IFERROR(IF(X327="",0,CEILING((X327/$H327),1)*$H327),"")</f>
        <v>39</v>
      </c>
      <c r="Z327" s="36">
        <f>IFERROR(IF(Y327=0,"",ROUNDUP(Y327/H327,0)*0.02175),"")</f>
        <v>0.10874999999999999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37.503846153846162</v>
      </c>
      <c r="BN327" s="64">
        <f t="shared" ref="BN327:BN332" si="59">IFERROR(Y327*I327/H327,"0")</f>
        <v>41.790000000000006</v>
      </c>
      <c r="BO327" s="64">
        <f t="shared" ref="BO327:BO332" si="60">IFERROR(1/J327*(X327/H327),"0")</f>
        <v>8.0128205128205121E-2</v>
      </c>
      <c r="BP327" s="64">
        <f t="shared" ref="BP327:BP332" si="61">IFERROR(1/J327*(Y327/H327),"0")</f>
        <v>8.9285714285714274E-2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4.4871794871794872</v>
      </c>
      <c r="Y333" s="383">
        <f>IFERROR(Y327/H327,"0")+IFERROR(Y328/H328,"0")+IFERROR(Y329/H329,"0")+IFERROR(Y330/H330,"0")+IFERROR(Y331/H331,"0")+IFERROR(Y332/H332,"0")</f>
        <v>5</v>
      </c>
      <c r="Z333" s="383">
        <f>IFERROR(IF(Z327="",0,Z327),"0")+IFERROR(IF(Z328="",0,Z328),"0")+IFERROR(IF(Z329="",0,Z329),"0")+IFERROR(IF(Z330="",0,Z330),"0")+IFERROR(IF(Z331="",0,Z331),"0")+IFERROR(IF(Z332="",0,Z332),"0")</f>
        <v>0.10874999999999999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35</v>
      </c>
      <c r="Y334" s="383">
        <f>IFERROR(SUM(Y327:Y332),"0")</f>
        <v>39</v>
      </c>
      <c r="Z334" s="37"/>
      <c r="AA334" s="384"/>
      <c r="AB334" s="384"/>
      <c r="AC334" s="384"/>
    </row>
    <row r="335" spans="1:68" ht="14.25" hidden="1" customHeight="1" x14ac:dyDescent="0.25">
      <c r="A335" s="422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hidden="1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hidden="1" customHeight="1" x14ac:dyDescent="0.25">
      <c r="A341" s="422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6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22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59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22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22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5" t="s">
        <v>466</v>
      </c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6"/>
      <c r="N365" s="426"/>
      <c r="O365" s="426"/>
      <c r="P365" s="426"/>
      <c r="Q365" s="426"/>
      <c r="R365" s="426"/>
      <c r="S365" s="426"/>
      <c r="T365" s="426"/>
      <c r="U365" s="426"/>
      <c r="V365" s="426"/>
      <c r="W365" s="426"/>
      <c r="X365" s="426"/>
      <c r="Y365" s="426"/>
      <c r="Z365" s="426"/>
      <c r="AA365" s="48"/>
      <c r="AB365" s="48"/>
      <c r="AC365" s="48"/>
    </row>
    <row r="366" spans="1:68" ht="16.5" hidden="1" customHeight="1" x14ac:dyDescent="0.25">
      <c r="A366" s="459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22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1980</v>
      </c>
      <c r="Y368" s="382">
        <f t="shared" ref="Y368:Y376" si="62">IFERROR(IF(X368="",0,CEILING((X368/$H368),1)*$H368),"")</f>
        <v>1980</v>
      </c>
      <c r="Z368" s="36">
        <f>IFERROR(IF(Y368=0,"",ROUNDUP(Y368/H368,0)*0.02175),"")</f>
        <v>2.871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2043.3600000000001</v>
      </c>
      <c r="BN368" s="64">
        <f t="shared" ref="BN368:BN376" si="64">IFERROR(Y368*I368/H368,"0")</f>
        <v>2043.3600000000001</v>
      </c>
      <c r="BO368" s="64">
        <f t="shared" ref="BO368:BO376" si="65">IFERROR(1/J368*(X368/H368),"0")</f>
        <v>2.75</v>
      </c>
      <c r="BP368" s="64">
        <f t="shared" ref="BP368:BP376" si="66">IFERROR(1/J368*(Y368/H368),"0")</f>
        <v>2.75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2080</v>
      </c>
      <c r="Y370" s="382">
        <f t="shared" si="62"/>
        <v>2085</v>
      </c>
      <c r="Z370" s="36">
        <f>IFERROR(IF(Y370=0,"",ROUNDUP(Y370/H370,0)*0.02175),"")</f>
        <v>3.02325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2146.56</v>
      </c>
      <c r="BN370" s="64">
        <f t="shared" si="64"/>
        <v>2151.7199999999998</v>
      </c>
      <c r="BO370" s="64">
        <f t="shared" si="65"/>
        <v>2.8888888888888884</v>
      </c>
      <c r="BP370" s="64">
        <f t="shared" si="66"/>
        <v>2.895833333333333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2230</v>
      </c>
      <c r="Y372" s="382">
        <f t="shared" si="62"/>
        <v>2235</v>
      </c>
      <c r="Z372" s="36">
        <f>IFERROR(IF(Y372=0,"",ROUNDUP(Y372/H372,0)*0.02175),"")</f>
        <v>3.2407499999999998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2301.36</v>
      </c>
      <c r="BN372" s="64">
        <f t="shared" si="64"/>
        <v>2306.52</v>
      </c>
      <c r="BO372" s="64">
        <f t="shared" si="65"/>
        <v>3.0972222222222219</v>
      </c>
      <c r="BP372" s="64">
        <f t="shared" si="66"/>
        <v>3.1041666666666665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419.33333333333326</v>
      </c>
      <c r="Y377" s="383">
        <f>IFERROR(Y368/H368,"0")+IFERROR(Y369/H369,"0")+IFERROR(Y370/H370,"0")+IFERROR(Y371/H371,"0")+IFERROR(Y372/H372,"0")+IFERROR(Y373/H373,"0")+IFERROR(Y374/H374,"0")+IFERROR(Y375/H375,"0")+IFERROR(Y376/H376,"0")</f>
        <v>420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9.1349999999999998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6290</v>
      </c>
      <c r="Y378" s="383">
        <f>IFERROR(SUM(Y368:Y376),"0")</f>
        <v>6300</v>
      </c>
      <c r="Z378" s="37"/>
      <c r="AA378" s="384"/>
      <c r="AB378" s="384"/>
      <c r="AC378" s="384"/>
    </row>
    <row r="379" spans="1:68" ht="14.25" hidden="1" customHeight="1" x14ac:dyDescent="0.25">
      <c r="A379" s="422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2180</v>
      </c>
      <c r="Y380" s="382">
        <f>IFERROR(IF(X380="",0,CEILING((X380/$H380),1)*$H380),"")</f>
        <v>2190</v>
      </c>
      <c r="Z380" s="36">
        <f>IFERROR(IF(Y380=0,"",ROUNDUP(Y380/H380,0)*0.02175),"")</f>
        <v>3.1755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2249.7600000000002</v>
      </c>
      <c r="BN380" s="64">
        <f>IFERROR(Y380*I380/H380,"0")</f>
        <v>2260.0800000000004</v>
      </c>
      <c r="BO380" s="64">
        <f>IFERROR(1/J380*(X380/H380),"0")</f>
        <v>3.0277777777777777</v>
      </c>
      <c r="BP380" s="64">
        <f>IFERROR(1/J380*(Y380/H380),"0")</f>
        <v>3.0416666666666665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145.33333333333334</v>
      </c>
      <c r="Y382" s="383">
        <f>IFERROR(Y380/H380,"0")+IFERROR(Y381/H381,"0")</f>
        <v>146</v>
      </c>
      <c r="Z382" s="383">
        <f>IFERROR(IF(Z380="",0,Z380),"0")+IFERROR(IF(Z381="",0,Z381),"0")</f>
        <v>3.1755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2180</v>
      </c>
      <c r="Y383" s="383">
        <f>IFERROR(SUM(Y380:Y381),"0")</f>
        <v>2190</v>
      </c>
      <c r="Z383" s="37"/>
      <c r="AA383" s="384"/>
      <c r="AB383" s="384"/>
      <c r="AC383" s="384"/>
    </row>
    <row r="384" spans="1:68" ht="14.25" hidden="1" customHeight="1" x14ac:dyDescent="0.25">
      <c r="A384" s="422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8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8.5784615384615392</v>
      </c>
      <c r="BN387" s="64">
        <f>IFERROR(Y387*I387/H387,"0")</f>
        <v>16.728000000000002</v>
      </c>
      <c r="BO387" s="64">
        <f>IFERROR(1/J387*(X387/H387),"0")</f>
        <v>1.8315018315018316E-2</v>
      </c>
      <c r="BP387" s="64">
        <f>IFERROR(1/J387*(Y387/H387),"0")</f>
        <v>3.5714285714285712E-2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1.0256410256410258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8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hidden="1" customHeight="1" x14ac:dyDescent="0.25">
      <c r="A390" s="422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59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22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22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10</v>
      </c>
      <c r="Y404" s="382">
        <f>IFERROR(IF(X404="",0,CEILING((X404/$H404),1)*$H404),"")</f>
        <v>13.14</v>
      </c>
      <c r="Z404" s="36">
        <f>IFERROR(IF(Y404=0,"",ROUNDUP(Y404/H404,0)*0.00753),"")</f>
        <v>2.2589999999999999E-2</v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10.456621004566209</v>
      </c>
      <c r="BN404" s="64">
        <f>IFERROR(Y404*I404/H404,"0")</f>
        <v>13.740000000000002</v>
      </c>
      <c r="BO404" s="64">
        <f>IFERROR(1/J404*(X404/H404),"0")</f>
        <v>1.4635288607891348E-2</v>
      </c>
      <c r="BP404" s="64">
        <f>IFERROR(1/J404*(Y404/H404),"0")</f>
        <v>1.9230769230769232E-2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2.2831050228310503</v>
      </c>
      <c r="Y407" s="383">
        <f>IFERROR(Y404/H404,"0")+IFERROR(Y405/H405,"0")+IFERROR(Y406/H406,"0")</f>
        <v>3</v>
      </c>
      <c r="Z407" s="383">
        <f>IFERROR(IF(Z404="",0,Z404),"0")+IFERROR(IF(Z405="",0,Z405),"0")+IFERROR(IF(Z406="",0,Z406),"0")</f>
        <v>2.2589999999999999E-2</v>
      </c>
      <c r="AA407" s="384"/>
      <c r="AB407" s="384"/>
      <c r="AC407" s="384"/>
    </row>
    <row r="408" spans="1:68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10</v>
      </c>
      <c r="Y408" s="383">
        <f>IFERROR(SUM(Y404:Y406),"0")</f>
        <v>13.14</v>
      </c>
      <c r="Z408" s="37"/>
      <c r="AA408" s="384"/>
      <c r="AB408" s="384"/>
      <c r="AC408" s="384"/>
    </row>
    <row r="409" spans="1:68" ht="14.25" hidden="1" customHeight="1" x14ac:dyDescent="0.25">
      <c r="A409" s="422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218</v>
      </c>
      <c r="Y410" s="382">
        <f>IFERROR(IF(X410="",0,CEILING((X410/$H410),1)*$H410),"")</f>
        <v>218.4</v>
      </c>
      <c r="Z410" s="36">
        <f>IFERROR(IF(Y410=0,"",ROUNDUP(Y410/H410,0)*0.02175),"")</f>
        <v>0.60899999999999999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233.76307692307694</v>
      </c>
      <c r="BN410" s="64">
        <f>IFERROR(Y410*I410/H410,"0")</f>
        <v>234.19200000000004</v>
      </c>
      <c r="BO410" s="64">
        <f>IFERROR(1/J410*(X410/H410),"0")</f>
        <v>0.49908424908424909</v>
      </c>
      <c r="BP410" s="64">
        <f>IFERROR(1/J410*(Y410/H410),"0")</f>
        <v>0.5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27.948717948717949</v>
      </c>
      <c r="Y415" s="383">
        <f>IFERROR(Y410/H410,"0")+IFERROR(Y411/H411,"0")+IFERROR(Y412/H412,"0")+IFERROR(Y413/H413,"0")+IFERROR(Y414/H414,"0")</f>
        <v>28</v>
      </c>
      <c r="Z415" s="383">
        <f>IFERROR(IF(Z410="",0,Z410),"0")+IFERROR(IF(Z411="",0,Z411),"0")+IFERROR(IF(Z412="",0,Z412),"0")+IFERROR(IF(Z413="",0,Z413),"0")+IFERROR(IF(Z414="",0,Z414),"0")</f>
        <v>0.60899999999999999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218</v>
      </c>
      <c r="Y416" s="383">
        <f>IFERROR(SUM(Y410:Y414),"0")</f>
        <v>218.4</v>
      </c>
      <c r="Z416" s="37"/>
      <c r="AA416" s="384"/>
      <c r="AB416" s="384"/>
      <c r="AC416" s="384"/>
    </row>
    <row r="417" spans="1:68" ht="14.25" hidden="1" customHeight="1" x14ac:dyDescent="0.25">
      <c r="A417" s="422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5" t="s">
        <v>521</v>
      </c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6"/>
      <c r="N421" s="426"/>
      <c r="O421" s="426"/>
      <c r="P421" s="426"/>
      <c r="Q421" s="426"/>
      <c r="R421" s="426"/>
      <c r="S421" s="426"/>
      <c r="T421" s="426"/>
      <c r="U421" s="426"/>
      <c r="V421" s="426"/>
      <c r="W421" s="426"/>
      <c r="X421" s="426"/>
      <c r="Y421" s="426"/>
      <c r="Z421" s="426"/>
      <c r="AA421" s="48"/>
      <c r="AB421" s="48"/>
      <c r="AC421" s="48"/>
    </row>
    <row r="422" spans="1:68" ht="16.5" hidden="1" customHeight="1" x14ac:dyDescent="0.25">
      <c r="A422" s="459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22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22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4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20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21.095238095238091</v>
      </c>
      <c r="BN429" s="64">
        <f t="shared" si="69"/>
        <v>22.15</v>
      </c>
      <c r="BO429" s="64">
        <f t="shared" si="70"/>
        <v>3.0525030525030524E-2</v>
      </c>
      <c r="BP429" s="64">
        <f t="shared" si="71"/>
        <v>3.2051282051282048E-2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0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4.7619047619047619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3.7650000000000003E-2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20</v>
      </c>
      <c r="Y450" s="383">
        <f>IFERROR(SUM(Y428:Y448),"0")</f>
        <v>21</v>
      </c>
      <c r="Z450" s="37"/>
      <c r="AA450" s="384"/>
      <c r="AB450" s="384"/>
      <c r="AC450" s="384"/>
    </row>
    <row r="451" spans="1:68" ht="14.25" hidden="1" customHeight="1" x14ac:dyDescent="0.25">
      <c r="A451" s="422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22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59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22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22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1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22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22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22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59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22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5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59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22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4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22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5" t="s">
        <v>607</v>
      </c>
      <c r="B506" s="426"/>
      <c r="C506" s="426"/>
      <c r="D506" s="426"/>
      <c r="E506" s="426"/>
      <c r="F506" s="426"/>
      <c r="G506" s="426"/>
      <c r="H506" s="426"/>
      <c r="I506" s="426"/>
      <c r="J506" s="426"/>
      <c r="K506" s="426"/>
      <c r="L506" s="426"/>
      <c r="M506" s="426"/>
      <c r="N506" s="426"/>
      <c r="O506" s="426"/>
      <c r="P506" s="426"/>
      <c r="Q506" s="426"/>
      <c r="R506" s="426"/>
      <c r="S506" s="426"/>
      <c r="T506" s="426"/>
      <c r="U506" s="426"/>
      <c r="V506" s="426"/>
      <c r="W506" s="426"/>
      <c r="X506" s="426"/>
      <c r="Y506" s="426"/>
      <c r="Z506" s="426"/>
      <c r="AA506" s="48"/>
      <c r="AB506" s="48"/>
      <c r="AC506" s="48"/>
    </row>
    <row r="507" spans="1:68" ht="16.5" hidden="1" customHeight="1" x14ac:dyDescent="0.25">
      <c r="A507" s="459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22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15</v>
      </c>
      <c r="Y512" s="382">
        <f t="shared" si="78"/>
        <v>15.84</v>
      </c>
      <c r="Z512" s="36">
        <f t="shared" si="79"/>
        <v>3.5880000000000002E-2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320</v>
      </c>
      <c r="Y514" s="382">
        <f t="shared" si="78"/>
        <v>322.08000000000004</v>
      </c>
      <c r="Z514" s="36">
        <f t="shared" si="79"/>
        <v>0.72955999999999999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341.81818181818181</v>
      </c>
      <c r="BN514" s="64">
        <f t="shared" si="81"/>
        <v>344.04</v>
      </c>
      <c r="BO514" s="64">
        <f t="shared" si="82"/>
        <v>0.58275058275058278</v>
      </c>
      <c r="BP514" s="64">
        <f t="shared" si="83"/>
        <v>0.58653846153846168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7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63.446969696969695</v>
      </c>
      <c r="Y518" s="383">
        <f>IFERROR(Y509/H509,"0")+IFERROR(Y510/H510,"0")+IFERROR(Y511/H511,"0")+IFERROR(Y512/H512,"0")+IFERROR(Y513/H513,"0")+IFERROR(Y514/H514,"0")+IFERROR(Y515/H515,"0")+IFERROR(Y516/H516,"0")+IFERROR(Y517/H517,"0")</f>
        <v>64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0.76544000000000001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335</v>
      </c>
      <c r="Y519" s="383">
        <f>IFERROR(SUM(Y509:Y517),"0")</f>
        <v>337.92</v>
      </c>
      <c r="Z519" s="37"/>
      <c r="AA519" s="384"/>
      <c r="AB519" s="384"/>
      <c r="AC519" s="384"/>
    </row>
    <row r="520" spans="1:68" ht="14.25" hidden="1" customHeight="1" x14ac:dyDescent="0.25">
      <c r="A520" s="422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25</v>
      </c>
      <c r="Y521" s="382">
        <f>IFERROR(IF(X521="",0,CEILING((X521/$H521),1)*$H521),"")</f>
        <v>26.400000000000002</v>
      </c>
      <c r="Z521" s="36">
        <f>IFERROR(IF(Y521=0,"",ROUNDUP(Y521/H521,0)*0.01196),"")</f>
        <v>5.9799999999999999E-2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26.704545454545453</v>
      </c>
      <c r="BN521" s="64">
        <f>IFERROR(Y521*I521/H521,"0")</f>
        <v>28.200000000000003</v>
      </c>
      <c r="BO521" s="64">
        <f>IFERROR(1/J521*(X521/H521),"0")</f>
        <v>4.5527389277389273E-2</v>
      </c>
      <c r="BP521" s="64">
        <f>IFERROR(1/J521*(Y521/H521),"0")</f>
        <v>4.807692307692308E-2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4.7348484848484844</v>
      </c>
      <c r="Y523" s="383">
        <f>IFERROR(Y521/H521,"0")+IFERROR(Y522/H522,"0")</f>
        <v>5</v>
      </c>
      <c r="Z523" s="383">
        <f>IFERROR(IF(Z521="",0,Z521),"0")+IFERROR(IF(Z522="",0,Z522),"0")</f>
        <v>5.9799999999999999E-2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25</v>
      </c>
      <c r="Y524" s="383">
        <f>IFERROR(SUM(Y521:Y522),"0")</f>
        <v>26.400000000000002</v>
      </c>
      <c r="Z524" s="37"/>
      <c r="AA524" s="384"/>
      <c r="AB524" s="384"/>
      <c r="AC524" s="384"/>
    </row>
    <row r="525" spans="1:68" ht="14.25" hidden="1" customHeight="1" x14ac:dyDescent="0.25">
      <c r="A525" s="422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25</v>
      </c>
      <c r="Y526" s="382">
        <f t="shared" ref="Y526:Y531" si="84">IFERROR(IF(X526="",0,CEILING((X526/$H526),1)*$H526),"")</f>
        <v>26.400000000000002</v>
      </c>
      <c r="Z526" s="36">
        <f>IFERROR(IF(Y526=0,"",ROUNDUP(Y526/H526,0)*0.01196),"")</f>
        <v>5.9799999999999999E-2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26.704545454545453</v>
      </c>
      <c r="BN526" s="64">
        <f t="shared" ref="BN526:BN531" si="86">IFERROR(Y526*I526/H526,"0")</f>
        <v>28.200000000000003</v>
      </c>
      <c r="BO526" s="64">
        <f t="shared" ref="BO526:BO531" si="87">IFERROR(1/J526*(X526/H526),"0")</f>
        <v>4.5527389277389273E-2</v>
      </c>
      <c r="BP526" s="64">
        <f t="shared" ref="BP526:BP531" si="88">IFERROR(1/J526*(Y526/H526),"0")</f>
        <v>4.807692307692308E-2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15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16.02272727272727</v>
      </c>
      <c r="BN527" s="64">
        <f t="shared" si="86"/>
        <v>16.919999999999998</v>
      </c>
      <c r="BO527" s="64">
        <f t="shared" si="87"/>
        <v>2.7316433566433568E-2</v>
      </c>
      <c r="BP527" s="64">
        <f t="shared" si="88"/>
        <v>2.8846153846153848E-2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7.5757575757575752</v>
      </c>
      <c r="Y532" s="383">
        <f>IFERROR(Y526/H526,"0")+IFERROR(Y527/H527,"0")+IFERROR(Y528/H528,"0")+IFERROR(Y529/H529,"0")+IFERROR(Y530/H530,"0")+IFERROR(Y531/H531,"0")</f>
        <v>8</v>
      </c>
      <c r="Z532" s="383">
        <f>IFERROR(IF(Z526="",0,Z526),"0")+IFERROR(IF(Z527="",0,Z527),"0")+IFERROR(IF(Z528="",0,Z528),"0")+IFERROR(IF(Z529="",0,Z529),"0")+IFERROR(IF(Z530="",0,Z530),"0")+IFERROR(IF(Z531="",0,Z531),"0")</f>
        <v>9.5680000000000001E-2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40</v>
      </c>
      <c r="Y533" s="383">
        <f>IFERROR(SUM(Y526:Y531),"0")</f>
        <v>42.24</v>
      </c>
      <c r="Z533" s="37"/>
      <c r="AA533" s="384"/>
      <c r="AB533" s="384"/>
      <c r="AC533" s="384"/>
    </row>
    <row r="534" spans="1:68" ht="14.25" hidden="1" customHeight="1" x14ac:dyDescent="0.25">
      <c r="A534" s="422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22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5" t="s">
        <v>650</v>
      </c>
      <c r="B544" s="426"/>
      <c r="C544" s="426"/>
      <c r="D544" s="426"/>
      <c r="E544" s="426"/>
      <c r="F544" s="426"/>
      <c r="G544" s="426"/>
      <c r="H544" s="426"/>
      <c r="I544" s="426"/>
      <c r="J544" s="426"/>
      <c r="K544" s="426"/>
      <c r="L544" s="426"/>
      <c r="M544" s="426"/>
      <c r="N544" s="426"/>
      <c r="O544" s="426"/>
      <c r="P544" s="426"/>
      <c r="Q544" s="426"/>
      <c r="R544" s="426"/>
      <c r="S544" s="426"/>
      <c r="T544" s="426"/>
      <c r="U544" s="426"/>
      <c r="V544" s="426"/>
      <c r="W544" s="426"/>
      <c r="X544" s="426"/>
      <c r="Y544" s="426"/>
      <c r="Z544" s="426"/>
      <c r="AA544" s="48"/>
      <c r="AB544" s="48"/>
      <c r="AC544" s="48"/>
    </row>
    <row r="545" spans="1:68" ht="16.5" hidden="1" customHeight="1" x14ac:dyDescent="0.25">
      <c r="A545" s="459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22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3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7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3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5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0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22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0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1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4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22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3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29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4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8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22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6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20</v>
      </c>
      <c r="Y573" s="382">
        <f>IFERROR(IF(X573="",0,CEILING((X573/$H573),1)*$H573),"")</f>
        <v>23.4</v>
      </c>
      <c r="Z573" s="36">
        <f>IFERROR(IF(Y573=0,"",ROUNDUP(Y573/H573,0)*0.02175),"")</f>
        <v>6.5250000000000002E-2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21.446153846153852</v>
      </c>
      <c r="BN573" s="64">
        <f>IFERROR(Y573*I573/H573,"0")</f>
        <v>25.092000000000002</v>
      </c>
      <c r="BO573" s="64">
        <f>IFERROR(1/J573*(X573/H573),"0")</f>
        <v>4.5787545787545791E-2</v>
      </c>
      <c r="BP573" s="64">
        <f>IFERROR(1/J573*(Y573/H573),"0")</f>
        <v>5.3571428571428568E-2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3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2.5641025641025643</v>
      </c>
      <c r="Y575" s="383">
        <f>IFERROR(Y573/H573,"0")+IFERROR(Y574/H574,"0")</f>
        <v>3</v>
      </c>
      <c r="Z575" s="383">
        <f>IFERROR(IF(Z573="",0,Z573),"0")+IFERROR(IF(Z574="",0,Z574),"0")</f>
        <v>6.5250000000000002E-2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20</v>
      </c>
      <c r="Y576" s="383">
        <f>IFERROR(SUM(Y573:Y574),"0")</f>
        <v>23.4</v>
      </c>
      <c r="Z576" s="37"/>
      <c r="AA576" s="384"/>
      <c r="AB576" s="384"/>
      <c r="AC576" s="384"/>
    </row>
    <row r="577" spans="1:68" ht="14.25" hidden="1" customHeight="1" x14ac:dyDescent="0.25">
      <c r="A577" s="422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0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7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6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59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22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8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57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22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0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22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22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8" t="s">
        <v>734</v>
      </c>
      <c r="Q602" s="469"/>
      <c r="R602" s="469"/>
      <c r="S602" s="469"/>
      <c r="T602" s="469"/>
      <c r="U602" s="469"/>
      <c r="V602" s="470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9528.7999999999993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9605.6999999999989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8" t="s">
        <v>735</v>
      </c>
      <c r="Q603" s="469"/>
      <c r="R603" s="469"/>
      <c r="S603" s="469"/>
      <c r="T603" s="469"/>
      <c r="U603" s="469"/>
      <c r="V603" s="470"/>
      <c r="W603" s="37" t="s">
        <v>68</v>
      </c>
      <c r="X603" s="383">
        <f>IFERROR(SUM(BM22:BM599),"0")</f>
        <v>9867.7455437553836</v>
      </c>
      <c r="Y603" s="383">
        <f>IFERROR(SUM(BN22:BN599),"0")</f>
        <v>9948.8920000000035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8" t="s">
        <v>736</v>
      </c>
      <c r="Q604" s="469"/>
      <c r="R604" s="469"/>
      <c r="S604" s="469"/>
      <c r="T604" s="469"/>
      <c r="U604" s="469"/>
      <c r="V604" s="470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8" t="s">
        <v>738</v>
      </c>
      <c r="Q605" s="469"/>
      <c r="R605" s="469"/>
      <c r="S605" s="469"/>
      <c r="T605" s="469"/>
      <c r="U605" s="469"/>
      <c r="V605" s="470"/>
      <c r="W605" s="37" t="s">
        <v>68</v>
      </c>
      <c r="X605" s="383">
        <f>GrossWeightTotal+PalletQtyTotal*25</f>
        <v>10217.745543755384</v>
      </c>
      <c r="Y605" s="383">
        <f>GrossWeightTotalR+PalletQtyTotalR*25</f>
        <v>10298.892000000003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8" t="s">
        <v>739</v>
      </c>
      <c r="Q606" s="469"/>
      <c r="R606" s="469"/>
      <c r="S606" s="469"/>
      <c r="T606" s="469"/>
      <c r="U606" s="469"/>
      <c r="V606" s="470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739.48042717704971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750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8" t="s">
        <v>740</v>
      </c>
      <c r="Q607" s="469"/>
      <c r="R607" s="469"/>
      <c r="S607" s="469"/>
      <c r="T607" s="469"/>
      <c r="U607" s="469"/>
      <c r="V607" s="470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14.905549999999998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0"/>
      <c r="E609" s="530"/>
      <c r="F609" s="530"/>
      <c r="G609" s="530"/>
      <c r="H609" s="531"/>
      <c r="I609" s="435" t="s">
        <v>250</v>
      </c>
      <c r="J609" s="530"/>
      <c r="K609" s="530"/>
      <c r="L609" s="530"/>
      <c r="M609" s="530"/>
      <c r="N609" s="530"/>
      <c r="O609" s="530"/>
      <c r="P609" s="530"/>
      <c r="Q609" s="530"/>
      <c r="R609" s="530"/>
      <c r="S609" s="530"/>
      <c r="T609" s="530"/>
      <c r="U609" s="530"/>
      <c r="V609" s="531"/>
      <c r="W609" s="435" t="s">
        <v>466</v>
      </c>
      <c r="X609" s="531"/>
      <c r="Y609" s="435" t="s">
        <v>521</v>
      </c>
      <c r="Z609" s="530"/>
      <c r="AA609" s="530"/>
      <c r="AB609" s="531"/>
      <c r="AC609" s="372" t="s">
        <v>607</v>
      </c>
      <c r="AD609" s="435" t="s">
        <v>650</v>
      </c>
      <c r="AE609" s="531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32.400000000000006</v>
      </c>
      <c r="E612" s="46">
        <f>IFERROR(Y103*1,"0")+IFERROR(Y104*1,"0")+IFERROR(Y105*1,"0")+IFERROR(Y109*1,"0")+IFERROR(Y110*1,"0")+IFERROR(Y111*1,"0")+IFERROR(Y112*1,"0")+IFERROR(Y113*1,"0")</f>
        <v>10.8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96.6</v>
      </c>
      <c r="I612" s="46">
        <f>IFERROR(Y185*1,"0")+IFERROR(Y186*1,"0")+IFERROR(Y187*1,"0")+IFERROR(Y188*1,"0")+IFERROR(Y189*1,"0")+IFERROR(Y190*1,"0")+IFERROR(Y191*1,"0")+IFERROR(Y192*1,"0")</f>
        <v>88.200000000000017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150.60000000000002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39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8505.6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231.54000000000002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21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406.55999999999995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23.4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980,00"/>
        <filter val="1,03"/>
        <filter val="1,92"/>
        <filter val="10 217,75"/>
        <filter val="10,00"/>
        <filter val="14"/>
        <filter val="14,81"/>
        <filter val="145,33"/>
        <filter val="15,00"/>
        <filter val="18,00"/>
        <filter val="2 080,00"/>
        <filter val="2 180,00"/>
        <filter val="2 230,00"/>
        <filter val="2,28"/>
        <filter val="2,56"/>
        <filter val="2,68"/>
        <filter val="2,78"/>
        <filter val="2,88"/>
        <filter val="20,00"/>
        <filter val="20,24"/>
        <filter val="218,00"/>
        <filter val="25,00"/>
        <filter val="27,95"/>
        <filter val="30,00"/>
        <filter val="320,00"/>
        <filter val="335,00"/>
        <filter val="35,00"/>
        <filter val="4,49"/>
        <filter val="4,73"/>
        <filter val="4,76"/>
        <filter val="40,00"/>
        <filter val="419,33"/>
        <filter val="50,00"/>
        <filter val="52,80"/>
        <filter val="6 290,00"/>
        <filter val="6,67"/>
        <filter val="60,00"/>
        <filter val="63,45"/>
        <filter val="7,58"/>
        <filter val="7,88"/>
        <filter val="739,48"/>
        <filter val="8,00"/>
        <filter val="80,00"/>
        <filter val="85,00"/>
        <filter val="9 528,80"/>
        <filter val="9 867,75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Y609:AB609"/>
    <mergeCell ref="A508:Z50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166:O167"/>
    <mergeCell ref="P478:T478"/>
    <mergeCell ref="D321:E321"/>
    <mergeCell ref="P129:V129"/>
    <mergeCell ref="D386:E386"/>
    <mergeCell ref="P245:T245"/>
    <mergeCell ref="P516:T516"/>
    <mergeCell ref="D188:E188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P170:T170"/>
    <mergeCell ref="A422:Z422"/>
    <mergeCell ref="D493:E493"/>
    <mergeCell ref="P468:T468"/>
    <mergeCell ref="P393:V393"/>
    <mergeCell ref="D558:E558"/>
    <mergeCell ref="P316:T316"/>
    <mergeCell ref="A545:Z545"/>
    <mergeCell ref="D177:E177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P449:V449"/>
    <mergeCell ref="A204:O205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2024-08-20T11:03:03Z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