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C8B995-8FD7-4534-AB5D-D2A490090A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BP521" i="1" s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X395" i="1"/>
  <c r="X394" i="1"/>
  <c r="BO393" i="1"/>
  <c r="BM393" i="1"/>
  <c r="Y393" i="1"/>
  <c r="P393" i="1"/>
  <c r="BO392" i="1"/>
  <c r="BM392" i="1"/>
  <c r="Y392" i="1"/>
  <c r="BP392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X308" i="1"/>
  <c r="X307" i="1"/>
  <c r="BO306" i="1"/>
  <c r="BM306" i="1"/>
  <c r="Y306" i="1"/>
  <c r="Y308" i="1" s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Y238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X206" i="1"/>
  <c r="X205" i="1"/>
  <c r="BO204" i="1"/>
  <c r="BM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Y181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7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63" i="1" l="1"/>
  <c r="BN63" i="1"/>
  <c r="Z83" i="1"/>
  <c r="BN83" i="1"/>
  <c r="Z135" i="1"/>
  <c r="BN135" i="1"/>
  <c r="Z208" i="1"/>
  <c r="BN208" i="1"/>
  <c r="Z256" i="1"/>
  <c r="BN256" i="1"/>
  <c r="Z333" i="1"/>
  <c r="BN333" i="1"/>
  <c r="Z511" i="1"/>
  <c r="BN511" i="1"/>
  <c r="Z35" i="1"/>
  <c r="BN35" i="1"/>
  <c r="Z97" i="1"/>
  <c r="BN97" i="1"/>
  <c r="E596" i="1"/>
  <c r="Z123" i="1"/>
  <c r="BN123" i="1"/>
  <c r="Z154" i="1"/>
  <c r="BN154" i="1"/>
  <c r="Z191" i="1"/>
  <c r="BN191" i="1"/>
  <c r="Z220" i="1"/>
  <c r="BN220" i="1"/>
  <c r="Z245" i="1"/>
  <c r="BN245" i="1"/>
  <c r="Z269" i="1"/>
  <c r="BN269" i="1"/>
  <c r="Z321" i="1"/>
  <c r="BN321" i="1"/>
  <c r="Y326" i="1"/>
  <c r="Z351" i="1"/>
  <c r="BN351" i="1"/>
  <c r="Z392" i="1"/>
  <c r="BN392" i="1"/>
  <c r="Z398" i="1"/>
  <c r="BN398" i="1"/>
  <c r="Z432" i="1"/>
  <c r="BN432" i="1"/>
  <c r="Z447" i="1"/>
  <c r="BN447" i="1"/>
  <c r="Z497" i="1"/>
  <c r="BN497" i="1"/>
  <c r="Z521" i="1"/>
  <c r="BN521" i="1"/>
  <c r="BP212" i="1"/>
  <c r="BN212" i="1"/>
  <c r="Z212" i="1"/>
  <c r="BP236" i="1"/>
  <c r="BN236" i="1"/>
  <c r="Z236" i="1"/>
  <c r="BP260" i="1"/>
  <c r="BN260" i="1"/>
  <c r="Z260" i="1"/>
  <c r="BP314" i="1"/>
  <c r="BN314" i="1"/>
  <c r="Z314" i="1"/>
  <c r="BP339" i="1"/>
  <c r="BN339" i="1"/>
  <c r="Z339" i="1"/>
  <c r="BP382" i="1"/>
  <c r="BN382" i="1"/>
  <c r="Z382" i="1"/>
  <c r="BP386" i="1"/>
  <c r="BN386" i="1"/>
  <c r="Z386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3" i="1"/>
  <c r="BN443" i="1"/>
  <c r="Z443" i="1"/>
  <c r="AB596" i="1"/>
  <c r="Y488" i="1"/>
  <c r="BP487" i="1"/>
  <c r="BN487" i="1"/>
  <c r="Z487" i="1"/>
  <c r="Z488" i="1" s="1"/>
  <c r="BP493" i="1"/>
  <c r="BN493" i="1"/>
  <c r="Z493" i="1"/>
  <c r="BP515" i="1"/>
  <c r="BN515" i="1"/>
  <c r="Z515" i="1"/>
  <c r="BP558" i="1"/>
  <c r="BN558" i="1"/>
  <c r="Z558" i="1"/>
  <c r="Z29" i="1"/>
  <c r="BN29" i="1"/>
  <c r="Z55" i="1"/>
  <c r="BN55" i="1"/>
  <c r="Z70" i="1"/>
  <c r="BN70" i="1"/>
  <c r="Z73" i="1"/>
  <c r="BN73" i="1"/>
  <c r="Z87" i="1"/>
  <c r="BN87" i="1"/>
  <c r="Z106" i="1"/>
  <c r="BN106" i="1"/>
  <c r="Z119" i="1"/>
  <c r="BN119" i="1"/>
  <c r="Z129" i="1"/>
  <c r="BN129" i="1"/>
  <c r="Z143" i="1"/>
  <c r="BN143" i="1"/>
  <c r="Z165" i="1"/>
  <c r="BN165" i="1"/>
  <c r="Z187" i="1"/>
  <c r="BN187" i="1"/>
  <c r="BP198" i="1"/>
  <c r="BN198" i="1"/>
  <c r="Z198" i="1"/>
  <c r="BP224" i="1"/>
  <c r="BN224" i="1"/>
  <c r="Z224" i="1"/>
  <c r="BP249" i="1"/>
  <c r="BN249" i="1"/>
  <c r="Z249" i="1"/>
  <c r="BP289" i="1"/>
  <c r="BN289" i="1"/>
  <c r="Z289" i="1"/>
  <c r="BP329" i="1"/>
  <c r="BN329" i="1"/>
  <c r="Z329" i="1"/>
  <c r="BP370" i="1"/>
  <c r="BN370" i="1"/>
  <c r="Z370" i="1"/>
  <c r="BP406" i="1"/>
  <c r="BN406" i="1"/>
  <c r="Z406" i="1"/>
  <c r="BP436" i="1"/>
  <c r="BN436" i="1"/>
  <c r="Z436" i="1"/>
  <c r="BP469" i="1"/>
  <c r="BN469" i="1"/>
  <c r="Z469" i="1"/>
  <c r="BP501" i="1"/>
  <c r="BN501" i="1"/>
  <c r="Z501" i="1"/>
  <c r="Y560" i="1"/>
  <c r="Y559" i="1"/>
  <c r="BP557" i="1"/>
  <c r="BN557" i="1"/>
  <c r="Z557" i="1"/>
  <c r="Y389" i="1"/>
  <c r="BP27" i="1"/>
  <c r="BN27" i="1"/>
  <c r="Z27" i="1"/>
  <c r="BP32" i="1"/>
  <c r="BN32" i="1"/>
  <c r="Z32" i="1"/>
  <c r="Y41" i="1"/>
  <c r="Y40" i="1"/>
  <c r="BP39" i="1"/>
  <c r="BN39" i="1"/>
  <c r="Z39" i="1"/>
  <c r="Z40" i="1" s="1"/>
  <c r="Y45" i="1"/>
  <c r="Y44" i="1"/>
  <c r="BP43" i="1"/>
  <c r="BN43" i="1"/>
  <c r="Z43" i="1"/>
  <c r="Z44" i="1" s="1"/>
  <c r="Y49" i="1"/>
  <c r="Y48" i="1"/>
  <c r="BP47" i="1"/>
  <c r="BN47" i="1"/>
  <c r="Z47" i="1"/>
  <c r="Z48" i="1" s="1"/>
  <c r="BP53" i="1"/>
  <c r="BN53" i="1"/>
  <c r="Z53" i="1"/>
  <c r="BP68" i="1"/>
  <c r="BN68" i="1"/>
  <c r="Z68" i="1"/>
  <c r="BP85" i="1"/>
  <c r="BN85" i="1"/>
  <c r="Z85" i="1"/>
  <c r="BP104" i="1"/>
  <c r="BN104" i="1"/>
  <c r="Z104" i="1"/>
  <c r="BP114" i="1"/>
  <c r="BN114" i="1"/>
  <c r="Z114" i="1"/>
  <c r="Y131" i="1"/>
  <c r="BP127" i="1"/>
  <c r="BN127" i="1"/>
  <c r="Z127" i="1"/>
  <c r="BP137" i="1"/>
  <c r="BN137" i="1"/>
  <c r="Z137" i="1"/>
  <c r="Y160" i="1"/>
  <c r="BP158" i="1"/>
  <c r="BN158" i="1"/>
  <c r="Z158" i="1"/>
  <c r="BP179" i="1"/>
  <c r="BN179" i="1"/>
  <c r="Z179" i="1"/>
  <c r="BP193" i="1"/>
  <c r="BN193" i="1"/>
  <c r="Z193" i="1"/>
  <c r="BP210" i="1"/>
  <c r="BN210" i="1"/>
  <c r="Z210" i="1"/>
  <c r="BP222" i="1"/>
  <c r="BN222" i="1"/>
  <c r="Z222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2" i="1"/>
  <c r="BN312" i="1"/>
  <c r="Z312" i="1"/>
  <c r="BP323" i="1"/>
  <c r="BN323" i="1"/>
  <c r="Z323" i="1"/>
  <c r="BP337" i="1"/>
  <c r="BN337" i="1"/>
  <c r="Z337" i="1"/>
  <c r="BP362" i="1"/>
  <c r="BN362" i="1"/>
  <c r="Z362" i="1"/>
  <c r="BP376" i="1"/>
  <c r="BN376" i="1"/>
  <c r="Z376" i="1"/>
  <c r="BP400" i="1"/>
  <c r="BN400" i="1"/>
  <c r="Z400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59" i="1"/>
  <c r="Y458" i="1"/>
  <c r="BP457" i="1"/>
  <c r="BN457" i="1"/>
  <c r="Z457" i="1"/>
  <c r="Z458" i="1" s="1"/>
  <c r="BP31" i="1"/>
  <c r="BN31" i="1"/>
  <c r="Z31" i="1"/>
  <c r="BP33" i="1"/>
  <c r="BN33" i="1"/>
  <c r="Z33" i="1"/>
  <c r="BP57" i="1"/>
  <c r="BN57" i="1"/>
  <c r="Z57" i="1"/>
  <c r="Y79" i="1"/>
  <c r="BP77" i="1"/>
  <c r="BN77" i="1"/>
  <c r="Z77" i="1"/>
  <c r="Y93" i="1"/>
  <c r="BP91" i="1"/>
  <c r="BN91" i="1"/>
  <c r="Z91" i="1"/>
  <c r="Y116" i="1"/>
  <c r="BP110" i="1"/>
  <c r="BN110" i="1"/>
  <c r="Z110" i="1"/>
  <c r="BP121" i="1"/>
  <c r="BN121" i="1"/>
  <c r="Z121" i="1"/>
  <c r="Y139" i="1"/>
  <c r="BP133" i="1"/>
  <c r="BN133" i="1"/>
  <c r="Z133" i="1"/>
  <c r="BP148" i="1"/>
  <c r="BN148" i="1"/>
  <c r="Z148" i="1"/>
  <c r="Y175" i="1"/>
  <c r="BP171" i="1"/>
  <c r="BN171" i="1"/>
  <c r="Z171" i="1"/>
  <c r="BP189" i="1"/>
  <c r="BN189" i="1"/>
  <c r="Z189" i="1"/>
  <c r="BP204" i="1"/>
  <c r="BN204" i="1"/>
  <c r="Z204" i="1"/>
  <c r="BP214" i="1"/>
  <c r="BN214" i="1"/>
  <c r="Z214" i="1"/>
  <c r="BP226" i="1"/>
  <c r="BN226" i="1"/>
  <c r="Z226" i="1"/>
  <c r="K596" i="1"/>
  <c r="BP243" i="1"/>
  <c r="BN243" i="1"/>
  <c r="Z243" i="1"/>
  <c r="BP254" i="1"/>
  <c r="BN254" i="1"/>
  <c r="Z254" i="1"/>
  <c r="O596" i="1"/>
  <c r="BP267" i="1"/>
  <c r="BN267" i="1"/>
  <c r="Z267" i="1"/>
  <c r="BP291" i="1"/>
  <c r="BN291" i="1"/>
  <c r="Z291" i="1"/>
  <c r="BP317" i="1"/>
  <c r="BN317" i="1"/>
  <c r="Z317" i="1"/>
  <c r="BP331" i="1"/>
  <c r="BN331" i="1"/>
  <c r="Z331" i="1"/>
  <c r="BP345" i="1"/>
  <c r="BN345" i="1"/>
  <c r="Z345" i="1"/>
  <c r="BP372" i="1"/>
  <c r="BN372" i="1"/>
  <c r="Z372" i="1"/>
  <c r="BP388" i="1"/>
  <c r="BN388" i="1"/>
  <c r="Z388" i="1"/>
  <c r="BN462" i="1"/>
  <c r="Z462" i="1"/>
  <c r="Z463" i="1" s="1"/>
  <c r="BP467" i="1"/>
  <c r="BN467" i="1"/>
  <c r="Z467" i="1"/>
  <c r="BP482" i="1"/>
  <c r="BN482" i="1"/>
  <c r="Z482" i="1"/>
  <c r="BP499" i="1"/>
  <c r="BN499" i="1"/>
  <c r="Z499" i="1"/>
  <c r="BP513" i="1"/>
  <c r="BN513" i="1"/>
  <c r="Z513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X586" i="1"/>
  <c r="Y89" i="1"/>
  <c r="Y99" i="1"/>
  <c r="H596" i="1"/>
  <c r="I596" i="1"/>
  <c r="Y216" i="1"/>
  <c r="Y230" i="1"/>
  <c r="R596" i="1"/>
  <c r="Y307" i="1"/>
  <c r="Y340" i="1"/>
  <c r="Y394" i="1"/>
  <c r="Y41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71" i="1"/>
  <c r="BN471" i="1"/>
  <c r="Z471" i="1"/>
  <c r="BP495" i="1"/>
  <c r="BN495" i="1"/>
  <c r="Z495" i="1"/>
  <c r="Y507" i="1"/>
  <c r="BP505" i="1"/>
  <c r="BN505" i="1"/>
  <c r="Z505" i="1"/>
  <c r="BP519" i="1"/>
  <c r="BN519" i="1"/>
  <c r="Z519" i="1"/>
  <c r="BP542" i="1"/>
  <c r="BN542" i="1"/>
  <c r="Z542" i="1"/>
  <c r="BP544" i="1"/>
  <c r="BN544" i="1"/>
  <c r="Z544" i="1"/>
  <c r="AE596" i="1"/>
  <c r="Y572" i="1"/>
  <c r="BP570" i="1"/>
  <c r="BN570" i="1"/>
  <c r="Z570" i="1"/>
  <c r="Y449" i="1"/>
  <c r="F9" i="1"/>
  <c r="J9" i="1"/>
  <c r="F10" i="1"/>
  <c r="Y36" i="1"/>
  <c r="Y60" i="1"/>
  <c r="Y64" i="1"/>
  <c r="Y74" i="1"/>
  <c r="Y80" i="1"/>
  <c r="Y88" i="1"/>
  <c r="Y94" i="1"/>
  <c r="Y100" i="1"/>
  <c r="Y107" i="1"/>
  <c r="Y115" i="1"/>
  <c r="Y124" i="1"/>
  <c r="Y130" i="1"/>
  <c r="Y140" i="1"/>
  <c r="Y144" i="1"/>
  <c r="Y151" i="1"/>
  <c r="Y155" i="1"/>
  <c r="Y161" i="1"/>
  <c r="Y168" i="1"/>
  <c r="Y176" i="1"/>
  <c r="Y182" i="1"/>
  <c r="Y194" i="1"/>
  <c r="Y201" i="1"/>
  <c r="Y205" i="1"/>
  <c r="Y217" i="1"/>
  <c r="Y231" i="1"/>
  <c r="Y239" i="1"/>
  <c r="Y250" i="1"/>
  <c r="Y263" i="1"/>
  <c r="Y272" i="1"/>
  <c r="Y277" i="1"/>
  <c r="Y284" i="1"/>
  <c r="Z288" i="1"/>
  <c r="BN288" i="1"/>
  <c r="Z290" i="1"/>
  <c r="BN290" i="1"/>
  <c r="Y293" i="1"/>
  <c r="Y298" i="1"/>
  <c r="T596" i="1"/>
  <c r="Y303" i="1"/>
  <c r="Z306" i="1"/>
  <c r="Z307" i="1" s="1"/>
  <c r="BN306" i="1"/>
  <c r="BP306" i="1"/>
  <c r="Z311" i="1"/>
  <c r="BN311" i="1"/>
  <c r="Z313" i="1"/>
  <c r="BN313" i="1"/>
  <c r="Z315" i="1"/>
  <c r="BN315" i="1"/>
  <c r="BP316" i="1"/>
  <c r="BN316" i="1"/>
  <c r="Z316" i="1"/>
  <c r="Y325" i="1"/>
  <c r="BP324" i="1"/>
  <c r="BN324" i="1"/>
  <c r="Z324" i="1"/>
  <c r="Y335" i="1"/>
  <c r="BP328" i="1"/>
  <c r="BN328" i="1"/>
  <c r="Z328" i="1"/>
  <c r="BP332" i="1"/>
  <c r="BN332" i="1"/>
  <c r="Z332" i="1"/>
  <c r="Y341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Y390" i="1"/>
  <c r="BP393" i="1"/>
  <c r="BN393" i="1"/>
  <c r="Z393" i="1"/>
  <c r="Z394" i="1" s="1"/>
  <c r="Y395" i="1"/>
  <c r="BP399" i="1"/>
  <c r="BN399" i="1"/>
  <c r="Z399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H9" i="1"/>
  <c r="B596" i="1"/>
  <c r="X587" i="1"/>
  <c r="X588" i="1"/>
  <c r="X590" i="1"/>
  <c r="Y24" i="1"/>
  <c r="Z26" i="1"/>
  <c r="BN26" i="1"/>
  <c r="BP26" i="1"/>
  <c r="Z28" i="1"/>
  <c r="BN28" i="1"/>
  <c r="Z30" i="1"/>
  <c r="BN30" i="1"/>
  <c r="Z34" i="1"/>
  <c r="BN34" i="1"/>
  <c r="C596" i="1"/>
  <c r="Z54" i="1"/>
  <c r="BN54" i="1"/>
  <c r="Z56" i="1"/>
  <c r="BN56" i="1"/>
  <c r="Z58" i="1"/>
  <c r="BN58" i="1"/>
  <c r="Y59" i="1"/>
  <c r="Z62" i="1"/>
  <c r="Z64" i="1" s="1"/>
  <c r="BN62" i="1"/>
  <c r="BP62" i="1"/>
  <c r="D596" i="1"/>
  <c r="Z69" i="1"/>
  <c r="BN69" i="1"/>
  <c r="Z71" i="1"/>
  <c r="BN71" i="1"/>
  <c r="Z72" i="1"/>
  <c r="BN72" i="1"/>
  <c r="Y75" i="1"/>
  <c r="Z78" i="1"/>
  <c r="Z79" i="1" s="1"/>
  <c r="BN78" i="1"/>
  <c r="Z82" i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BN103" i="1"/>
  <c r="BP103" i="1"/>
  <c r="Z105" i="1"/>
  <c r="BN105" i="1"/>
  <c r="Y108" i="1"/>
  <c r="Z111" i="1"/>
  <c r="BN111" i="1"/>
  <c r="Z113" i="1"/>
  <c r="BN113" i="1"/>
  <c r="F596" i="1"/>
  <c r="Z120" i="1"/>
  <c r="BN120" i="1"/>
  <c r="Z122" i="1"/>
  <c r="BN122" i="1"/>
  <c r="Y125" i="1"/>
  <c r="Z128" i="1"/>
  <c r="BN128" i="1"/>
  <c r="Z134" i="1"/>
  <c r="BN134" i="1"/>
  <c r="Z136" i="1"/>
  <c r="BN136" i="1"/>
  <c r="Z138" i="1"/>
  <c r="BN138" i="1"/>
  <c r="Z142" i="1"/>
  <c r="Z144" i="1" s="1"/>
  <c r="BN142" i="1"/>
  <c r="BP142" i="1"/>
  <c r="G596" i="1"/>
  <c r="Z149" i="1"/>
  <c r="Z150" i="1" s="1"/>
  <c r="BN149" i="1"/>
  <c r="Y150" i="1"/>
  <c r="Z153" i="1"/>
  <c r="Z155" i="1" s="1"/>
  <c r="BN153" i="1"/>
  <c r="BP153" i="1"/>
  <c r="Z159" i="1"/>
  <c r="Z160" i="1" s="1"/>
  <c r="BN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Z178" i="1"/>
  <c r="BN178" i="1"/>
  <c r="BP178" i="1"/>
  <c r="Z180" i="1"/>
  <c r="BN180" i="1"/>
  <c r="Z186" i="1"/>
  <c r="BN186" i="1"/>
  <c r="BP186" i="1"/>
  <c r="Z188" i="1"/>
  <c r="BN188" i="1"/>
  <c r="Z190" i="1"/>
  <c r="BN190" i="1"/>
  <c r="Z192" i="1"/>
  <c r="BN192" i="1"/>
  <c r="Y195" i="1"/>
  <c r="J596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Z233" i="1"/>
  <c r="BN233" i="1"/>
  <c r="BP233" i="1"/>
  <c r="Z235" i="1"/>
  <c r="BN235" i="1"/>
  <c r="Z237" i="1"/>
  <c r="BN237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Z292" i="1" s="1"/>
  <c r="BN287" i="1"/>
  <c r="BP287" i="1"/>
  <c r="Y292" i="1"/>
  <c r="U596" i="1"/>
  <c r="Y319" i="1"/>
  <c r="Y318" i="1"/>
  <c r="BP322" i="1"/>
  <c r="BN322" i="1"/>
  <c r="Z322" i="1"/>
  <c r="BP330" i="1"/>
  <c r="BN330" i="1"/>
  <c r="Z330" i="1"/>
  <c r="Y334" i="1"/>
  <c r="BP338" i="1"/>
  <c r="BN338" i="1"/>
  <c r="Z338" i="1"/>
  <c r="Z340" i="1" s="1"/>
  <c r="BP344" i="1"/>
  <c r="BN344" i="1"/>
  <c r="Z344" i="1"/>
  <c r="BP352" i="1"/>
  <c r="BN352" i="1"/>
  <c r="Z352" i="1"/>
  <c r="Y354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Z389" i="1"/>
  <c r="BP387" i="1"/>
  <c r="BN387" i="1"/>
  <c r="Z387" i="1"/>
  <c r="BP401" i="1"/>
  <c r="BN401" i="1"/>
  <c r="Z401" i="1"/>
  <c r="Y403" i="1"/>
  <c r="Y408" i="1"/>
  <c r="BP405" i="1"/>
  <c r="BN405" i="1"/>
  <c r="Z405" i="1"/>
  <c r="Z407" i="1" s="1"/>
  <c r="BP413" i="1"/>
  <c r="BN413" i="1"/>
  <c r="Z413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Z596" i="1"/>
  <c r="Y472" i="1"/>
  <c r="BP481" i="1"/>
  <c r="BN481" i="1"/>
  <c r="Z481" i="1"/>
  <c r="BP496" i="1"/>
  <c r="BN496" i="1"/>
  <c r="Z496" i="1"/>
  <c r="BP500" i="1"/>
  <c r="BN500" i="1"/>
  <c r="Z500" i="1"/>
  <c r="BP512" i="1"/>
  <c r="BN512" i="1"/>
  <c r="Z512" i="1"/>
  <c r="Y516" i="1"/>
  <c r="BP520" i="1"/>
  <c r="BN520" i="1"/>
  <c r="Z52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Y483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22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22" i="1" l="1"/>
  <c r="Z483" i="1"/>
  <c r="Z383" i="1"/>
  <c r="Z559" i="1"/>
  <c r="Z216" i="1"/>
  <c r="Z124" i="1"/>
  <c r="Z74" i="1"/>
  <c r="Y587" i="1"/>
  <c r="Z449" i="1"/>
  <c r="Z415" i="1"/>
  <c r="Y590" i="1"/>
  <c r="Z545" i="1"/>
  <c r="Z325" i="1"/>
  <c r="Z262" i="1"/>
  <c r="Z238" i="1"/>
  <c r="Z194" i="1"/>
  <c r="Z175" i="1"/>
  <c r="Z167" i="1"/>
  <c r="Z139" i="1"/>
  <c r="Z130" i="1"/>
  <c r="Z115" i="1"/>
  <c r="Z107" i="1"/>
  <c r="Z88" i="1"/>
  <c r="Z59" i="1"/>
  <c r="Y588" i="1"/>
  <c r="Z36" i="1"/>
  <c r="Z572" i="1"/>
  <c r="Z538" i="1"/>
  <c r="Z516" i="1"/>
  <c r="Z472" i="1"/>
  <c r="Z283" i="1"/>
  <c r="Z271" i="1"/>
  <c r="Z250" i="1"/>
  <c r="Z230" i="1"/>
  <c r="Z181" i="1"/>
  <c r="Z99" i="1"/>
  <c r="Y586" i="1"/>
  <c r="Z402" i="1"/>
  <c r="Z554" i="1"/>
  <c r="Z566" i="1"/>
  <c r="X589" i="1"/>
  <c r="Z378" i="1"/>
  <c r="Z353" i="1"/>
  <c r="Z347" i="1"/>
  <c r="Z334" i="1"/>
  <c r="Z318" i="1"/>
  <c r="Y589" i="1" l="1"/>
  <c r="Z591" i="1"/>
</calcChain>
</file>

<file path=xl/sharedStrings.xml><?xml version="1.0" encoding="utf-8"?>
<sst xmlns="http://schemas.openxmlformats.org/spreadsheetml/2006/main" count="2389" uniqueCount="752">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</sst>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0" t="s">
        <v>0</v>
      </c>
      <c r="E1" s="405"/>
      <c r="F1" s="405"/>
      <c r="G1" s="12" t="s">
        <v>1</v>
      </c>
      <c r="H1" s="460" t="s">
        <v>2</v>
      </c>
      <c r="I1" s="405"/>
      <c r="J1" s="405"/>
      <c r="K1" s="405"/>
      <c r="L1" s="405"/>
      <c r="M1" s="405"/>
      <c r="N1" s="405"/>
      <c r="O1" s="405"/>
      <c r="P1" s="405"/>
      <c r="Q1" s="405"/>
      <c r="R1" s="404" t="s">
        <v>3</v>
      </c>
      <c r="S1" s="405"/>
      <c r="T1" s="4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9"/>
      <c r="R2" s="379"/>
      <c r="S2" s="379"/>
      <c r="T2" s="379"/>
      <c r="U2" s="379"/>
      <c r="V2" s="379"/>
      <c r="W2" s="379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79"/>
      <c r="Q3" s="379"/>
      <c r="R3" s="379"/>
      <c r="S3" s="379"/>
      <c r="T3" s="379"/>
      <c r="U3" s="379"/>
      <c r="V3" s="379"/>
      <c r="W3" s="379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69"/>
      <c r="E5" s="470"/>
      <c r="F5" s="719" t="s">
        <v>9</v>
      </c>
      <c r="G5" s="530"/>
      <c r="H5" s="469" t="s">
        <v>751</v>
      </c>
      <c r="I5" s="656"/>
      <c r="J5" s="656"/>
      <c r="K5" s="656"/>
      <c r="L5" s="656"/>
      <c r="M5" s="470"/>
      <c r="N5" s="58"/>
      <c r="P5" s="24" t="s">
        <v>10</v>
      </c>
      <c r="Q5" s="734">
        <v>45528</v>
      </c>
      <c r="R5" s="526"/>
      <c r="T5" s="572" t="s">
        <v>11</v>
      </c>
      <c r="U5" s="380"/>
      <c r="V5" s="573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82" t="s">
        <v>16</v>
      </c>
      <c r="U6" s="380"/>
      <c r="V6" s="644" t="s">
        <v>17</v>
      </c>
      <c r="W6" s="436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79"/>
      <c r="U7" s="380"/>
      <c r="V7" s="645"/>
      <c r="W7" s="646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2"/>
      <c r="C8" s="393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7">
        <v>0.375</v>
      </c>
      <c r="R8" s="446"/>
      <c r="T8" s="379"/>
      <c r="U8" s="380"/>
      <c r="V8" s="645"/>
      <c r="W8" s="646"/>
      <c r="AB8" s="51"/>
      <c r="AC8" s="51"/>
      <c r="AD8" s="51"/>
      <c r="AE8" s="51"/>
    </row>
    <row r="9" spans="1:32" s="370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5"/>
      <c r="E9" s="39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79"/>
      <c r="U9" s="3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5"/>
      <c r="E10" s="39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63" t="str">
        <f>IFERROR(VLOOKUP($D$10,Proxy,2,FALSE),"")</f>
        <v/>
      </c>
      <c r="I10" s="379"/>
      <c r="J10" s="379"/>
      <c r="K10" s="379"/>
      <c r="L10" s="379"/>
      <c r="M10" s="379"/>
      <c r="N10" s="369"/>
      <c r="P10" s="26" t="s">
        <v>21</v>
      </c>
      <c r="Q10" s="583"/>
      <c r="R10" s="584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7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7"/>
      <c r="R12" s="446"/>
      <c r="S12" s="23"/>
      <c r="U12" s="24"/>
      <c r="V12" s="405"/>
      <c r="W12" s="379"/>
      <c r="AB12" s="51"/>
      <c r="AC12" s="51"/>
      <c r="AD12" s="51"/>
      <c r="AE12" s="51"/>
    </row>
    <row r="13" spans="1:32" s="370" customFormat="1" ht="23.25" customHeight="1" x14ac:dyDescent="0.2">
      <c r="A13" s="567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7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14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5"/>
      <c r="R15" s="405"/>
      <c r="S15" s="405"/>
      <c r="T15" s="4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51" t="s">
        <v>37</v>
      </c>
      <c r="D17" s="413" t="s">
        <v>38</v>
      </c>
      <c r="E17" s="501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00"/>
      <c r="R17" s="500"/>
      <c r="S17" s="500"/>
      <c r="T17" s="501"/>
      <c r="U17" s="753" t="s">
        <v>50</v>
      </c>
      <c r="V17" s="530"/>
      <c r="W17" s="413" t="s">
        <v>51</v>
      </c>
      <c r="X17" s="413" t="s">
        <v>52</v>
      </c>
      <c r="Y17" s="754" t="s">
        <v>53</v>
      </c>
      <c r="Z17" s="413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14"/>
      <c r="AF17" s="715"/>
      <c r="AG17" s="512"/>
      <c r="BD17" s="618" t="s">
        <v>59</v>
      </c>
    </row>
    <row r="18" spans="1:68" ht="14.25" customHeight="1" x14ac:dyDescent="0.2">
      <c r="A18" s="414"/>
      <c r="B18" s="414"/>
      <c r="C18" s="414"/>
      <c r="D18" s="502"/>
      <c r="E18" s="50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414"/>
      <c r="X18" s="414"/>
      <c r="Y18" s="755"/>
      <c r="Z18" s="414"/>
      <c r="AA18" s="638"/>
      <c r="AB18" s="638"/>
      <c r="AC18" s="638"/>
      <c r="AD18" s="716"/>
      <c r="AE18" s="717"/>
      <c r="AF18" s="718"/>
      <c r="AG18" s="513"/>
      <c r="BD18" s="379"/>
    </row>
    <row r="19" spans="1:68" ht="27.75" hidden="1" customHeight="1" x14ac:dyDescent="0.2">
      <c r="A19" s="461" t="s">
        <v>62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94" t="s">
        <v>62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79"/>
      <c r="AA20" s="368"/>
      <c r="AB20" s="368"/>
      <c r="AC20" s="368"/>
    </row>
    <row r="21" spans="1:68" ht="14.25" hidden="1" customHeight="1" x14ac:dyDescent="0.25">
      <c r="A21" s="395" t="s">
        <v>63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79"/>
      <c r="AA21" s="367"/>
      <c r="AB21" s="367"/>
      <c r="AC21" s="36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8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5" t="s">
        <v>71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67"/>
      <c r="AB25" s="367"/>
      <c r="AC25" s="367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4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3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34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8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395" t="s">
        <v>95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67"/>
      <c r="AB38" s="367"/>
      <c r="AC38" s="367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8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5" t="s">
        <v>100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67"/>
      <c r="AB42" s="367"/>
      <c r="AC42" s="367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8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5" t="s">
        <v>104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67"/>
      <c r="AB46" s="367"/>
      <c r="AC46" s="367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8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61" t="s">
        <v>107</v>
      </c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2"/>
      <c r="X50" s="462"/>
      <c r="Y50" s="462"/>
      <c r="Z50" s="462"/>
      <c r="AA50" s="48"/>
      <c r="AB50" s="48"/>
      <c r="AC50" s="48"/>
    </row>
    <row r="51" spans="1:68" ht="16.5" hidden="1" customHeight="1" x14ac:dyDescent="0.25">
      <c r="A51" s="394" t="s">
        <v>108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  <c r="Y51" s="379"/>
      <c r="Z51" s="379"/>
      <c r="AA51" s="368"/>
      <c r="AB51" s="368"/>
      <c r="AC51" s="368"/>
    </row>
    <row r="52" spans="1:68" ht="14.25" hidden="1" customHeight="1" x14ac:dyDescent="0.25">
      <c r="A52" s="395" t="s">
        <v>109</v>
      </c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67"/>
      <c r="AB52" s="367"/>
      <c r="AC52" s="367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4">
        <v>160</v>
      </c>
      <c r="Y56" s="375">
        <f t="shared" si="6"/>
        <v>160</v>
      </c>
      <c r="Z56" s="36">
        <f>IFERROR(IF(Y56=0,"",ROUNDUP(Y56/H56,0)*0.00937),"")</f>
        <v>0.37480000000000002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169.60000000000002</v>
      </c>
      <c r="BN56" s="64">
        <f t="shared" si="8"/>
        <v>169.60000000000002</v>
      </c>
      <c r="BO56" s="64">
        <f t="shared" si="9"/>
        <v>0.33333333333333331</v>
      </c>
      <c r="BP56" s="64">
        <f t="shared" si="10"/>
        <v>0.33333333333333331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40</v>
      </c>
      <c r="Y59" s="376">
        <f>IFERROR(Y53/H53,"0")+IFERROR(Y54/H54,"0")+IFERROR(Y55/H55,"0")+IFERROR(Y56/H56,"0")+IFERROR(Y57/H57,"0")+IFERROR(Y58/H58,"0")</f>
        <v>40</v>
      </c>
      <c r="Z59" s="376">
        <f>IFERROR(IF(Z53="",0,Z53),"0")+IFERROR(IF(Z54="",0,Z54),"0")+IFERROR(IF(Z55="",0,Z55),"0")+IFERROR(IF(Z56="",0,Z56),"0")+IFERROR(IF(Z57="",0,Z57),"0")+IFERROR(IF(Z58="",0,Z58),"0")</f>
        <v>0.37480000000000002</v>
      </c>
      <c r="AA59" s="377"/>
      <c r="AB59" s="377"/>
      <c r="AC59" s="377"/>
    </row>
    <row r="60" spans="1:68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160</v>
      </c>
      <c r="Y60" s="376">
        <f>IFERROR(SUM(Y53:Y58),"0")</f>
        <v>160</v>
      </c>
      <c r="Z60" s="37"/>
      <c r="AA60" s="377"/>
      <c r="AB60" s="377"/>
      <c r="AC60" s="377"/>
    </row>
    <row r="61" spans="1:68" ht="14.25" hidden="1" customHeight="1" x14ac:dyDescent="0.25">
      <c r="A61" s="395" t="s">
        <v>71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67"/>
      <c r="AB61" s="367"/>
      <c r="AC61" s="367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8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79"/>
      <c r="B65" s="379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394" t="s">
        <v>128</v>
      </c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368"/>
      <c r="AB66" s="368"/>
      <c r="AC66" s="368"/>
    </row>
    <row r="67" spans="1:68" ht="14.25" hidden="1" customHeight="1" x14ac:dyDescent="0.25">
      <c r="A67" s="395" t="s">
        <v>109</v>
      </c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79"/>
      <c r="Z67" s="379"/>
      <c r="AA67" s="367"/>
      <c r="AB67" s="367"/>
      <c r="AC67" s="367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4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200</v>
      </c>
      <c r="Y69" s="375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208.88888888888889</v>
      </c>
      <c r="BN69" s="64">
        <f t="shared" si="13"/>
        <v>214.32</v>
      </c>
      <c r="BO69" s="64">
        <f t="shared" si="14"/>
        <v>0.3306878306878307</v>
      </c>
      <c r="BP69" s="64">
        <f t="shared" si="15"/>
        <v>0.33928571428571425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2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225</v>
      </c>
      <c r="Y73" s="375">
        <f t="shared" si="11"/>
        <v>225</v>
      </c>
      <c r="Z73" s="36">
        <f>IFERROR(IF(Y73=0,"",ROUNDUP(Y73/H73,0)*0.00937),"")</f>
        <v>0.46849999999999997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237</v>
      </c>
      <c r="BN73" s="64">
        <f t="shared" si="13"/>
        <v>237</v>
      </c>
      <c r="BO73" s="64">
        <f t="shared" si="14"/>
        <v>0.41666666666666669</v>
      </c>
      <c r="BP73" s="64">
        <f t="shared" si="15"/>
        <v>0.41666666666666669</v>
      </c>
    </row>
    <row r="74" spans="1:68" x14ac:dyDescent="0.2">
      <c r="A74" s="398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68.518518518518519</v>
      </c>
      <c r="Y74" s="376">
        <f>IFERROR(Y68/H68,"0")+IFERROR(Y69/H69,"0")+IFERROR(Y70/H70,"0")+IFERROR(Y71/H71,"0")+IFERROR(Y72/H72,"0")+IFERROR(Y73/H73,"0")</f>
        <v>69</v>
      </c>
      <c r="Z74" s="376">
        <f>IFERROR(IF(Z68="",0,Z68),"0")+IFERROR(IF(Z69="",0,Z69),"0")+IFERROR(IF(Z70="",0,Z70),"0")+IFERROR(IF(Z71="",0,Z71),"0")+IFERROR(IF(Z72="",0,Z72),"0")+IFERROR(IF(Z73="",0,Z73),"0")</f>
        <v>0.88174999999999992</v>
      </c>
      <c r="AA74" s="377"/>
      <c r="AB74" s="377"/>
      <c r="AC74" s="377"/>
    </row>
    <row r="75" spans="1:68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425</v>
      </c>
      <c r="Y75" s="376">
        <f>IFERROR(SUM(Y68:Y73),"0")</f>
        <v>430.20000000000005</v>
      </c>
      <c r="Z75" s="37"/>
      <c r="AA75" s="377"/>
      <c r="AB75" s="377"/>
      <c r="AC75" s="377"/>
    </row>
    <row r="76" spans="1:68" ht="14.25" hidden="1" customHeight="1" x14ac:dyDescent="0.25">
      <c r="A76" s="395" t="s">
        <v>142</v>
      </c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100</v>
      </c>
      <c r="Y77" s="375">
        <f>IFERROR(IF(X77="",0,CEILING((X77/$H77),1)*$H77),"")</f>
        <v>108</v>
      </c>
      <c r="Z77" s="36">
        <f>IFERROR(IF(Y77=0,"",ROUNDUP(Y77/H77,0)*0.02175),"")</f>
        <v>0.21749999999999997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104.44444444444444</v>
      </c>
      <c r="BN77" s="64">
        <f>IFERROR(Y77*I77/H77,"0")</f>
        <v>112.8</v>
      </c>
      <c r="BO77" s="64">
        <f>IFERROR(1/J77*(X77/H77),"0")</f>
        <v>0.16534391534391535</v>
      </c>
      <c r="BP77" s="64">
        <f>IFERROR(1/J77*(Y77/H77),"0")</f>
        <v>0.17857142857142855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90</v>
      </c>
      <c r="Y78" s="375">
        <f>IFERROR(IF(X78="",0,CEILING((X78/$H78),1)*$H78),"")</f>
        <v>91.800000000000011</v>
      </c>
      <c r="Z78" s="36">
        <f>IFERROR(IF(Y78=0,"",ROUNDUP(Y78/H78,0)*0.00753),"")</f>
        <v>0.25602000000000003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96.666666666666657</v>
      </c>
      <c r="BN78" s="64">
        <f>IFERROR(Y78*I78/H78,"0")</f>
        <v>98.600000000000009</v>
      </c>
      <c r="BO78" s="64">
        <f>IFERROR(1/J78*(X78/H78),"0")</f>
        <v>0.21367521367521364</v>
      </c>
      <c r="BP78" s="64">
        <f>IFERROR(1/J78*(Y78/H78),"0")</f>
        <v>0.21794871794871795</v>
      </c>
    </row>
    <row r="79" spans="1:68" x14ac:dyDescent="0.2">
      <c r="A79" s="398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42.592592592592588</v>
      </c>
      <c r="Y79" s="376">
        <f>IFERROR(Y77/H77,"0")+IFERROR(Y78/H78,"0")</f>
        <v>44</v>
      </c>
      <c r="Z79" s="376">
        <f>IFERROR(IF(Z77="",0,Z77),"0")+IFERROR(IF(Z78="",0,Z78),"0")</f>
        <v>0.47352</v>
      </c>
      <c r="AA79" s="377"/>
      <c r="AB79" s="377"/>
      <c r="AC79" s="377"/>
    </row>
    <row r="80" spans="1:68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190</v>
      </c>
      <c r="Y80" s="376">
        <f>IFERROR(SUM(Y77:Y78),"0")</f>
        <v>199.8</v>
      </c>
      <c r="Z80" s="37"/>
      <c r="AA80" s="377"/>
      <c r="AB80" s="377"/>
      <c r="AC80" s="377"/>
    </row>
    <row r="81" spans="1:68" ht="14.25" hidden="1" customHeight="1" x14ac:dyDescent="0.25">
      <c r="A81" s="395" t="s">
        <v>63</v>
      </c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67"/>
      <c r="AB81" s="367"/>
      <c r="AC81" s="367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5">
        <v>4680115885042</v>
      </c>
      <c r="E83" s="386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6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5">
        <v>4680115885080</v>
      </c>
      <c r="E84" s="386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5">
        <v>4680115885073</v>
      </c>
      <c r="E85" s="386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5">
        <v>4680115885059</v>
      </c>
      <c r="E86" s="386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5">
        <v>4680115885097</v>
      </c>
      <c r="E87" s="386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8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5" t="s">
        <v>71</v>
      </c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67"/>
      <c r="AB90" s="367"/>
      <c r="AC90" s="367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5">
        <v>4680115884403</v>
      </c>
      <c r="E91" s="386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5">
        <v>4680115884311</v>
      </c>
      <c r="E92" s="386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8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5" t="s">
        <v>163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67"/>
      <c r="AB95" s="367"/>
      <c r="AC95" s="367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5">
        <v>4680115881532</v>
      </c>
      <c r="E96" s="386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5">
        <v>4680115881532</v>
      </c>
      <c r="E97" s="386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5">
        <v>4680115881464</v>
      </c>
      <c r="E98" s="386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8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394" t="s">
        <v>169</v>
      </c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68"/>
      <c r="AB101" s="368"/>
      <c r="AC101" s="368"/>
    </row>
    <row r="102" spans="1:68" ht="14.25" hidden="1" customHeight="1" x14ac:dyDescent="0.25">
      <c r="A102" s="395" t="s">
        <v>109</v>
      </c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5">
        <v>4680115881327</v>
      </c>
      <c r="E103" s="386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100</v>
      </c>
      <c r="Y103" s="375">
        <f>IFERROR(IF(X103="",0,CEILING((X103/$H103),1)*$H103),"")</f>
        <v>108</v>
      </c>
      <c r="Z103" s="36">
        <f>IFERROR(IF(Y103=0,"",ROUNDUP(Y103/H103,0)*0.02175),"")</f>
        <v>0.21749999999999997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104.44444444444444</v>
      </c>
      <c r="BN103" s="64">
        <f>IFERROR(Y103*I103/H103,"0")</f>
        <v>112.8</v>
      </c>
      <c r="BO103" s="64">
        <f>IFERROR(1/J103*(X103/H103),"0")</f>
        <v>0.16534391534391535</v>
      </c>
      <c r="BP103" s="64">
        <f>IFERROR(1/J103*(Y103/H103),"0")</f>
        <v>0.17857142857142855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5">
        <v>4680115881518</v>
      </c>
      <c r="E104" s="386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85">
        <v>4680115881303</v>
      </c>
      <c r="E105" s="386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7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2"/>
      <c r="R105" s="382"/>
      <c r="S105" s="382"/>
      <c r="T105" s="383"/>
      <c r="U105" s="34"/>
      <c r="V105" s="34" t="s">
        <v>177</v>
      </c>
      <c r="W105" s="35" t="s">
        <v>68</v>
      </c>
      <c r="X105" s="374">
        <v>450</v>
      </c>
      <c r="Y105" s="375">
        <f>IFERROR(IF(X105="",0,CEILING((X105/$H105),1)*$H105),"")</f>
        <v>450</v>
      </c>
      <c r="Z105" s="36">
        <f>IFERROR(IF(Y105=0,"",ROUNDUP(Y105/H105,0)*0.00937),"")</f>
        <v>0.93699999999999994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471</v>
      </c>
      <c r="BN105" s="64">
        <f>IFERROR(Y105*I105/H105,"0")</f>
        <v>471</v>
      </c>
      <c r="BO105" s="64">
        <f>IFERROR(1/J105*(X105/H105),"0")</f>
        <v>0.83333333333333337</v>
      </c>
      <c r="BP105" s="64">
        <f>IFERROR(1/J105*(Y105/H105),"0")</f>
        <v>0.83333333333333337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4301011443</v>
      </c>
      <c r="D106" s="385">
        <v>4680115881303</v>
      </c>
      <c r="E106" s="386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3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2"/>
      <c r="R106" s="382"/>
      <c r="S106" s="382"/>
      <c r="T106" s="383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109.25925925925927</v>
      </c>
      <c r="Y107" s="376">
        <f>IFERROR(Y103/H103,"0")+IFERROR(Y104/H104,"0")+IFERROR(Y105/H105,"0")+IFERROR(Y106/H106,"0")</f>
        <v>110</v>
      </c>
      <c r="Z107" s="376">
        <f>IFERROR(IF(Z103="",0,Z103),"0")+IFERROR(IF(Z104="",0,Z104),"0")+IFERROR(IF(Z105="",0,Z105),"0")+IFERROR(IF(Z106="",0,Z106),"0")</f>
        <v>1.1544999999999999</v>
      </c>
      <c r="AA107" s="377"/>
      <c r="AB107" s="377"/>
      <c r="AC107" s="377"/>
    </row>
    <row r="108" spans="1:68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550</v>
      </c>
      <c r="Y108" s="376">
        <f>IFERROR(SUM(Y103:Y106),"0")</f>
        <v>558</v>
      </c>
      <c r="Z108" s="37"/>
      <c r="AA108" s="377"/>
      <c r="AB108" s="377"/>
      <c r="AC108" s="377"/>
    </row>
    <row r="109" spans="1:68" ht="14.25" hidden="1" customHeight="1" x14ac:dyDescent="0.25">
      <c r="A109" s="395" t="s">
        <v>71</v>
      </c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67"/>
      <c r="AB109" s="367"/>
      <c r="AC109" s="367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5">
        <v>4607091386967</v>
      </c>
      <c r="E110" s="386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5">
        <v>4607091386967</v>
      </c>
      <c r="E111" s="386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100</v>
      </c>
      <c r="Y111" s="375">
        <f>IFERROR(IF(X111="",0,CEILING((X111/$H111),1)*$H111),"")</f>
        <v>100.80000000000001</v>
      </c>
      <c r="Z111" s="36">
        <f>IFERROR(IF(Y111=0,"",ROUNDUP(Y111/H111,0)*0.02175),"")</f>
        <v>0.26100000000000001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106.71428571428572</v>
      </c>
      <c r="BN111" s="64">
        <f>IFERROR(Y111*I111/H111,"0")</f>
        <v>107.56800000000001</v>
      </c>
      <c r="BO111" s="64">
        <f>IFERROR(1/J111*(X111/H111),"0")</f>
        <v>0.21258503401360543</v>
      </c>
      <c r="BP111" s="64">
        <f>IFERROR(1/J111*(Y111/H111),"0")</f>
        <v>0.21428571428571427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5">
        <v>4607091385731</v>
      </c>
      <c r="E112" s="386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495</v>
      </c>
      <c r="Y112" s="375">
        <f>IFERROR(IF(X112="",0,CEILING((X112/$H112),1)*$H112),"")</f>
        <v>496.8</v>
      </c>
      <c r="Z112" s="36">
        <f>IFERROR(IF(Y112=0,"",ROUNDUP(Y112/H112,0)*0.00753),"")</f>
        <v>1.3855200000000001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544.86666666666667</v>
      </c>
      <c r="BN112" s="64">
        <f>IFERROR(Y112*I112/H112,"0")</f>
        <v>546.84799999999996</v>
      </c>
      <c r="BO112" s="64">
        <f>IFERROR(1/J112*(X112/H112),"0")</f>
        <v>1.175213675213675</v>
      </c>
      <c r="BP112" s="64">
        <f>IFERROR(1/J112*(Y112/H112),"0")</f>
        <v>1.1794871794871795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5">
        <v>4680115880894</v>
      </c>
      <c r="E113" s="386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5">
        <v>4680115880214</v>
      </c>
      <c r="E114" s="386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195.23809523809521</v>
      </c>
      <c r="Y115" s="376">
        <f>IFERROR(Y110/H110,"0")+IFERROR(Y111/H111,"0")+IFERROR(Y112/H112,"0")+IFERROR(Y113/H113,"0")+IFERROR(Y114/H114,"0")</f>
        <v>196</v>
      </c>
      <c r="Z115" s="376">
        <f>IFERROR(IF(Z110="",0,Z110),"0")+IFERROR(IF(Z111="",0,Z111),"0")+IFERROR(IF(Z112="",0,Z112),"0")+IFERROR(IF(Z113="",0,Z113),"0")+IFERROR(IF(Z114="",0,Z114),"0")</f>
        <v>1.6465200000000002</v>
      </c>
      <c r="AA115" s="377"/>
      <c r="AB115" s="377"/>
      <c r="AC115" s="377"/>
    </row>
    <row r="116" spans="1:68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595</v>
      </c>
      <c r="Y116" s="376">
        <f>IFERROR(SUM(Y110:Y114),"0")</f>
        <v>597.6</v>
      </c>
      <c r="Z116" s="37"/>
      <c r="AA116" s="377"/>
      <c r="AB116" s="377"/>
      <c r="AC116" s="377"/>
    </row>
    <row r="117" spans="1:68" ht="16.5" hidden="1" customHeight="1" x14ac:dyDescent="0.25">
      <c r="A117" s="394" t="s">
        <v>190</v>
      </c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68"/>
      <c r="AB117" s="368"/>
      <c r="AC117" s="368"/>
    </row>
    <row r="118" spans="1:68" ht="14.25" hidden="1" customHeight="1" x14ac:dyDescent="0.25">
      <c r="A118" s="395" t="s">
        <v>109</v>
      </c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67"/>
      <c r="AB118" s="367"/>
      <c r="AC118" s="367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5">
        <v>4680115882133</v>
      </c>
      <c r="E119" s="386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5">
        <v>4680115882133</v>
      </c>
      <c r="E120" s="386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5">
        <v>4680115880269</v>
      </c>
      <c r="E121" s="386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5">
        <v>4680115880429</v>
      </c>
      <c r="E122" s="386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5">
        <v>4680115881457</v>
      </c>
      <c r="E123" s="386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98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395" t="s">
        <v>142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67"/>
      <c r="AB126" s="367"/>
      <c r="AC126" s="367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5">
        <v>4680115881488</v>
      </c>
      <c r="E127" s="386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5">
        <v>4680115882775</v>
      </c>
      <c r="E128" s="386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5">
        <v>4680115880658</v>
      </c>
      <c r="E129" s="386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98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395" t="s">
        <v>71</v>
      </c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67"/>
      <c r="AB132" s="367"/>
      <c r="AC132" s="367"/>
    </row>
    <row r="133" spans="1:68" ht="16.5" hidden="1" customHeight="1" x14ac:dyDescent="0.25">
      <c r="A133" s="54" t="s">
        <v>206</v>
      </c>
      <c r="B133" s="54" t="s">
        <v>207</v>
      </c>
      <c r="C133" s="31">
        <v>4301051360</v>
      </c>
      <c r="D133" s="385">
        <v>4607091385168</v>
      </c>
      <c r="E133" s="386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85">
        <v>4607091385168</v>
      </c>
      <c r="E134" s="386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500</v>
      </c>
      <c r="Y134" s="375">
        <f t="shared" si="21"/>
        <v>504</v>
      </c>
      <c r="Z134" s="36">
        <f>IFERROR(IF(Y134=0,"",ROUNDUP(Y134/H134,0)*0.02175),"")</f>
        <v>1.3049999999999999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533.21428571428567</v>
      </c>
      <c r="BN134" s="64">
        <f t="shared" si="23"/>
        <v>537.48</v>
      </c>
      <c r="BO134" s="64">
        <f t="shared" si="24"/>
        <v>1.0629251700680271</v>
      </c>
      <c r="BP134" s="64">
        <f t="shared" si="25"/>
        <v>1.0714285714285714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5">
        <v>4607091383256</v>
      </c>
      <c r="E135" s="386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5">
        <v>4607091385748</v>
      </c>
      <c r="E136" s="386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450</v>
      </c>
      <c r="Y136" s="375">
        <f t="shared" si="21"/>
        <v>450.90000000000003</v>
      </c>
      <c r="Z136" s="36">
        <f>IFERROR(IF(Y136=0,"",ROUNDUP(Y136/H136,0)*0.00753),"")</f>
        <v>1.2575100000000001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495.33333333333331</v>
      </c>
      <c r="BN136" s="64">
        <f t="shared" si="23"/>
        <v>496.32400000000001</v>
      </c>
      <c r="BO136" s="64">
        <f t="shared" si="24"/>
        <v>1.0683760683760684</v>
      </c>
      <c r="BP136" s="64">
        <f t="shared" si="25"/>
        <v>1.0705128205128205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5">
        <v>4680115884533</v>
      </c>
      <c r="E137" s="386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5">
        <v>4680115882645</v>
      </c>
      <c r="E138" s="386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226.19047619047618</v>
      </c>
      <c r="Y139" s="376">
        <f>IFERROR(Y133/H133,"0")+IFERROR(Y134/H134,"0")+IFERROR(Y135/H135,"0")+IFERROR(Y136/H136,"0")+IFERROR(Y137/H137,"0")+IFERROR(Y138/H138,"0")</f>
        <v>227</v>
      </c>
      <c r="Z139" s="376">
        <f>IFERROR(IF(Z133="",0,Z133),"0")+IFERROR(IF(Z134="",0,Z134),"0")+IFERROR(IF(Z135="",0,Z135),"0")+IFERROR(IF(Z136="",0,Z136),"0")+IFERROR(IF(Z137="",0,Z137),"0")+IFERROR(IF(Z138="",0,Z138),"0")</f>
        <v>2.5625100000000001</v>
      </c>
      <c r="AA139" s="377"/>
      <c r="AB139" s="377"/>
      <c r="AC139" s="377"/>
    </row>
    <row r="140" spans="1:68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950</v>
      </c>
      <c r="Y140" s="376">
        <f>IFERROR(SUM(Y133:Y138),"0")</f>
        <v>954.90000000000009</v>
      </c>
      <c r="Z140" s="37"/>
      <c r="AA140" s="377"/>
      <c r="AB140" s="377"/>
      <c r="AC140" s="377"/>
    </row>
    <row r="141" spans="1:68" ht="14.25" hidden="1" customHeight="1" x14ac:dyDescent="0.25">
      <c r="A141" s="395" t="s">
        <v>163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67"/>
      <c r="AB141" s="367"/>
      <c r="AC141" s="367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5">
        <v>4680115882652</v>
      </c>
      <c r="E142" s="386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5">
        <v>4680115880238</v>
      </c>
      <c r="E143" s="386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9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394" t="s">
        <v>221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68"/>
      <c r="AB146" s="368"/>
      <c r="AC146" s="368"/>
    </row>
    <row r="147" spans="1:68" ht="14.25" hidden="1" customHeight="1" x14ac:dyDescent="0.25">
      <c r="A147" s="395" t="s">
        <v>109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85">
        <v>4680115882577</v>
      </c>
      <c r="E148" s="386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120</v>
      </c>
      <c r="Y148" s="375">
        <f>IFERROR(IF(X148="",0,CEILING((X148/$H148),1)*$H148),"")</f>
        <v>121.60000000000001</v>
      </c>
      <c r="Z148" s="36">
        <f>IFERROR(IF(Y148=0,"",ROUNDUP(Y148/H148,0)*0.00753),"")</f>
        <v>0.28614000000000001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127.5</v>
      </c>
      <c r="BN148" s="64">
        <f>IFERROR(Y148*I148/H148,"0")</f>
        <v>129.19999999999999</v>
      </c>
      <c r="BO148" s="64">
        <f>IFERROR(1/J148*(X148/H148),"0")</f>
        <v>0.24038461538461536</v>
      </c>
      <c r="BP148" s="64">
        <f>IFERROR(1/J148*(Y148/H148),"0")</f>
        <v>0.24358974358974358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5">
        <v>4680115882577</v>
      </c>
      <c r="E149" s="386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37.5</v>
      </c>
      <c r="Y150" s="376">
        <f>IFERROR(Y148/H148,"0")+IFERROR(Y149/H149,"0")</f>
        <v>38</v>
      </c>
      <c r="Z150" s="376">
        <f>IFERROR(IF(Z148="",0,Z148),"0")+IFERROR(IF(Z149="",0,Z149),"0")</f>
        <v>0.28614000000000001</v>
      </c>
      <c r="AA150" s="377"/>
      <c r="AB150" s="377"/>
      <c r="AC150" s="377"/>
    </row>
    <row r="151" spans="1:68" x14ac:dyDescent="0.2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120</v>
      </c>
      <c r="Y151" s="376">
        <f>IFERROR(SUM(Y148:Y149),"0")</f>
        <v>121.60000000000001</v>
      </c>
      <c r="Z151" s="37"/>
      <c r="AA151" s="377"/>
      <c r="AB151" s="377"/>
      <c r="AC151" s="377"/>
    </row>
    <row r="152" spans="1:68" ht="14.25" hidden="1" customHeight="1" x14ac:dyDescent="0.25">
      <c r="A152" s="395" t="s">
        <v>63</v>
      </c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85">
        <v>4680115883444</v>
      </c>
      <c r="E153" s="386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42</v>
      </c>
      <c r="Y153" s="375">
        <f>IFERROR(IF(X153="",0,CEILING((X153/$H153),1)*$H153),"")</f>
        <v>42</v>
      </c>
      <c r="Z153" s="36">
        <f>IFERROR(IF(Y153=0,"",ROUNDUP(Y153/H153,0)*0.00753),"")</f>
        <v>0.11295000000000001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46.32</v>
      </c>
      <c r="BN153" s="64">
        <f>IFERROR(Y153*I153/H153,"0")</f>
        <v>46.32</v>
      </c>
      <c r="BO153" s="64">
        <f>IFERROR(1/J153*(X153/H153),"0")</f>
        <v>9.6153846153846159E-2</v>
      </c>
      <c r="BP153" s="64">
        <f>IFERROR(1/J153*(Y153/H153),"0")</f>
        <v>9.6153846153846159E-2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4301031235</v>
      </c>
      <c r="D154" s="385">
        <v>4680115883444</v>
      </c>
      <c r="E154" s="386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15.000000000000002</v>
      </c>
      <c r="Y155" s="376">
        <f>IFERROR(Y153/H153,"0")+IFERROR(Y154/H154,"0")</f>
        <v>15.000000000000002</v>
      </c>
      <c r="Z155" s="376">
        <f>IFERROR(IF(Z153="",0,Z153),"0")+IFERROR(IF(Z154="",0,Z154),"0")</f>
        <v>0.11295000000000001</v>
      </c>
      <c r="AA155" s="377"/>
      <c r="AB155" s="377"/>
      <c r="AC155" s="377"/>
    </row>
    <row r="156" spans="1:68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42</v>
      </c>
      <c r="Y156" s="376">
        <f>IFERROR(SUM(Y153:Y154),"0")</f>
        <v>42</v>
      </c>
      <c r="Z156" s="37"/>
      <c r="AA156" s="377"/>
      <c r="AB156" s="377"/>
      <c r="AC156" s="377"/>
    </row>
    <row r="157" spans="1:68" ht="14.25" hidden="1" customHeight="1" x14ac:dyDescent="0.25">
      <c r="A157" s="395" t="s">
        <v>71</v>
      </c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  <c r="Y157" s="379"/>
      <c r="Z157" s="379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85">
        <v>4680115882584</v>
      </c>
      <c r="E158" s="386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148.5</v>
      </c>
      <c r="Y158" s="375">
        <f>IFERROR(IF(X158="",0,CEILING((X158/$H158),1)*$H158),"")</f>
        <v>150.48000000000002</v>
      </c>
      <c r="Z158" s="36">
        <f>IFERROR(IF(Y158=0,"",ROUNDUP(Y158/H158,0)*0.00753),"")</f>
        <v>0.42921000000000004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164.7</v>
      </c>
      <c r="BN158" s="64">
        <f>IFERROR(Y158*I158/H158,"0")</f>
        <v>166.89600000000002</v>
      </c>
      <c r="BO158" s="64">
        <f>IFERROR(1/J158*(X158/H158),"0")</f>
        <v>0.36057692307692307</v>
      </c>
      <c r="BP158" s="64">
        <f>IFERROR(1/J158*(Y158/H158),"0")</f>
        <v>0.36538461538461542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5">
        <v>4680115882584</v>
      </c>
      <c r="E159" s="386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56.25</v>
      </c>
      <c r="Y160" s="376">
        <f>IFERROR(Y158/H158,"0")+IFERROR(Y159/H159,"0")</f>
        <v>57.000000000000007</v>
      </c>
      <c r="Z160" s="376">
        <f>IFERROR(IF(Z158="",0,Z158),"0")+IFERROR(IF(Z159="",0,Z159),"0")</f>
        <v>0.42921000000000004</v>
      </c>
      <c r="AA160" s="377"/>
      <c r="AB160" s="377"/>
      <c r="AC160" s="377"/>
    </row>
    <row r="161" spans="1:68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148.5</v>
      </c>
      <c r="Y161" s="376">
        <f>IFERROR(SUM(Y158:Y159),"0")</f>
        <v>150.48000000000002</v>
      </c>
      <c r="Z161" s="37"/>
      <c r="AA161" s="377"/>
      <c r="AB161" s="377"/>
      <c r="AC161" s="377"/>
    </row>
    <row r="162" spans="1:68" ht="16.5" hidden="1" customHeight="1" x14ac:dyDescent="0.25">
      <c r="A162" s="394" t="s">
        <v>107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368"/>
      <c r="AB162" s="368"/>
      <c r="AC162" s="368"/>
    </row>
    <row r="163" spans="1:68" ht="14.25" hidden="1" customHeight="1" x14ac:dyDescent="0.25">
      <c r="A163" s="395" t="s">
        <v>109</v>
      </c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  <c r="Y163" s="379"/>
      <c r="Z163" s="379"/>
      <c r="AA163" s="367"/>
      <c r="AB163" s="367"/>
      <c r="AC163" s="367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5">
        <v>4607091382945</v>
      </c>
      <c r="E164" s="386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85">
        <v>4607091382952</v>
      </c>
      <c r="E165" s="386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50</v>
      </c>
      <c r="Y165" s="375">
        <f>IFERROR(IF(X165="",0,CEILING((X165/$H165),1)*$H165),"")</f>
        <v>51</v>
      </c>
      <c r="Z165" s="36">
        <f>IFERROR(IF(Y165=0,"",ROUNDUP(Y165/H165,0)*0.00753),"")</f>
        <v>0.12801000000000001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53.333333333333336</v>
      </c>
      <c r="BN165" s="64">
        <f>IFERROR(Y165*I165/H165,"0")</f>
        <v>54.400000000000006</v>
      </c>
      <c r="BO165" s="64">
        <f>IFERROR(1/J165*(X165/H165),"0")</f>
        <v>0.10683760683760685</v>
      </c>
      <c r="BP165" s="64">
        <f>IFERROR(1/J165*(Y165/H165),"0")</f>
        <v>0.10897435897435898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5">
        <v>4607091384604</v>
      </c>
      <c r="E166" s="386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16.666666666666668</v>
      </c>
      <c r="Y167" s="376">
        <f>IFERROR(Y164/H164,"0")+IFERROR(Y165/H165,"0")+IFERROR(Y166/H166,"0")</f>
        <v>17</v>
      </c>
      <c r="Z167" s="376">
        <f>IFERROR(IF(Z164="",0,Z164),"0")+IFERROR(IF(Z165="",0,Z165),"0")+IFERROR(IF(Z166="",0,Z166),"0")</f>
        <v>0.12801000000000001</v>
      </c>
      <c r="AA167" s="377"/>
      <c r="AB167" s="377"/>
      <c r="AC167" s="377"/>
    </row>
    <row r="168" spans="1:68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50</v>
      </c>
      <c r="Y168" s="376">
        <f>IFERROR(SUM(Y164:Y166),"0")</f>
        <v>51</v>
      </c>
      <c r="Z168" s="37"/>
      <c r="AA168" s="377"/>
      <c r="AB168" s="377"/>
      <c r="AC168" s="377"/>
    </row>
    <row r="169" spans="1:68" ht="14.25" hidden="1" customHeight="1" x14ac:dyDescent="0.25">
      <c r="A169" s="395" t="s">
        <v>63</v>
      </c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  <c r="Y169" s="379"/>
      <c r="Z169" s="379"/>
      <c r="AA169" s="367"/>
      <c r="AB169" s="367"/>
      <c r="AC169" s="367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5">
        <v>4607091387667</v>
      </c>
      <c r="E170" s="386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5">
        <v>4607091387636</v>
      </c>
      <c r="E171" s="386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5">
        <v>4607091382426</v>
      </c>
      <c r="E172" s="386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5">
        <v>4607091386547</v>
      </c>
      <c r="E173" s="386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5">
        <v>4607091382464</v>
      </c>
      <c r="E174" s="386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395" t="s">
        <v>71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67"/>
      <c r="AB177" s="367"/>
      <c r="AC177" s="367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5">
        <v>4607091385304</v>
      </c>
      <c r="E178" s="386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5">
        <v>4607091386264</v>
      </c>
      <c r="E179" s="386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85">
        <v>4607091385427</v>
      </c>
      <c r="E180" s="386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75</v>
      </c>
      <c r="Y180" s="375">
        <f>IFERROR(IF(X180="",0,CEILING((X180/$H180),1)*$H180),"")</f>
        <v>75</v>
      </c>
      <c r="Z180" s="36">
        <f>IFERROR(IF(Y180=0,"",ROUNDUP(Y180/H180,0)*0.00753),"")</f>
        <v>0.18825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81.8</v>
      </c>
      <c r="BN180" s="64">
        <f>IFERROR(Y180*I180/H180,"0")</f>
        <v>81.8</v>
      </c>
      <c r="BO180" s="64">
        <f>IFERROR(1/J180*(X180/H180),"0")</f>
        <v>0.16025641025641024</v>
      </c>
      <c r="BP180" s="64">
        <f>IFERROR(1/J180*(Y180/H180),"0")</f>
        <v>0.16025641025641024</v>
      </c>
    </row>
    <row r="181" spans="1:68" x14ac:dyDescent="0.2">
      <c r="A181" s="398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25</v>
      </c>
      <c r="Y181" s="376">
        <f>IFERROR(Y178/H178,"0")+IFERROR(Y179/H179,"0")+IFERROR(Y180/H180,"0")</f>
        <v>25</v>
      </c>
      <c r="Z181" s="376">
        <f>IFERROR(IF(Z178="",0,Z178),"0")+IFERROR(IF(Z179="",0,Z179),"0")+IFERROR(IF(Z180="",0,Z180),"0")</f>
        <v>0.18825</v>
      </c>
      <c r="AA181" s="377"/>
      <c r="AB181" s="377"/>
      <c r="AC181" s="377"/>
    </row>
    <row r="182" spans="1:68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75</v>
      </c>
      <c r="Y182" s="376">
        <f>IFERROR(SUM(Y178:Y180),"0")</f>
        <v>75</v>
      </c>
      <c r="Z182" s="37"/>
      <c r="AA182" s="377"/>
      <c r="AB182" s="377"/>
      <c r="AC182" s="377"/>
    </row>
    <row r="183" spans="1:68" ht="27.75" hidden="1" customHeight="1" x14ac:dyDescent="0.2">
      <c r="A183" s="461" t="s">
        <v>253</v>
      </c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8"/>
      <c r="AB183" s="48"/>
      <c r="AC183" s="48"/>
    </row>
    <row r="184" spans="1:68" ht="16.5" hidden="1" customHeight="1" x14ac:dyDescent="0.25">
      <c r="A184" s="394" t="s">
        <v>254</v>
      </c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68"/>
      <c r="AB184" s="368"/>
      <c r="AC184" s="368"/>
    </row>
    <row r="185" spans="1:68" ht="14.25" hidden="1" customHeight="1" x14ac:dyDescent="0.25">
      <c r="A185" s="395" t="s">
        <v>63</v>
      </c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5">
        <v>4680115880993</v>
      </c>
      <c r="E186" s="386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50</v>
      </c>
      <c r="Y186" s="375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5">
        <v>4680115881761</v>
      </c>
      <c r="E187" s="386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5">
        <v>4680115881563</v>
      </c>
      <c r="E188" s="386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30</v>
      </c>
      <c r="Y188" s="375">
        <f t="shared" si="26"/>
        <v>33.6</v>
      </c>
      <c r="Z188" s="36">
        <f>IFERROR(IF(Y188=0,"",ROUNDUP(Y188/H188,0)*0.00753),"")</f>
        <v>6.0240000000000002E-2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31.428571428571427</v>
      </c>
      <c r="BN188" s="64">
        <f t="shared" si="28"/>
        <v>35.200000000000003</v>
      </c>
      <c r="BO188" s="64">
        <f t="shared" si="29"/>
        <v>4.5787545787545784E-2</v>
      </c>
      <c r="BP188" s="64">
        <f t="shared" si="30"/>
        <v>5.128205128205128E-2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5">
        <v>4680115880986</v>
      </c>
      <c r="E189" s="386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140</v>
      </c>
      <c r="Y189" s="375">
        <f t="shared" si="26"/>
        <v>140.70000000000002</v>
      </c>
      <c r="Z189" s="36">
        <f>IFERROR(IF(Y189=0,"",ROUNDUP(Y189/H189,0)*0.00502),"")</f>
        <v>0.33634000000000003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148.66666666666666</v>
      </c>
      <c r="BN189" s="64">
        <f t="shared" si="28"/>
        <v>149.41</v>
      </c>
      <c r="BO189" s="64">
        <f t="shared" si="29"/>
        <v>0.28490028490028491</v>
      </c>
      <c r="BP189" s="64">
        <f t="shared" si="30"/>
        <v>0.28632478632478636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85">
        <v>4680115881785</v>
      </c>
      <c r="E190" s="386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175</v>
      </c>
      <c r="Y190" s="375">
        <f t="shared" si="26"/>
        <v>176.4</v>
      </c>
      <c r="Z190" s="36">
        <f>IFERROR(IF(Y190=0,"",ROUNDUP(Y190/H190,0)*0.00502),"")</f>
        <v>0.42168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185.83333333333331</v>
      </c>
      <c r="BN190" s="64">
        <f t="shared" si="28"/>
        <v>187.32</v>
      </c>
      <c r="BO190" s="64">
        <f t="shared" si="29"/>
        <v>0.35612535612535612</v>
      </c>
      <c r="BP190" s="64">
        <f t="shared" si="30"/>
        <v>0.35897435897435903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5">
        <v>4680115881679</v>
      </c>
      <c r="E191" s="386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210</v>
      </c>
      <c r="Y191" s="375">
        <f t="shared" si="26"/>
        <v>210</v>
      </c>
      <c r="Z191" s="36">
        <f>IFERROR(IF(Y191=0,"",ROUNDUP(Y191/H191,0)*0.00502),"")</f>
        <v>0.502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220.00000000000003</v>
      </c>
      <c r="BN191" s="64">
        <f t="shared" si="28"/>
        <v>220.00000000000003</v>
      </c>
      <c r="BO191" s="64">
        <f t="shared" si="29"/>
        <v>0.42735042735042739</v>
      </c>
      <c r="BP191" s="64">
        <f t="shared" si="30"/>
        <v>0.42735042735042739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5">
        <v>4680115880191</v>
      </c>
      <c r="E192" s="386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5">
        <v>4680115883963</v>
      </c>
      <c r="E193" s="386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269.04761904761904</v>
      </c>
      <c r="Y194" s="376">
        <f>IFERROR(Y186/H186,"0")+IFERROR(Y187/H187,"0")+IFERROR(Y188/H188,"0")+IFERROR(Y189/H189,"0")+IFERROR(Y190/H190,"0")+IFERROR(Y191/H191,"0")+IFERROR(Y192/H192,"0")+IFERROR(Y193/H193,"0")</f>
        <v>271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1.41062</v>
      </c>
      <c r="AA194" s="377"/>
      <c r="AB194" s="377"/>
      <c r="AC194" s="377"/>
    </row>
    <row r="195" spans="1:68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605</v>
      </c>
      <c r="Y195" s="376">
        <f>IFERROR(SUM(Y186:Y193),"0")</f>
        <v>611.1</v>
      </c>
      <c r="Z195" s="37"/>
      <c r="AA195" s="377"/>
      <c r="AB195" s="377"/>
      <c r="AC195" s="377"/>
    </row>
    <row r="196" spans="1:68" ht="16.5" hidden="1" customHeight="1" x14ac:dyDescent="0.25">
      <c r="A196" s="394" t="s">
        <v>271</v>
      </c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68"/>
      <c r="AB196" s="368"/>
      <c r="AC196" s="368"/>
    </row>
    <row r="197" spans="1:68" ht="14.25" hidden="1" customHeight="1" x14ac:dyDescent="0.25">
      <c r="A197" s="395" t="s">
        <v>109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67"/>
      <c r="AB197" s="367"/>
      <c r="AC197" s="367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5">
        <v>4680115881402</v>
      </c>
      <c r="E198" s="386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5">
        <v>4680115881396</v>
      </c>
      <c r="E199" s="386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98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5" t="s">
        <v>142</v>
      </c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67"/>
      <c r="AB202" s="367"/>
      <c r="AC202" s="367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5">
        <v>4680115882935</v>
      </c>
      <c r="E203" s="386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5">
        <v>4680115880764</v>
      </c>
      <c r="E204" s="386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8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395" t="s">
        <v>63</v>
      </c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5">
        <v>4680115882683</v>
      </c>
      <c r="E208" s="386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150</v>
      </c>
      <c r="Y208" s="375">
        <f t="shared" ref="Y208:Y215" si="31">IFERROR(IF(X208="",0,CEILING((X208/$H208),1)*$H208),"")</f>
        <v>151.20000000000002</v>
      </c>
      <c r="Z208" s="36">
        <f>IFERROR(IF(Y208=0,"",ROUNDUP(Y208/H208,0)*0.00937),"")</f>
        <v>0.26235999999999998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155.83333333333331</v>
      </c>
      <c r="BN208" s="64">
        <f t="shared" ref="BN208:BN215" si="33">IFERROR(Y208*I208/H208,"0")</f>
        <v>157.08000000000001</v>
      </c>
      <c r="BO208" s="64">
        <f t="shared" ref="BO208:BO215" si="34">IFERROR(1/J208*(X208/H208),"0")</f>
        <v>0.23148148148148145</v>
      </c>
      <c r="BP208" s="64">
        <f t="shared" ref="BP208:BP215" si="35">IFERROR(1/J208*(Y208/H208),"0")</f>
        <v>0.23333333333333334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5">
        <v>4680115882690</v>
      </c>
      <c r="E209" s="386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100</v>
      </c>
      <c r="Y209" s="375">
        <f t="shared" si="31"/>
        <v>102.60000000000001</v>
      </c>
      <c r="Z209" s="36">
        <f>IFERROR(IF(Y209=0,"",ROUNDUP(Y209/H209,0)*0.00937),"")</f>
        <v>0.17802999999999999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103.88888888888889</v>
      </c>
      <c r="BN209" s="64">
        <f t="shared" si="33"/>
        <v>106.59000000000002</v>
      </c>
      <c r="BO209" s="64">
        <f t="shared" si="34"/>
        <v>0.15432098765432098</v>
      </c>
      <c r="BP209" s="64">
        <f t="shared" si="35"/>
        <v>0.15833333333333333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5">
        <v>4680115882669</v>
      </c>
      <c r="E210" s="386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5">
        <v>4680115882676</v>
      </c>
      <c r="E211" s="386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320</v>
      </c>
      <c r="Y211" s="375">
        <f t="shared" si="31"/>
        <v>324</v>
      </c>
      <c r="Z211" s="36">
        <f>IFERROR(IF(Y211=0,"",ROUNDUP(Y211/H211,0)*0.00937),"")</f>
        <v>0.56220000000000003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332.44444444444446</v>
      </c>
      <c r="BN211" s="64">
        <f t="shared" si="33"/>
        <v>336.6</v>
      </c>
      <c r="BO211" s="64">
        <f t="shared" si="34"/>
        <v>0.49382716049382708</v>
      </c>
      <c r="BP211" s="64">
        <f t="shared" si="35"/>
        <v>0.49999999999999994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5">
        <v>4680115884014</v>
      </c>
      <c r="E212" s="386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5">
        <v>4680115884007</v>
      </c>
      <c r="E213" s="386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5">
        <v>4680115884038</v>
      </c>
      <c r="E214" s="386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5">
        <v>4680115884021</v>
      </c>
      <c r="E215" s="386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105.55555555555554</v>
      </c>
      <c r="Y216" s="376">
        <f>IFERROR(Y208/H208,"0")+IFERROR(Y209/H209,"0")+IFERROR(Y210/H210,"0")+IFERROR(Y211/H211,"0")+IFERROR(Y212/H212,"0")+IFERROR(Y213/H213,"0")+IFERROR(Y214/H214,"0")+IFERROR(Y215/H215,"0")</f>
        <v>107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1.0025900000000001</v>
      </c>
      <c r="AA216" s="377"/>
      <c r="AB216" s="377"/>
      <c r="AC216" s="377"/>
    </row>
    <row r="217" spans="1:68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570</v>
      </c>
      <c r="Y217" s="376">
        <f>IFERROR(SUM(Y208:Y215),"0")</f>
        <v>577.79999999999995</v>
      </c>
      <c r="Z217" s="37"/>
      <c r="AA217" s="377"/>
      <c r="AB217" s="377"/>
      <c r="AC217" s="377"/>
    </row>
    <row r="218" spans="1:68" ht="14.25" hidden="1" customHeight="1" x14ac:dyDescent="0.25">
      <c r="A218" s="395" t="s">
        <v>71</v>
      </c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67"/>
      <c r="AB218" s="367"/>
      <c r="AC218" s="367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5">
        <v>4680115881594</v>
      </c>
      <c r="E219" s="386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5">
        <v>4680115880962</v>
      </c>
      <c r="E220" s="386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5">
        <v>4680115881617</v>
      </c>
      <c r="E221" s="386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5">
        <v>4680115880573</v>
      </c>
      <c r="E222" s="386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120</v>
      </c>
      <c r="Y222" s="375">
        <f t="shared" si="36"/>
        <v>121.79999999999998</v>
      </c>
      <c r="Z222" s="36">
        <f>IFERROR(IF(Y222=0,"",ROUNDUP(Y222/H222,0)*0.02175),"")</f>
        <v>0.30449999999999999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127.77931034482758</v>
      </c>
      <c r="BN222" s="64">
        <f t="shared" si="38"/>
        <v>129.69599999999997</v>
      </c>
      <c r="BO222" s="64">
        <f t="shared" si="39"/>
        <v>0.24630541871921183</v>
      </c>
      <c r="BP222" s="64">
        <f t="shared" si="40"/>
        <v>0.25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5">
        <v>4680115882195</v>
      </c>
      <c r="E223" s="386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240</v>
      </c>
      <c r="Y223" s="375">
        <f t="shared" si="36"/>
        <v>240</v>
      </c>
      <c r="Z223" s="36">
        <f t="shared" ref="Z223:Z229" si="41">IFERROR(IF(Y223=0,"",ROUNDUP(Y223/H223,0)*0.00753),"")</f>
        <v>0.753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269</v>
      </c>
      <c r="BN223" s="64">
        <f t="shared" si="38"/>
        <v>269</v>
      </c>
      <c r="BO223" s="64">
        <f t="shared" si="39"/>
        <v>0.64102564102564097</v>
      </c>
      <c r="BP223" s="64">
        <f t="shared" si="40"/>
        <v>0.64102564102564097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5">
        <v>4680115882607</v>
      </c>
      <c r="E224" s="386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5">
        <v>4680115880092</v>
      </c>
      <c r="E225" s="386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560</v>
      </c>
      <c r="Y225" s="375">
        <f t="shared" si="36"/>
        <v>561.6</v>
      </c>
      <c r="Z225" s="36">
        <f t="shared" si="41"/>
        <v>1.7620200000000001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623.46666666666681</v>
      </c>
      <c r="BN225" s="64">
        <f t="shared" si="38"/>
        <v>625.24800000000016</v>
      </c>
      <c r="BO225" s="64">
        <f t="shared" si="39"/>
        <v>1.4957264957264957</v>
      </c>
      <c r="BP225" s="64">
        <f t="shared" si="40"/>
        <v>1.5000000000000002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5">
        <v>4680115880221</v>
      </c>
      <c r="E226" s="386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5">
        <v>4680115882942</v>
      </c>
      <c r="E227" s="386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5">
        <v>4680115880504</v>
      </c>
      <c r="E228" s="386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160</v>
      </c>
      <c r="Y228" s="375">
        <f t="shared" si="36"/>
        <v>160.79999999999998</v>
      </c>
      <c r="Z228" s="36">
        <f t="shared" si="41"/>
        <v>0.50451000000000001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178.13333333333335</v>
      </c>
      <c r="BN228" s="64">
        <f t="shared" si="38"/>
        <v>179.024</v>
      </c>
      <c r="BO228" s="64">
        <f t="shared" si="39"/>
        <v>0.42735042735042739</v>
      </c>
      <c r="BP228" s="64">
        <f t="shared" si="40"/>
        <v>0.42948717948717946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5">
        <v>4680115882164</v>
      </c>
      <c r="E229" s="386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200</v>
      </c>
      <c r="Y229" s="375">
        <f t="shared" si="36"/>
        <v>201.6</v>
      </c>
      <c r="Z229" s="36">
        <f t="shared" si="41"/>
        <v>0.63251999999999997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223.16666666666669</v>
      </c>
      <c r="BN229" s="64">
        <f t="shared" si="38"/>
        <v>224.95199999999997</v>
      </c>
      <c r="BO229" s="64">
        <f t="shared" si="39"/>
        <v>0.53418803418803418</v>
      </c>
      <c r="BP229" s="64">
        <f t="shared" si="40"/>
        <v>0.53846153846153844</v>
      </c>
    </row>
    <row r="230" spans="1:68" x14ac:dyDescent="0.2">
      <c r="A230" s="398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497.12643678160919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499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3.9565500000000005</v>
      </c>
      <c r="AA230" s="377"/>
      <c r="AB230" s="377"/>
      <c r="AC230" s="377"/>
    </row>
    <row r="231" spans="1:68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1280</v>
      </c>
      <c r="Y231" s="376">
        <f>IFERROR(SUM(Y219:Y229),"0")</f>
        <v>1285.8</v>
      </c>
      <c r="Z231" s="37"/>
      <c r="AA231" s="377"/>
      <c r="AB231" s="377"/>
      <c r="AC231" s="377"/>
    </row>
    <row r="232" spans="1:68" ht="14.25" hidden="1" customHeight="1" x14ac:dyDescent="0.25">
      <c r="A232" s="395" t="s">
        <v>163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67"/>
      <c r="AB232" s="367"/>
      <c r="AC232" s="367"/>
    </row>
    <row r="233" spans="1:68" ht="16.5" hidden="1" customHeight="1" x14ac:dyDescent="0.25">
      <c r="A233" s="54" t="s">
        <v>318</v>
      </c>
      <c r="B233" s="54" t="s">
        <v>319</v>
      </c>
      <c r="C233" s="31">
        <v>4301060404</v>
      </c>
      <c r="D233" s="385">
        <v>4680115882874</v>
      </c>
      <c r="E233" s="386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4301060360</v>
      </c>
      <c r="D234" s="385">
        <v>4680115882874</v>
      </c>
      <c r="E234" s="386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5">
        <v>4680115884434</v>
      </c>
      <c r="E235" s="386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5">
        <v>4680115880818</v>
      </c>
      <c r="E236" s="386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60</v>
      </c>
      <c r="Y236" s="375">
        <f>IFERROR(IF(X236="",0,CEILING((X236/$H236),1)*$H236),"")</f>
        <v>60</v>
      </c>
      <c r="Z236" s="36">
        <f>IFERROR(IF(Y236=0,"",ROUNDUP(Y236/H236,0)*0.00753),"")</f>
        <v>0.18825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66.800000000000011</v>
      </c>
      <c r="BN236" s="64">
        <f>IFERROR(Y236*I236/H236,"0")</f>
        <v>66.800000000000011</v>
      </c>
      <c r="BO236" s="64">
        <f>IFERROR(1/J236*(X236/H236),"0")</f>
        <v>0.16025641025641024</v>
      </c>
      <c r="BP236" s="64">
        <f>IFERROR(1/J236*(Y236/H236),"0")</f>
        <v>0.16025641025641024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5">
        <v>4680115880801</v>
      </c>
      <c r="E237" s="386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80</v>
      </c>
      <c r="Y237" s="375">
        <f>IFERROR(IF(X237="",0,CEILING((X237/$H237),1)*$H237),"")</f>
        <v>81.599999999999994</v>
      </c>
      <c r="Z237" s="36">
        <f>IFERROR(IF(Y237=0,"",ROUNDUP(Y237/H237,0)*0.00753),"")</f>
        <v>0.25602000000000003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89.066666666666677</v>
      </c>
      <c r="BN237" s="64">
        <f>IFERROR(Y237*I237/H237,"0")</f>
        <v>90.847999999999999</v>
      </c>
      <c r="BO237" s="64">
        <f>IFERROR(1/J237*(X237/H237),"0")</f>
        <v>0.21367521367521369</v>
      </c>
      <c r="BP237" s="64">
        <f>IFERROR(1/J237*(Y237/H237),"0")</f>
        <v>0.21794871794871795</v>
      </c>
    </row>
    <row r="238" spans="1:68" x14ac:dyDescent="0.2">
      <c r="A238" s="398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58.333333333333336</v>
      </c>
      <c r="Y238" s="376">
        <f>IFERROR(Y233/H233,"0")+IFERROR(Y234/H234,"0")+IFERROR(Y235/H235,"0")+IFERROR(Y236/H236,"0")+IFERROR(Y237/H237,"0")</f>
        <v>59</v>
      </c>
      <c r="Z238" s="376">
        <f>IFERROR(IF(Z233="",0,Z233),"0")+IFERROR(IF(Z234="",0,Z234),"0")+IFERROR(IF(Z235="",0,Z235),"0")+IFERROR(IF(Z236="",0,Z236),"0")+IFERROR(IF(Z237="",0,Z237),"0")</f>
        <v>0.44427000000000005</v>
      </c>
      <c r="AA238" s="377"/>
      <c r="AB238" s="377"/>
      <c r="AC238" s="377"/>
    </row>
    <row r="239" spans="1:68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140</v>
      </c>
      <c r="Y239" s="376">
        <f>IFERROR(SUM(Y233:Y237),"0")</f>
        <v>141.6</v>
      </c>
      <c r="Z239" s="37"/>
      <c r="AA239" s="377"/>
      <c r="AB239" s="377"/>
      <c r="AC239" s="377"/>
    </row>
    <row r="240" spans="1:68" ht="16.5" hidden="1" customHeight="1" x14ac:dyDescent="0.25">
      <c r="A240" s="394" t="s">
        <v>327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68"/>
      <c r="AB240" s="368"/>
      <c r="AC240" s="368"/>
    </row>
    <row r="241" spans="1:68" ht="14.25" hidden="1" customHeight="1" x14ac:dyDescent="0.25">
      <c r="A241" s="395" t="s">
        <v>109</v>
      </c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67"/>
      <c r="AB241" s="367"/>
      <c r="AC241" s="367"/>
    </row>
    <row r="242" spans="1:68" ht="27" hidden="1" customHeight="1" x14ac:dyDescent="0.25">
      <c r="A242" s="54" t="s">
        <v>328</v>
      </c>
      <c r="B242" s="54" t="s">
        <v>329</v>
      </c>
      <c r="C242" s="31">
        <v>4301011945</v>
      </c>
      <c r="D242" s="385">
        <v>4680115884274</v>
      </c>
      <c r="E242" s="386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4301011717</v>
      </c>
      <c r="D243" s="385">
        <v>4680115884274</v>
      </c>
      <c r="E243" s="386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5">
        <v>4680115884298</v>
      </c>
      <c r="E244" s="386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4301011944</v>
      </c>
      <c r="D245" s="385">
        <v>4680115884250</v>
      </c>
      <c r="E245" s="386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85">
        <v>4680115884250</v>
      </c>
      <c r="E246" s="386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200</v>
      </c>
      <c r="Y246" s="375">
        <f t="shared" si="42"/>
        <v>208.79999999999998</v>
      </c>
      <c r="Z246" s="36">
        <f>IFERROR(IF(Y246=0,"",ROUNDUP(Y246/H246,0)*0.02175),"")</f>
        <v>0.39149999999999996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208.27586206896552</v>
      </c>
      <c r="BN246" s="64">
        <f t="shared" si="44"/>
        <v>217.43999999999997</v>
      </c>
      <c r="BO246" s="64">
        <f t="shared" si="45"/>
        <v>0.30788177339901479</v>
      </c>
      <c r="BP246" s="64">
        <f t="shared" si="46"/>
        <v>0.3214285714285714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5">
        <v>4680115884281</v>
      </c>
      <c r="E247" s="386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5">
        <v>4680115884199</v>
      </c>
      <c r="E248" s="386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5">
        <v>4680115884267</v>
      </c>
      <c r="E249" s="386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32</v>
      </c>
      <c r="Y249" s="375">
        <f t="shared" si="42"/>
        <v>32</v>
      </c>
      <c r="Z249" s="36">
        <f>IFERROR(IF(Y249=0,"",ROUNDUP(Y249/H249,0)*0.00937),"")</f>
        <v>7.4959999999999999E-2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33.92</v>
      </c>
      <c r="BN249" s="64">
        <f t="shared" si="44"/>
        <v>33.92</v>
      </c>
      <c r="BO249" s="64">
        <f t="shared" si="45"/>
        <v>6.6666666666666666E-2</v>
      </c>
      <c r="BP249" s="64">
        <f t="shared" si="46"/>
        <v>6.6666666666666666E-2</v>
      </c>
    </row>
    <row r="250" spans="1:68" x14ac:dyDescent="0.2">
      <c r="A250" s="398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25.241379310344829</v>
      </c>
      <c r="Y250" s="376">
        <f>IFERROR(Y242/H242,"0")+IFERROR(Y243/H243,"0")+IFERROR(Y244/H244,"0")+IFERROR(Y245/H245,"0")+IFERROR(Y246/H246,"0")+IFERROR(Y247/H247,"0")+IFERROR(Y248/H248,"0")+IFERROR(Y249/H249,"0")</f>
        <v>26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0.46645999999999999</v>
      </c>
      <c r="AA250" s="377"/>
      <c r="AB250" s="377"/>
      <c r="AC250" s="377"/>
    </row>
    <row r="251" spans="1:68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232</v>
      </c>
      <c r="Y251" s="376">
        <f>IFERROR(SUM(Y242:Y249),"0")</f>
        <v>240.79999999999998</v>
      </c>
      <c r="Z251" s="37"/>
      <c r="AA251" s="377"/>
      <c r="AB251" s="377"/>
      <c r="AC251" s="377"/>
    </row>
    <row r="252" spans="1:68" ht="16.5" hidden="1" customHeight="1" x14ac:dyDescent="0.25">
      <c r="A252" s="394" t="s">
        <v>342</v>
      </c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  <c r="Y252" s="379"/>
      <c r="Z252" s="379"/>
      <c r="AA252" s="368"/>
      <c r="AB252" s="368"/>
      <c r="AC252" s="368"/>
    </row>
    <row r="253" spans="1:68" ht="14.25" hidden="1" customHeight="1" x14ac:dyDescent="0.25">
      <c r="A253" s="395" t="s">
        <v>109</v>
      </c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  <c r="Y253" s="379"/>
      <c r="Z253" s="379"/>
      <c r="AA253" s="367"/>
      <c r="AB253" s="367"/>
      <c r="AC253" s="367"/>
    </row>
    <row r="254" spans="1:68" ht="27" hidden="1" customHeight="1" x14ac:dyDescent="0.25">
      <c r="A254" s="54" t="s">
        <v>343</v>
      </c>
      <c r="B254" s="54" t="s">
        <v>344</v>
      </c>
      <c r="C254" s="31">
        <v>4301011942</v>
      </c>
      <c r="D254" s="385">
        <v>4680115884137</v>
      </c>
      <c r="E254" s="386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85">
        <v>4680115884137</v>
      </c>
      <c r="E255" s="386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50</v>
      </c>
      <c r="Y255" s="375">
        <f t="shared" si="47"/>
        <v>58</v>
      </c>
      <c r="Z255" s="36">
        <f>IFERROR(IF(Y255=0,"",ROUNDUP(Y255/H255,0)*0.02175),"")</f>
        <v>0.10874999999999999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52.068965517241381</v>
      </c>
      <c r="BN255" s="64">
        <f t="shared" si="49"/>
        <v>60.4</v>
      </c>
      <c r="BO255" s="64">
        <f t="shared" si="50"/>
        <v>7.6970443349753698E-2</v>
      </c>
      <c r="BP255" s="64">
        <f t="shared" si="51"/>
        <v>8.9285714285714274E-2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5">
        <v>4680115884236</v>
      </c>
      <c r="E256" s="386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85">
        <v>4680115884175</v>
      </c>
      <c r="E257" s="386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80</v>
      </c>
      <c r="Y257" s="375">
        <f t="shared" si="47"/>
        <v>81.2</v>
      </c>
      <c r="Z257" s="36">
        <f>IFERROR(IF(Y257=0,"",ROUNDUP(Y257/H257,0)*0.02175),"")</f>
        <v>0.15225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83.310344827586206</v>
      </c>
      <c r="BN257" s="64">
        <f t="shared" si="49"/>
        <v>84.56</v>
      </c>
      <c r="BO257" s="64">
        <f t="shared" si="50"/>
        <v>0.12315270935960591</v>
      </c>
      <c r="BP257" s="64">
        <f t="shared" si="51"/>
        <v>0.125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5">
        <v>4680115884144</v>
      </c>
      <c r="E258" s="386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120</v>
      </c>
      <c r="Y258" s="375">
        <f t="shared" si="47"/>
        <v>120</v>
      </c>
      <c r="Z258" s="36">
        <f>IFERROR(IF(Y258=0,"",ROUNDUP(Y258/H258,0)*0.00937),"")</f>
        <v>0.28110000000000002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127.2</v>
      </c>
      <c r="BN258" s="64">
        <f t="shared" si="49"/>
        <v>127.2</v>
      </c>
      <c r="BO258" s="64">
        <f t="shared" si="50"/>
        <v>0.25</v>
      </c>
      <c r="BP258" s="64">
        <f t="shared" si="51"/>
        <v>0.25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5">
        <v>4680115885288</v>
      </c>
      <c r="E259" s="386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5">
        <v>4680115884182</v>
      </c>
      <c r="E260" s="386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85">
        <v>4680115884205</v>
      </c>
      <c r="E261" s="386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40</v>
      </c>
      <c r="Y261" s="375">
        <f t="shared" si="47"/>
        <v>40</v>
      </c>
      <c r="Z261" s="36">
        <f>IFERROR(IF(Y261=0,"",ROUNDUP(Y261/H261,0)*0.00937),"")</f>
        <v>9.3700000000000006E-2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42.400000000000006</v>
      </c>
      <c r="BN261" s="64">
        <f t="shared" si="49"/>
        <v>42.400000000000006</v>
      </c>
      <c r="BO261" s="64">
        <f t="shared" si="50"/>
        <v>8.3333333333333329E-2</v>
      </c>
      <c r="BP261" s="64">
        <f t="shared" si="51"/>
        <v>8.3333333333333329E-2</v>
      </c>
    </row>
    <row r="262" spans="1:68" x14ac:dyDescent="0.2">
      <c r="A262" s="398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51.206896551724142</v>
      </c>
      <c r="Y262" s="376">
        <f>IFERROR(Y254/H254,"0")+IFERROR(Y255/H255,"0")+IFERROR(Y256/H256,"0")+IFERROR(Y257/H257,"0")+IFERROR(Y258/H258,"0")+IFERROR(Y259/H259,"0")+IFERROR(Y260/H260,"0")+IFERROR(Y261/H261,"0")</f>
        <v>52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0.63580000000000003</v>
      </c>
      <c r="AA262" s="377"/>
      <c r="AB262" s="377"/>
      <c r="AC262" s="377"/>
    </row>
    <row r="263" spans="1:68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290</v>
      </c>
      <c r="Y263" s="376">
        <f>IFERROR(SUM(Y254:Y261),"0")</f>
        <v>299.2</v>
      </c>
      <c r="Z263" s="37"/>
      <c r="AA263" s="377"/>
      <c r="AB263" s="377"/>
      <c r="AC263" s="377"/>
    </row>
    <row r="264" spans="1:68" ht="16.5" hidden="1" customHeight="1" x14ac:dyDescent="0.25">
      <c r="A264" s="394" t="s">
        <v>358</v>
      </c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  <c r="Y264" s="379"/>
      <c r="Z264" s="379"/>
      <c r="AA264" s="368"/>
      <c r="AB264" s="368"/>
      <c r="AC264" s="368"/>
    </row>
    <row r="265" spans="1:68" ht="14.25" hidden="1" customHeight="1" x14ac:dyDescent="0.25">
      <c r="A265" s="395" t="s">
        <v>109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367"/>
      <c r="AB265" s="367"/>
      <c r="AC265" s="367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5">
        <v>4680115885837</v>
      </c>
      <c r="E266" s="386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5">
        <v>4680115885806</v>
      </c>
      <c r="E267" s="386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5">
        <v>4680115885851</v>
      </c>
      <c r="E268" s="386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5">
        <v>4680115885844</v>
      </c>
      <c r="E269" s="386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7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5">
        <v>4680115885820</v>
      </c>
      <c r="E270" s="386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98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394" t="s">
        <v>369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379"/>
      <c r="Z273" s="379"/>
      <c r="AA273" s="368"/>
      <c r="AB273" s="368"/>
      <c r="AC273" s="368"/>
    </row>
    <row r="274" spans="1:68" ht="14.25" hidden="1" customHeight="1" x14ac:dyDescent="0.25">
      <c r="A274" s="395" t="s">
        <v>109</v>
      </c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  <c r="Y274" s="379"/>
      <c r="Z274" s="379"/>
      <c r="AA274" s="367"/>
      <c r="AB274" s="367"/>
      <c r="AC274" s="367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5">
        <v>4680115885707</v>
      </c>
      <c r="E275" s="386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98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394" t="s">
        <v>372</v>
      </c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  <c r="Y278" s="379"/>
      <c r="Z278" s="379"/>
      <c r="AA278" s="368"/>
      <c r="AB278" s="368"/>
      <c r="AC278" s="368"/>
    </row>
    <row r="279" spans="1:68" ht="14.25" hidden="1" customHeight="1" x14ac:dyDescent="0.25">
      <c r="A279" s="395" t="s">
        <v>109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379"/>
      <c r="Z279" s="379"/>
      <c r="AA279" s="367"/>
      <c r="AB279" s="367"/>
      <c r="AC279" s="367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5">
        <v>4607091383423</v>
      </c>
      <c r="E280" s="386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5">
        <v>4680115885691</v>
      </c>
      <c r="E281" s="386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5">
        <v>4680115885660</v>
      </c>
      <c r="E282" s="386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98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394" t="s">
        <v>379</v>
      </c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  <c r="Y285" s="379"/>
      <c r="Z285" s="379"/>
      <c r="AA285" s="368"/>
      <c r="AB285" s="368"/>
      <c r="AC285" s="368"/>
    </row>
    <row r="286" spans="1:68" ht="14.25" hidden="1" customHeight="1" x14ac:dyDescent="0.25">
      <c r="A286" s="395" t="s">
        <v>71</v>
      </c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  <c r="Y286" s="379"/>
      <c r="Z286" s="379"/>
      <c r="AA286" s="367"/>
      <c r="AB286" s="367"/>
      <c r="AC286" s="367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5">
        <v>4680115881556</v>
      </c>
      <c r="E287" s="386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5">
        <v>4680115881037</v>
      </c>
      <c r="E288" s="386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5">
        <v>4680115881228</v>
      </c>
      <c r="E289" s="386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360</v>
      </c>
      <c r="Y289" s="375">
        <f>IFERROR(IF(X289="",0,CEILING((X289/$H289),1)*$H289),"")</f>
        <v>360</v>
      </c>
      <c r="Z289" s="36">
        <f>IFERROR(IF(Y289=0,"",ROUNDUP(Y289/H289,0)*0.00753),"")</f>
        <v>1.1294999999999999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400.80000000000007</v>
      </c>
      <c r="BN289" s="64">
        <f>IFERROR(Y289*I289/H289,"0")</f>
        <v>400.80000000000007</v>
      </c>
      <c r="BO289" s="64">
        <f>IFERROR(1/J289*(X289/H289),"0")</f>
        <v>0.96153846153846145</v>
      </c>
      <c r="BP289" s="64">
        <f>IFERROR(1/J289*(Y289/H289),"0")</f>
        <v>0.96153846153846145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5">
        <v>4680115881211</v>
      </c>
      <c r="E290" s="386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320</v>
      </c>
      <c r="Y290" s="375">
        <f>IFERROR(IF(X290="",0,CEILING((X290/$H290),1)*$H290),"")</f>
        <v>321.59999999999997</v>
      </c>
      <c r="Z290" s="36">
        <f>IFERROR(IF(Y290=0,"",ROUNDUP(Y290/H290,0)*0.00753),"")</f>
        <v>1.00902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346.66666666666669</v>
      </c>
      <c r="BN290" s="64">
        <f>IFERROR(Y290*I290/H290,"0")</f>
        <v>348.4</v>
      </c>
      <c r="BO290" s="64">
        <f>IFERROR(1/J290*(X290/H290),"0")</f>
        <v>0.85470085470085477</v>
      </c>
      <c r="BP290" s="64">
        <f>IFERROR(1/J290*(Y290/H290),"0")</f>
        <v>0.85897435897435892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5">
        <v>4680115881020</v>
      </c>
      <c r="E291" s="386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283.33333333333337</v>
      </c>
      <c r="Y292" s="376">
        <f>IFERROR(Y287/H287,"0")+IFERROR(Y288/H288,"0")+IFERROR(Y289/H289,"0")+IFERROR(Y290/H290,"0")+IFERROR(Y291/H291,"0")</f>
        <v>284</v>
      </c>
      <c r="Z292" s="376">
        <f>IFERROR(IF(Z287="",0,Z287),"0")+IFERROR(IF(Z288="",0,Z288),"0")+IFERROR(IF(Z289="",0,Z289),"0")+IFERROR(IF(Z290="",0,Z290),"0")+IFERROR(IF(Z291="",0,Z291),"0")</f>
        <v>2.1385199999999998</v>
      </c>
      <c r="AA292" s="377"/>
      <c r="AB292" s="377"/>
      <c r="AC292" s="377"/>
    </row>
    <row r="293" spans="1:68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680</v>
      </c>
      <c r="Y293" s="376">
        <f>IFERROR(SUM(Y287:Y291),"0")</f>
        <v>681.59999999999991</v>
      </c>
      <c r="Z293" s="37"/>
      <c r="AA293" s="377"/>
      <c r="AB293" s="377"/>
      <c r="AC293" s="377"/>
    </row>
    <row r="294" spans="1:68" ht="16.5" hidden="1" customHeight="1" x14ac:dyDescent="0.25">
      <c r="A294" s="394" t="s">
        <v>390</v>
      </c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  <c r="Y294" s="379"/>
      <c r="Z294" s="379"/>
      <c r="AA294" s="368"/>
      <c r="AB294" s="368"/>
      <c r="AC294" s="368"/>
    </row>
    <row r="295" spans="1:68" ht="14.25" hidden="1" customHeight="1" x14ac:dyDescent="0.25">
      <c r="A295" s="395" t="s">
        <v>71</v>
      </c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  <c r="Y295" s="379"/>
      <c r="Z295" s="379"/>
      <c r="AA295" s="367"/>
      <c r="AB295" s="367"/>
      <c r="AC295" s="367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5">
        <v>4680115884618</v>
      </c>
      <c r="E296" s="386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8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394" t="s">
        <v>393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79"/>
      <c r="AA299" s="368"/>
      <c r="AB299" s="368"/>
      <c r="AC299" s="368"/>
    </row>
    <row r="300" spans="1:68" ht="14.25" hidden="1" customHeight="1" x14ac:dyDescent="0.25">
      <c r="A300" s="395" t="s">
        <v>109</v>
      </c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  <c r="Y300" s="379"/>
      <c r="Z300" s="379"/>
      <c r="AA300" s="367"/>
      <c r="AB300" s="367"/>
      <c r="AC300" s="367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5">
        <v>4680115882973</v>
      </c>
      <c r="E301" s="386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8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5" t="s">
        <v>63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79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85">
        <v>4607091389845</v>
      </c>
      <c r="E305" s="386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3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140</v>
      </c>
      <c r="Y305" s="375">
        <f>IFERROR(IF(X305="",0,CEILING((X305/$H305),1)*$H305),"")</f>
        <v>140.70000000000002</v>
      </c>
      <c r="Z305" s="36">
        <f>IFERROR(IF(Y305=0,"",ROUNDUP(Y305/H305,0)*0.00502),"")</f>
        <v>0.33634000000000003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146.66666666666666</v>
      </c>
      <c r="BN305" s="64">
        <f>IFERROR(Y305*I305/H305,"0")</f>
        <v>147.40000000000003</v>
      </c>
      <c r="BO305" s="64">
        <f>IFERROR(1/J305*(X305/H305),"0")</f>
        <v>0.28490028490028491</v>
      </c>
      <c r="BP305" s="64">
        <f>IFERROR(1/J305*(Y305/H305),"0")</f>
        <v>0.28632478632478636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5">
        <v>4680115882881</v>
      </c>
      <c r="E306" s="386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66.666666666666657</v>
      </c>
      <c r="Y307" s="376">
        <f>IFERROR(Y305/H305,"0")+IFERROR(Y306/H306,"0")</f>
        <v>67</v>
      </c>
      <c r="Z307" s="376">
        <f>IFERROR(IF(Z305="",0,Z305),"0")+IFERROR(IF(Z306="",0,Z306),"0")</f>
        <v>0.33634000000000003</v>
      </c>
      <c r="AA307" s="377"/>
      <c r="AB307" s="377"/>
      <c r="AC307" s="377"/>
    </row>
    <row r="308" spans="1:68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140</v>
      </c>
      <c r="Y308" s="376">
        <f>IFERROR(SUM(Y305:Y306),"0")</f>
        <v>140.70000000000002</v>
      </c>
      <c r="Z308" s="37"/>
      <c r="AA308" s="377"/>
      <c r="AB308" s="377"/>
      <c r="AC308" s="377"/>
    </row>
    <row r="309" spans="1:68" ht="16.5" hidden="1" customHeight="1" x14ac:dyDescent="0.25">
      <c r="A309" s="394" t="s">
        <v>400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79"/>
      <c r="AA309" s="368"/>
      <c r="AB309" s="368"/>
      <c r="AC309" s="368"/>
    </row>
    <row r="310" spans="1:68" ht="14.25" hidden="1" customHeight="1" x14ac:dyDescent="0.25">
      <c r="A310" s="395" t="s">
        <v>109</v>
      </c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  <c r="Y310" s="379"/>
      <c r="Z310" s="379"/>
      <c r="AA310" s="367"/>
      <c r="AB310" s="367"/>
      <c r="AC310" s="367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5">
        <v>4680115885615</v>
      </c>
      <c r="E311" s="386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5">
        <v>4680115885646</v>
      </c>
      <c r="E312" s="386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5">
        <v>4680115885554</v>
      </c>
      <c r="E313" s="386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5">
        <v>4680115885622</v>
      </c>
      <c r="E314" s="386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5">
        <v>4680115881938</v>
      </c>
      <c r="E315" s="386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5">
        <v>4607091387346</v>
      </c>
      <c r="E316" s="386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5">
        <v>4680115885608</v>
      </c>
      <c r="E317" s="386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98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5" t="s">
        <v>63</v>
      </c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  <c r="Y320" s="379"/>
      <c r="Z320" s="379"/>
      <c r="AA320" s="367"/>
      <c r="AB320" s="367"/>
      <c r="AC320" s="367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5">
        <v>4607091387193</v>
      </c>
      <c r="E321" s="386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5">
        <v>4607091387230</v>
      </c>
      <c r="E322" s="386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5">
        <v>4607091387292</v>
      </c>
      <c r="E323" s="386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5">
        <v>4607091387285</v>
      </c>
      <c r="E324" s="386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98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395" t="s">
        <v>71</v>
      </c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  <c r="Y327" s="379"/>
      <c r="Z327" s="379"/>
      <c r="AA327" s="367"/>
      <c r="AB327" s="367"/>
      <c r="AC327" s="367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5">
        <v>4607091387766</v>
      </c>
      <c r="E328" s="386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5">
        <v>4607091387957</v>
      </c>
      <c r="E329" s="386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5">
        <v>4607091387964</v>
      </c>
      <c r="E330" s="386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5">
        <v>4680115884588</v>
      </c>
      <c r="E331" s="386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5">
        <v>4607091387537</v>
      </c>
      <c r="E332" s="386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5">
        <v>4607091387513</v>
      </c>
      <c r="E333" s="386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98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395" t="s">
        <v>163</v>
      </c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  <c r="Y336" s="379"/>
      <c r="Z336" s="379"/>
      <c r="AA336" s="367"/>
      <c r="AB336" s="367"/>
      <c r="AC336" s="367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5">
        <v>4607091380880</v>
      </c>
      <c r="E337" s="386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5">
        <v>4607091384482</v>
      </c>
      <c r="E338" s="386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250</v>
      </c>
      <c r="Y338" s="375">
        <f>IFERROR(IF(X338="",0,CEILING((X338/$H338),1)*$H338),"")</f>
        <v>257.39999999999998</v>
      </c>
      <c r="Z338" s="36">
        <f>IFERROR(IF(Y338=0,"",ROUNDUP(Y338/H338,0)*0.02175),"")</f>
        <v>0.71775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268.07692307692309</v>
      </c>
      <c r="BN338" s="64">
        <f>IFERROR(Y338*I338/H338,"0")</f>
        <v>276.012</v>
      </c>
      <c r="BO338" s="64">
        <f>IFERROR(1/J338*(X338/H338),"0")</f>
        <v>0.57234432234432231</v>
      </c>
      <c r="BP338" s="64">
        <f>IFERROR(1/J338*(Y338/H338),"0")</f>
        <v>0.5892857142857143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5">
        <v>4607091380897</v>
      </c>
      <c r="E339" s="386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32.051282051282051</v>
      </c>
      <c r="Y340" s="376">
        <f>IFERROR(Y337/H337,"0")+IFERROR(Y338/H338,"0")+IFERROR(Y339/H339,"0")</f>
        <v>33</v>
      </c>
      <c r="Z340" s="376">
        <f>IFERROR(IF(Z337="",0,Z337),"0")+IFERROR(IF(Z338="",0,Z338),"0")+IFERROR(IF(Z339="",0,Z339),"0")</f>
        <v>0.71775</v>
      </c>
      <c r="AA340" s="377"/>
      <c r="AB340" s="377"/>
      <c r="AC340" s="377"/>
    </row>
    <row r="341" spans="1:68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250</v>
      </c>
      <c r="Y341" s="376">
        <f>IFERROR(SUM(Y337:Y339),"0")</f>
        <v>257.39999999999998</v>
      </c>
      <c r="Z341" s="37"/>
      <c r="AA341" s="377"/>
      <c r="AB341" s="377"/>
      <c r="AC341" s="377"/>
    </row>
    <row r="342" spans="1:68" ht="14.25" hidden="1" customHeight="1" x14ac:dyDescent="0.25">
      <c r="A342" s="395" t="s">
        <v>95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379"/>
      <c r="Z342" s="379"/>
      <c r="AA342" s="367"/>
      <c r="AB342" s="367"/>
      <c r="AC342" s="367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5">
        <v>4607091388374</v>
      </c>
      <c r="E343" s="386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3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5">
        <v>4607091388381</v>
      </c>
      <c r="E344" s="386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696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85">
        <v>4607091383102</v>
      </c>
      <c r="E345" s="386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51.000000000000007</v>
      </c>
      <c r="Y345" s="375">
        <f>IFERROR(IF(X345="",0,CEILING((X345/$H345),1)*$H345),"")</f>
        <v>51</v>
      </c>
      <c r="Z345" s="36">
        <f>IFERROR(IF(Y345=0,"",ROUNDUP(Y345/H345,0)*0.00753),"")</f>
        <v>0.15060000000000001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59.500000000000014</v>
      </c>
      <c r="BN345" s="64">
        <f>IFERROR(Y345*I345/H345,"0")</f>
        <v>59.5</v>
      </c>
      <c r="BO345" s="64">
        <f>IFERROR(1/J345*(X345/H345),"0")</f>
        <v>0.12820512820512822</v>
      </c>
      <c r="BP345" s="64">
        <f>IFERROR(1/J345*(Y345/H345),"0")</f>
        <v>0.12820512820512819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5">
        <v>4607091388404</v>
      </c>
      <c r="E346" s="386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255</v>
      </c>
      <c r="Y346" s="375">
        <f>IFERROR(IF(X346="",0,CEILING((X346/$H346),1)*$H346),"")</f>
        <v>254.99999999999997</v>
      </c>
      <c r="Z346" s="36">
        <f>IFERROR(IF(Y346=0,"",ROUNDUP(Y346/H346,0)*0.00753),"")</f>
        <v>0.753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290</v>
      </c>
      <c r="BN346" s="64">
        <f>IFERROR(Y346*I346/H346,"0")</f>
        <v>290</v>
      </c>
      <c r="BO346" s="64">
        <f>IFERROR(1/J346*(X346/H346),"0")</f>
        <v>0.64102564102564097</v>
      </c>
      <c r="BP346" s="64">
        <f>IFERROR(1/J346*(Y346/H346),"0")</f>
        <v>0.64102564102564097</v>
      </c>
    </row>
    <row r="347" spans="1:68" x14ac:dyDescent="0.2">
      <c r="A347" s="398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120</v>
      </c>
      <c r="Y347" s="376">
        <f>IFERROR(Y343/H343,"0")+IFERROR(Y344/H344,"0")+IFERROR(Y345/H345,"0")+IFERROR(Y346/H346,"0")</f>
        <v>120</v>
      </c>
      <c r="Z347" s="376">
        <f>IFERROR(IF(Z343="",0,Z343),"0")+IFERROR(IF(Z344="",0,Z344),"0")+IFERROR(IF(Z345="",0,Z345),"0")+IFERROR(IF(Z346="",0,Z346),"0")</f>
        <v>0.90359999999999996</v>
      </c>
      <c r="AA347" s="377"/>
      <c r="AB347" s="377"/>
      <c r="AC347" s="377"/>
    </row>
    <row r="348" spans="1:68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306</v>
      </c>
      <c r="Y348" s="376">
        <f>IFERROR(SUM(Y343:Y346),"0")</f>
        <v>306</v>
      </c>
      <c r="Z348" s="37"/>
      <c r="AA348" s="377"/>
      <c r="AB348" s="377"/>
      <c r="AC348" s="377"/>
    </row>
    <row r="349" spans="1:68" ht="14.25" hidden="1" customHeight="1" x14ac:dyDescent="0.25">
      <c r="A349" s="395" t="s">
        <v>451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79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85">
        <v>4680115881808</v>
      </c>
      <c r="E350" s="386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70</v>
      </c>
      <c r="Y350" s="375">
        <f>IFERROR(IF(X350="",0,CEILING((X350/$H350),1)*$H350),"")</f>
        <v>70</v>
      </c>
      <c r="Z350" s="36">
        <f>IFERROR(IF(Y350=0,"",ROUNDUP(Y350/H350,0)*0.00474),"")</f>
        <v>0.16590000000000002</v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78.400000000000006</v>
      </c>
      <c r="BN350" s="64">
        <f>IFERROR(Y350*I350/H350,"0")</f>
        <v>78.400000000000006</v>
      </c>
      <c r="BO350" s="64">
        <f>IFERROR(1/J350*(X350/H350),"0")</f>
        <v>0.14705882352941177</v>
      </c>
      <c r="BP350" s="64">
        <f>IFERROR(1/J350*(Y350/H350),"0")</f>
        <v>0.14705882352941177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5">
        <v>4680115881822</v>
      </c>
      <c r="E351" s="386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5">
        <v>4680115880016</v>
      </c>
      <c r="E352" s="386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35</v>
      </c>
      <c r="Y353" s="376">
        <f>IFERROR(Y350/H350,"0")+IFERROR(Y351/H351,"0")+IFERROR(Y352/H352,"0")</f>
        <v>35</v>
      </c>
      <c r="Z353" s="376">
        <f>IFERROR(IF(Z350="",0,Z350),"0")+IFERROR(IF(Z351="",0,Z351),"0")+IFERROR(IF(Z352="",0,Z352),"0")</f>
        <v>0.16590000000000002</v>
      </c>
      <c r="AA353" s="377"/>
      <c r="AB353" s="377"/>
      <c r="AC353" s="377"/>
    </row>
    <row r="354" spans="1:68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70</v>
      </c>
      <c r="Y354" s="376">
        <f>IFERROR(SUM(Y350:Y352),"0")</f>
        <v>70</v>
      </c>
      <c r="Z354" s="37"/>
      <c r="AA354" s="377"/>
      <c r="AB354" s="377"/>
      <c r="AC354" s="377"/>
    </row>
    <row r="355" spans="1:68" ht="16.5" hidden="1" customHeight="1" x14ac:dyDescent="0.25">
      <c r="A355" s="394" t="s">
        <v>460</v>
      </c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  <c r="Y355" s="379"/>
      <c r="Z355" s="379"/>
      <c r="AA355" s="368"/>
      <c r="AB355" s="368"/>
      <c r="AC355" s="368"/>
    </row>
    <row r="356" spans="1:68" ht="14.25" hidden="1" customHeight="1" x14ac:dyDescent="0.25">
      <c r="A356" s="395" t="s">
        <v>63</v>
      </c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  <c r="Y356" s="379"/>
      <c r="Z356" s="379"/>
      <c r="AA356" s="367"/>
      <c r="AB356" s="367"/>
      <c r="AC356" s="367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5">
        <v>4607091383836</v>
      </c>
      <c r="E357" s="386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98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395" t="s">
        <v>71</v>
      </c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  <c r="Y360" s="379"/>
      <c r="Z360" s="379"/>
      <c r="AA360" s="367"/>
      <c r="AB360" s="367"/>
      <c r="AC360" s="367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5">
        <v>4607091387919</v>
      </c>
      <c r="E361" s="386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85">
        <v>4680115883604</v>
      </c>
      <c r="E362" s="386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7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875</v>
      </c>
      <c r="Y362" s="375">
        <f>IFERROR(IF(X362="",0,CEILING((X362/$H362),1)*$H362),"")</f>
        <v>875.7</v>
      </c>
      <c r="Z362" s="36">
        <f>IFERROR(IF(Y362=0,"",ROUNDUP(Y362/H362,0)*0.00753),"")</f>
        <v>3.1400100000000002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988.33333333333326</v>
      </c>
      <c r="BN362" s="64">
        <f>IFERROR(Y362*I362/H362,"0")</f>
        <v>989.12400000000002</v>
      </c>
      <c r="BO362" s="64">
        <f>IFERROR(1/J362*(X362/H362),"0")</f>
        <v>2.6709401709401708</v>
      </c>
      <c r="BP362" s="64">
        <f>IFERROR(1/J362*(Y362/H362),"0")</f>
        <v>2.6730769230769229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85">
        <v>4680115883567</v>
      </c>
      <c r="E363" s="386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420</v>
      </c>
      <c r="Y363" s="375">
        <f>IFERROR(IF(X363="",0,CEILING((X363/$H363),1)*$H363),"")</f>
        <v>420</v>
      </c>
      <c r="Z363" s="36">
        <f>IFERROR(IF(Y363=0,"",ROUNDUP(Y363/H363,0)*0.00753),"")</f>
        <v>1.506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471.99999999999994</v>
      </c>
      <c r="BN363" s="64">
        <f>IFERROR(Y363*I363/H363,"0")</f>
        <v>471.99999999999994</v>
      </c>
      <c r="BO363" s="64">
        <f>IFERROR(1/J363*(X363/H363),"0")</f>
        <v>1.2820512820512819</v>
      </c>
      <c r="BP363" s="64">
        <f>IFERROR(1/J363*(Y363/H363),"0")</f>
        <v>1.2820512820512819</v>
      </c>
    </row>
    <row r="364" spans="1:68" x14ac:dyDescent="0.2">
      <c r="A364" s="398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616.66666666666663</v>
      </c>
      <c r="Y364" s="376">
        <f>IFERROR(Y361/H361,"0")+IFERROR(Y362/H362,"0")+IFERROR(Y363/H363,"0")</f>
        <v>617</v>
      </c>
      <c r="Z364" s="376">
        <f>IFERROR(IF(Z361="",0,Z361),"0")+IFERROR(IF(Z362="",0,Z362),"0")+IFERROR(IF(Z363="",0,Z363),"0")</f>
        <v>4.6460100000000004</v>
      </c>
      <c r="AA364" s="377"/>
      <c r="AB364" s="377"/>
      <c r="AC364" s="377"/>
    </row>
    <row r="365" spans="1:68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1295</v>
      </c>
      <c r="Y365" s="376">
        <f>IFERROR(SUM(Y361:Y363),"0")</f>
        <v>1295.7</v>
      </c>
      <c r="Z365" s="37"/>
      <c r="AA365" s="377"/>
      <c r="AB365" s="377"/>
      <c r="AC365" s="377"/>
    </row>
    <row r="366" spans="1:68" ht="27.75" hidden="1" customHeight="1" x14ac:dyDescent="0.2">
      <c r="A366" s="461" t="s">
        <v>469</v>
      </c>
      <c r="B366" s="462"/>
      <c r="C366" s="462"/>
      <c r="D366" s="462"/>
      <c r="E366" s="462"/>
      <c r="F366" s="462"/>
      <c r="G366" s="462"/>
      <c r="H366" s="462"/>
      <c r="I366" s="462"/>
      <c r="J366" s="462"/>
      <c r="K366" s="462"/>
      <c r="L366" s="462"/>
      <c r="M366" s="462"/>
      <c r="N366" s="462"/>
      <c r="O366" s="462"/>
      <c r="P366" s="462"/>
      <c r="Q366" s="462"/>
      <c r="R366" s="462"/>
      <c r="S366" s="462"/>
      <c r="T366" s="462"/>
      <c r="U366" s="462"/>
      <c r="V366" s="462"/>
      <c r="W366" s="462"/>
      <c r="X366" s="462"/>
      <c r="Y366" s="462"/>
      <c r="Z366" s="462"/>
      <c r="AA366" s="48"/>
      <c r="AB366" s="48"/>
      <c r="AC366" s="48"/>
    </row>
    <row r="367" spans="1:68" ht="16.5" hidden="1" customHeight="1" x14ac:dyDescent="0.25">
      <c r="A367" s="394" t="s">
        <v>470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79"/>
      <c r="AA367" s="368"/>
      <c r="AB367" s="368"/>
      <c r="AC367" s="368"/>
    </row>
    <row r="368" spans="1:68" ht="14.25" hidden="1" customHeight="1" x14ac:dyDescent="0.25">
      <c r="A368" s="395" t="s">
        <v>109</v>
      </c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  <c r="Y368" s="379"/>
      <c r="Z368" s="379"/>
      <c r="AA368" s="367"/>
      <c r="AB368" s="367"/>
      <c r="AC368" s="367"/>
    </row>
    <row r="369" spans="1:68" ht="27" hidden="1" customHeight="1" x14ac:dyDescent="0.25">
      <c r="A369" s="54" t="s">
        <v>471</v>
      </c>
      <c r="B369" s="54" t="s">
        <v>472</v>
      </c>
      <c r="C369" s="31">
        <v>4301011946</v>
      </c>
      <c r="D369" s="385">
        <v>4680115884847</v>
      </c>
      <c r="E369" s="386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85">
        <v>4680115884847</v>
      </c>
      <c r="E370" s="386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1100</v>
      </c>
      <c r="Y370" s="375">
        <f t="shared" si="62"/>
        <v>1110</v>
      </c>
      <c r="Z370" s="36">
        <f>IFERROR(IF(Y370=0,"",ROUNDUP(Y370/H370,0)*0.02175),"")</f>
        <v>1.6094999999999999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1135.2</v>
      </c>
      <c r="BN370" s="64">
        <f t="shared" si="64"/>
        <v>1145.52</v>
      </c>
      <c r="BO370" s="64">
        <f t="shared" si="65"/>
        <v>1.5277777777777777</v>
      </c>
      <c r="BP370" s="64">
        <f t="shared" si="66"/>
        <v>1.5416666666666665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4301011947</v>
      </c>
      <c r="D371" s="385">
        <v>4680115884854</v>
      </c>
      <c r="E371" s="386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85">
        <v>4680115884854</v>
      </c>
      <c r="E372" s="386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1000</v>
      </c>
      <c r="Y372" s="375">
        <f t="shared" si="62"/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1032</v>
      </c>
      <c r="BN372" s="64">
        <f t="shared" si="64"/>
        <v>1037.1600000000001</v>
      </c>
      <c r="BO372" s="64">
        <f t="shared" si="65"/>
        <v>1.3888888888888888</v>
      </c>
      <c r="BP372" s="64">
        <f t="shared" si="66"/>
        <v>1.3958333333333333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85">
        <v>4680115884830</v>
      </c>
      <c r="E373" s="386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2100</v>
      </c>
      <c r="Y373" s="375">
        <f t="shared" si="62"/>
        <v>2100</v>
      </c>
      <c r="Z373" s="36">
        <f>IFERROR(IF(Y373=0,"",ROUNDUP(Y373/H373,0)*0.02175),"")</f>
        <v>3.0449999999999999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2167.1999999999998</v>
      </c>
      <c r="BN373" s="64">
        <f t="shared" si="64"/>
        <v>2167.1999999999998</v>
      </c>
      <c r="BO373" s="64">
        <f t="shared" si="65"/>
        <v>2.9166666666666665</v>
      </c>
      <c r="BP373" s="64">
        <f t="shared" si="66"/>
        <v>2.9166666666666665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4301011943</v>
      </c>
      <c r="D374" s="385">
        <v>4680115884830</v>
      </c>
      <c r="E374" s="386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5">
        <v>4680115882638</v>
      </c>
      <c r="E375" s="386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5">
        <v>4680115884922</v>
      </c>
      <c r="E376" s="386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85">
        <v>4680115884861</v>
      </c>
      <c r="E377" s="386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35</v>
      </c>
      <c r="Y377" s="375">
        <f t="shared" si="62"/>
        <v>35</v>
      </c>
      <c r="Z377" s="36">
        <f>IFERROR(IF(Y377=0,"",ROUNDUP(Y377/H377,0)*0.00937),"")</f>
        <v>6.5589999999999996E-2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36.47</v>
      </c>
      <c r="BN377" s="64">
        <f t="shared" si="64"/>
        <v>36.47</v>
      </c>
      <c r="BO377" s="64">
        <f t="shared" si="65"/>
        <v>5.8333333333333334E-2</v>
      </c>
      <c r="BP377" s="64">
        <f t="shared" si="66"/>
        <v>5.8333333333333334E-2</v>
      </c>
    </row>
    <row r="378" spans="1:68" x14ac:dyDescent="0.2">
      <c r="A378" s="398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287</v>
      </c>
      <c r="Y378" s="376">
        <f>IFERROR(Y369/H369,"0")+IFERROR(Y370/H370,"0")+IFERROR(Y371/H371,"0")+IFERROR(Y372/H372,"0")+IFERROR(Y373/H373,"0")+IFERROR(Y374/H374,"0")+IFERROR(Y375/H375,"0")+IFERROR(Y376/H376,"0")+IFERROR(Y377/H377,"0")</f>
        <v>288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6.1773400000000001</v>
      </c>
      <c r="AA378" s="377"/>
      <c r="AB378" s="377"/>
      <c r="AC378" s="377"/>
    </row>
    <row r="379" spans="1:68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4235</v>
      </c>
      <c r="Y379" s="376">
        <f>IFERROR(SUM(Y369:Y377),"0")</f>
        <v>4250</v>
      </c>
      <c r="Z379" s="37"/>
      <c r="AA379" s="377"/>
      <c r="AB379" s="377"/>
      <c r="AC379" s="377"/>
    </row>
    <row r="380" spans="1:68" ht="14.25" hidden="1" customHeight="1" x14ac:dyDescent="0.25">
      <c r="A380" s="395" t="s">
        <v>142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79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5">
        <v>4607091383980</v>
      </c>
      <c r="E381" s="386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1000</v>
      </c>
      <c r="Y381" s="375">
        <f>IFERROR(IF(X381="",0,CEILING((X381/$H381),1)*$H381),"")</f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1032</v>
      </c>
      <c r="BN381" s="64">
        <f>IFERROR(Y381*I381/H381,"0")</f>
        <v>1037.1600000000001</v>
      </c>
      <c r="BO381" s="64">
        <f>IFERROR(1/J381*(X381/H381),"0")</f>
        <v>1.3888888888888888</v>
      </c>
      <c r="BP381" s="64">
        <f>IFERROR(1/J381*(Y381/H381),"0")</f>
        <v>1.3958333333333333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85">
        <v>4607091384178</v>
      </c>
      <c r="E382" s="386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20</v>
      </c>
      <c r="Y382" s="375">
        <f>IFERROR(IF(X382="",0,CEILING((X382/$H382),1)*$H382),"")</f>
        <v>20</v>
      </c>
      <c r="Z382" s="36">
        <f>IFERROR(IF(Y382=0,"",ROUNDUP(Y382/H382,0)*0.00937),"")</f>
        <v>4.6850000000000003E-2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21.200000000000003</v>
      </c>
      <c r="BN382" s="64">
        <f>IFERROR(Y382*I382/H382,"0")</f>
        <v>21.200000000000003</v>
      </c>
      <c r="BO382" s="64">
        <f>IFERROR(1/J382*(X382/H382),"0")</f>
        <v>4.1666666666666664E-2</v>
      </c>
      <c r="BP382" s="64">
        <f>IFERROR(1/J382*(Y382/H382),"0")</f>
        <v>4.1666666666666664E-2</v>
      </c>
    </row>
    <row r="383" spans="1:68" x14ac:dyDescent="0.2">
      <c r="A383" s="398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71.666666666666671</v>
      </c>
      <c r="Y383" s="376">
        <f>IFERROR(Y381/H381,"0")+IFERROR(Y382/H382,"0")</f>
        <v>72</v>
      </c>
      <c r="Z383" s="376">
        <f>IFERROR(IF(Z381="",0,Z381),"0")+IFERROR(IF(Z382="",0,Z382),"0")</f>
        <v>1.5041</v>
      </c>
      <c r="AA383" s="377"/>
      <c r="AB383" s="377"/>
      <c r="AC383" s="377"/>
    </row>
    <row r="384" spans="1:68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1020</v>
      </c>
      <c r="Y384" s="376">
        <f>IFERROR(SUM(Y381:Y382),"0")</f>
        <v>1025</v>
      </c>
      <c r="Z384" s="37"/>
      <c r="AA384" s="377"/>
      <c r="AB384" s="377"/>
      <c r="AC384" s="377"/>
    </row>
    <row r="385" spans="1:68" ht="14.25" hidden="1" customHeight="1" x14ac:dyDescent="0.25">
      <c r="A385" s="395" t="s">
        <v>71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79"/>
      <c r="AA385" s="367"/>
      <c r="AB385" s="367"/>
      <c r="AC385" s="367"/>
    </row>
    <row r="386" spans="1:68" ht="27" hidden="1" customHeight="1" x14ac:dyDescent="0.25">
      <c r="A386" s="54" t="s">
        <v>490</v>
      </c>
      <c r="B386" s="54" t="s">
        <v>491</v>
      </c>
      <c r="C386" s="31">
        <v>4301051560</v>
      </c>
      <c r="D386" s="385">
        <v>4607091383928</v>
      </c>
      <c r="E386" s="386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4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4301051639</v>
      </c>
      <c r="D387" s="385">
        <v>4607091383928</v>
      </c>
      <c r="E387" s="386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5">
        <v>4607091384260</v>
      </c>
      <c r="E388" s="386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60</v>
      </c>
      <c r="Y388" s="375">
        <f>IFERROR(IF(X388="",0,CEILING((X388/$H388),1)*$H388),"")</f>
        <v>62.4</v>
      </c>
      <c r="Z388" s="36">
        <f>IFERROR(IF(Y388=0,"",ROUNDUP(Y388/H388,0)*0.02175),"")</f>
        <v>0.17399999999999999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64.338461538461544</v>
      </c>
      <c r="BN388" s="64">
        <f>IFERROR(Y388*I388/H388,"0")</f>
        <v>66.912000000000006</v>
      </c>
      <c r="BO388" s="64">
        <f>IFERROR(1/J388*(X388/H388),"0")</f>
        <v>0.13736263736263735</v>
      </c>
      <c r="BP388" s="64">
        <f>IFERROR(1/J388*(Y388/H388),"0")</f>
        <v>0.14285714285714285</v>
      </c>
    </row>
    <row r="389" spans="1:68" x14ac:dyDescent="0.2">
      <c r="A389" s="398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7.6923076923076925</v>
      </c>
      <c r="Y389" s="376">
        <f>IFERROR(Y386/H386,"0")+IFERROR(Y387/H387,"0")+IFERROR(Y388/H388,"0")</f>
        <v>8</v>
      </c>
      <c r="Z389" s="376">
        <f>IFERROR(IF(Z386="",0,Z386),"0")+IFERROR(IF(Z387="",0,Z387),"0")+IFERROR(IF(Z388="",0,Z388),"0")</f>
        <v>0.17399999999999999</v>
      </c>
      <c r="AA389" s="377"/>
      <c r="AB389" s="377"/>
      <c r="AC389" s="377"/>
    </row>
    <row r="390" spans="1:68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60</v>
      </c>
      <c r="Y390" s="376">
        <f>IFERROR(SUM(Y386:Y388),"0")</f>
        <v>62.4</v>
      </c>
      <c r="Z390" s="37"/>
      <c r="AA390" s="377"/>
      <c r="AB390" s="377"/>
      <c r="AC390" s="377"/>
    </row>
    <row r="391" spans="1:68" ht="14.25" hidden="1" customHeight="1" x14ac:dyDescent="0.25">
      <c r="A391" s="395" t="s">
        <v>163</v>
      </c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  <c r="Y391" s="379"/>
      <c r="Z391" s="379"/>
      <c r="AA391" s="367"/>
      <c r="AB391" s="367"/>
      <c r="AC391" s="367"/>
    </row>
    <row r="392" spans="1:68" ht="16.5" hidden="1" customHeight="1" x14ac:dyDescent="0.25">
      <c r="A392" s="54" t="s">
        <v>495</v>
      </c>
      <c r="B392" s="54" t="s">
        <v>496</v>
      </c>
      <c r="C392" s="31">
        <v>4301060314</v>
      </c>
      <c r="D392" s="385">
        <v>4607091384673</v>
      </c>
      <c r="E392" s="386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4301060345</v>
      </c>
      <c r="D393" s="385">
        <v>4607091384673</v>
      </c>
      <c r="E393" s="386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398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hidden="1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hidden="1" customHeight="1" x14ac:dyDescent="0.25">
      <c r="A396" s="394" t="s">
        <v>498</v>
      </c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  <c r="Y396" s="379"/>
      <c r="Z396" s="379"/>
      <c r="AA396" s="368"/>
      <c r="AB396" s="368"/>
      <c r="AC396" s="368"/>
    </row>
    <row r="397" spans="1:68" ht="14.25" hidden="1" customHeight="1" x14ac:dyDescent="0.25">
      <c r="A397" s="395" t="s">
        <v>109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  <c r="Y397" s="379"/>
      <c r="Z397" s="379"/>
      <c r="AA397" s="367"/>
      <c r="AB397" s="367"/>
      <c r="AC397" s="367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5">
        <v>4680115881907</v>
      </c>
      <c r="E398" s="386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5">
        <v>4680115884892</v>
      </c>
      <c r="E399" s="386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85">
        <v>4680115884885</v>
      </c>
      <c r="E400" s="386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70</v>
      </c>
      <c r="Y400" s="375">
        <f>IFERROR(IF(X400="",0,CEILING((X400/$H400),1)*$H400),"")</f>
        <v>72</v>
      </c>
      <c r="Z400" s="36">
        <f>IFERROR(IF(Y400=0,"",ROUNDUP(Y400/H400,0)*0.02175),"")</f>
        <v>0.1305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72.8</v>
      </c>
      <c r="BN400" s="64">
        <f>IFERROR(Y400*I400/H400,"0")</f>
        <v>74.88000000000001</v>
      </c>
      <c r="BO400" s="64">
        <f>IFERROR(1/J400*(X400/H400),"0")</f>
        <v>0.10416666666666666</v>
      </c>
      <c r="BP400" s="64">
        <f>IFERROR(1/J400*(Y400/H400),"0")</f>
        <v>0.10714285714285714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5">
        <v>4680115884908</v>
      </c>
      <c r="E401" s="386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5.833333333333333</v>
      </c>
      <c r="Y402" s="376">
        <f>IFERROR(Y398/H398,"0")+IFERROR(Y399/H399,"0")+IFERROR(Y400/H400,"0")+IFERROR(Y401/H401,"0")</f>
        <v>6</v>
      </c>
      <c r="Z402" s="376">
        <f>IFERROR(IF(Z398="",0,Z398),"0")+IFERROR(IF(Z399="",0,Z399),"0")+IFERROR(IF(Z400="",0,Z400),"0")+IFERROR(IF(Z401="",0,Z401),"0")</f>
        <v>0.1305</v>
      </c>
      <c r="AA402" s="377"/>
      <c r="AB402" s="377"/>
      <c r="AC402" s="377"/>
    </row>
    <row r="403" spans="1:68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70</v>
      </c>
      <c r="Y403" s="376">
        <f>IFERROR(SUM(Y398:Y401),"0")</f>
        <v>72</v>
      </c>
      <c r="Z403" s="37"/>
      <c r="AA403" s="377"/>
      <c r="AB403" s="377"/>
      <c r="AC403" s="377"/>
    </row>
    <row r="404" spans="1:68" ht="14.25" hidden="1" customHeight="1" x14ac:dyDescent="0.25">
      <c r="A404" s="395" t="s">
        <v>63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79"/>
      <c r="AA404" s="367"/>
      <c r="AB404" s="367"/>
      <c r="AC404" s="367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5">
        <v>4607091384802</v>
      </c>
      <c r="E405" s="386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5">
        <v>4607091384826</v>
      </c>
      <c r="E406" s="386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8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395" t="s">
        <v>71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379"/>
      <c r="Z409" s="379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5">
        <v>4607091384246</v>
      </c>
      <c r="E410" s="386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30</v>
      </c>
      <c r="Y410" s="375">
        <f>IFERROR(IF(X410="",0,CEILING((X410/$H410),1)*$H410),"")</f>
        <v>31.2</v>
      </c>
      <c r="Z410" s="36">
        <f>IFERROR(IF(Y410=0,"",ROUNDUP(Y410/H410,0)*0.02175),"")</f>
        <v>8.6999999999999994E-2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32.169230769230772</v>
      </c>
      <c r="BN410" s="64">
        <f>IFERROR(Y410*I410/H410,"0")</f>
        <v>33.456000000000003</v>
      </c>
      <c r="BO410" s="64">
        <f>IFERROR(1/J410*(X410/H410),"0")</f>
        <v>6.8681318681318673E-2</v>
      </c>
      <c r="BP410" s="64">
        <f>IFERROR(1/J410*(Y410/H410),"0")</f>
        <v>7.1428571428571425E-2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5">
        <v>4680115881976</v>
      </c>
      <c r="E411" s="386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4301051297</v>
      </c>
      <c r="D412" s="385">
        <v>4607091384253</v>
      </c>
      <c r="E412" s="386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4301051634</v>
      </c>
      <c r="D413" s="385">
        <v>4607091384253</v>
      </c>
      <c r="E413" s="386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5">
        <v>4680115881969</v>
      </c>
      <c r="E414" s="386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3.8461538461538463</v>
      </c>
      <c r="Y415" s="376">
        <f>IFERROR(Y410/H410,"0")+IFERROR(Y411/H411,"0")+IFERROR(Y412/H412,"0")+IFERROR(Y413/H413,"0")+IFERROR(Y414/H414,"0")</f>
        <v>4</v>
      </c>
      <c r="Z415" s="376">
        <f>IFERROR(IF(Z410="",0,Z410),"0")+IFERROR(IF(Z411="",0,Z411),"0")+IFERROR(IF(Z412="",0,Z412),"0")+IFERROR(IF(Z413="",0,Z413),"0")+IFERROR(IF(Z414="",0,Z414),"0")</f>
        <v>8.6999999999999994E-2</v>
      </c>
      <c r="AA415" s="377"/>
      <c r="AB415" s="377"/>
      <c r="AC415" s="377"/>
    </row>
    <row r="416" spans="1:68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30</v>
      </c>
      <c r="Y416" s="376">
        <f>IFERROR(SUM(Y410:Y414),"0")</f>
        <v>31.2</v>
      </c>
      <c r="Z416" s="37"/>
      <c r="AA416" s="377"/>
      <c r="AB416" s="377"/>
      <c r="AC416" s="377"/>
    </row>
    <row r="417" spans="1:68" ht="14.25" hidden="1" customHeight="1" x14ac:dyDescent="0.25">
      <c r="A417" s="395" t="s">
        <v>163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79"/>
      <c r="AA417" s="367"/>
      <c r="AB417" s="367"/>
      <c r="AC417" s="367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5">
        <v>4607091389357</v>
      </c>
      <c r="E418" s="386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8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61" t="s">
        <v>523</v>
      </c>
      <c r="B421" s="462"/>
      <c r="C421" s="462"/>
      <c r="D421" s="462"/>
      <c r="E421" s="462"/>
      <c r="F421" s="462"/>
      <c r="G421" s="462"/>
      <c r="H421" s="462"/>
      <c r="I421" s="462"/>
      <c r="J421" s="462"/>
      <c r="K421" s="462"/>
      <c r="L421" s="462"/>
      <c r="M421" s="462"/>
      <c r="N421" s="462"/>
      <c r="O421" s="462"/>
      <c r="P421" s="462"/>
      <c r="Q421" s="462"/>
      <c r="R421" s="462"/>
      <c r="S421" s="462"/>
      <c r="T421" s="462"/>
      <c r="U421" s="462"/>
      <c r="V421" s="462"/>
      <c r="W421" s="462"/>
      <c r="X421" s="462"/>
      <c r="Y421" s="462"/>
      <c r="Z421" s="462"/>
      <c r="AA421" s="48"/>
      <c r="AB421" s="48"/>
      <c r="AC421" s="48"/>
    </row>
    <row r="422" spans="1:68" ht="16.5" hidden="1" customHeight="1" x14ac:dyDescent="0.25">
      <c r="A422" s="394" t="s">
        <v>524</v>
      </c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  <c r="Y422" s="379"/>
      <c r="Z422" s="379"/>
      <c r="AA422" s="368"/>
      <c r="AB422" s="368"/>
      <c r="AC422" s="368"/>
    </row>
    <row r="423" spans="1:68" ht="14.25" hidden="1" customHeight="1" x14ac:dyDescent="0.25">
      <c r="A423" s="395" t="s">
        <v>109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79"/>
      <c r="AA423" s="367"/>
      <c r="AB423" s="367"/>
      <c r="AC423" s="367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5">
        <v>4607091389708</v>
      </c>
      <c r="E424" s="386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8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395" t="s">
        <v>63</v>
      </c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  <c r="Y427" s="379"/>
      <c r="Z427" s="379"/>
      <c r="AA427" s="367"/>
      <c r="AB427" s="367"/>
      <c r="AC427" s="367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5">
        <v>4607091389753</v>
      </c>
      <c r="E428" s="386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5">
        <v>4607091389753</v>
      </c>
      <c r="E429" s="386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40</v>
      </c>
      <c r="Y429" s="375">
        <f t="shared" si="67"/>
        <v>42</v>
      </c>
      <c r="Z429" s="36">
        <f>IFERROR(IF(Y429=0,"",ROUNDUP(Y429/H429,0)*0.00753),"")</f>
        <v>7.5300000000000006E-2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42.190476190476183</v>
      </c>
      <c r="BN429" s="64">
        <f t="shared" si="69"/>
        <v>44.3</v>
      </c>
      <c r="BO429" s="64">
        <f t="shared" si="70"/>
        <v>6.1050061050061048E-2</v>
      </c>
      <c r="BP429" s="64">
        <f t="shared" si="71"/>
        <v>6.4102564102564097E-2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5">
        <v>4607091389760</v>
      </c>
      <c r="E430" s="386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5">
        <v>4607091389746</v>
      </c>
      <c r="E431" s="386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30</v>
      </c>
      <c r="Y431" s="375">
        <f t="shared" si="67"/>
        <v>33.6</v>
      </c>
      <c r="Z431" s="36">
        <f>IFERROR(IF(Y431=0,"",ROUNDUP(Y431/H431,0)*0.00753),"")</f>
        <v>6.0240000000000002E-2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31.642857142857135</v>
      </c>
      <c r="BN431" s="64">
        <f t="shared" si="69"/>
        <v>35.44</v>
      </c>
      <c r="BO431" s="64">
        <f t="shared" si="70"/>
        <v>4.5787545787545784E-2</v>
      </c>
      <c r="BP431" s="64">
        <f t="shared" si="71"/>
        <v>5.128205128205128E-2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5">
        <v>4607091389746</v>
      </c>
      <c r="E432" s="386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4301031335</v>
      </c>
      <c r="D433" s="385">
        <v>4680115883147</v>
      </c>
      <c r="E433" s="386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4301031257</v>
      </c>
      <c r="D434" s="385">
        <v>4680115883147</v>
      </c>
      <c r="E434" s="386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85">
        <v>4607091384338</v>
      </c>
      <c r="E435" s="386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70</v>
      </c>
      <c r="Y435" s="375">
        <f t="shared" si="67"/>
        <v>71.400000000000006</v>
      </c>
      <c r="Z435" s="36">
        <f t="shared" si="72"/>
        <v>0.17068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74.333333333333329</v>
      </c>
      <c r="BN435" s="64">
        <f t="shared" si="69"/>
        <v>75.820000000000007</v>
      </c>
      <c r="BO435" s="64">
        <f t="shared" si="70"/>
        <v>0.14245014245014245</v>
      </c>
      <c r="BP435" s="64">
        <f t="shared" si="71"/>
        <v>0.14529914529914531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4301031330</v>
      </c>
      <c r="D436" s="385">
        <v>4607091384338</v>
      </c>
      <c r="E436" s="386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4301031336</v>
      </c>
      <c r="D437" s="385">
        <v>4680115883154</v>
      </c>
      <c r="E437" s="386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4301031254</v>
      </c>
      <c r="D438" s="385">
        <v>4680115883154</v>
      </c>
      <c r="E438" s="386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85">
        <v>4607091389524</v>
      </c>
      <c r="E439" s="386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31.5</v>
      </c>
      <c r="Y439" s="375">
        <f t="shared" si="67"/>
        <v>31.5</v>
      </c>
      <c r="Z439" s="36">
        <f t="shared" si="72"/>
        <v>7.5300000000000006E-2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33.450000000000003</v>
      </c>
      <c r="BN439" s="64">
        <f t="shared" si="69"/>
        <v>33.450000000000003</v>
      </c>
      <c r="BO439" s="64">
        <f t="shared" si="70"/>
        <v>6.4102564102564111E-2</v>
      </c>
      <c r="BP439" s="64">
        <f t="shared" si="71"/>
        <v>6.4102564102564111E-2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5">
        <v>4607091389524</v>
      </c>
      <c r="E440" s="386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0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4301031337</v>
      </c>
      <c r="D441" s="385">
        <v>4680115883161</v>
      </c>
      <c r="E441" s="386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4301031258</v>
      </c>
      <c r="D442" s="385">
        <v>4680115883161</v>
      </c>
      <c r="E442" s="386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5">
        <v>4607091389531</v>
      </c>
      <c r="E443" s="386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5">
        <v>4607091389531</v>
      </c>
      <c r="E444" s="386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35</v>
      </c>
      <c r="Y444" s="375">
        <f t="shared" si="67"/>
        <v>35.700000000000003</v>
      </c>
      <c r="Z444" s="36">
        <f t="shared" si="72"/>
        <v>8.5339999999999999E-2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37.166666666666664</v>
      </c>
      <c r="BN444" s="64">
        <f t="shared" si="69"/>
        <v>37.910000000000004</v>
      </c>
      <c r="BO444" s="64">
        <f t="shared" si="70"/>
        <v>7.1225071225071226E-2</v>
      </c>
      <c r="BP444" s="64">
        <f t="shared" si="71"/>
        <v>7.2649572649572655E-2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5">
        <v>4607091384345</v>
      </c>
      <c r="E445" s="386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4301031338</v>
      </c>
      <c r="D446" s="385">
        <v>4680115883185</v>
      </c>
      <c r="E446" s="386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4301031255</v>
      </c>
      <c r="D447" s="385">
        <v>4680115883185</v>
      </c>
      <c r="E447" s="386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85">
        <v>4680115882928</v>
      </c>
      <c r="E448" s="386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168</v>
      </c>
      <c r="Y448" s="375">
        <f t="shared" si="67"/>
        <v>168</v>
      </c>
      <c r="Z448" s="36">
        <f>IFERROR(IF(Y448=0,"",ROUNDUP(Y448/H448,0)*0.00753),"")</f>
        <v>0.753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260</v>
      </c>
      <c r="BN448" s="64">
        <f t="shared" si="69"/>
        <v>260</v>
      </c>
      <c r="BO448" s="64">
        <f t="shared" si="70"/>
        <v>0.64102564102564097</v>
      </c>
      <c r="BP448" s="64">
        <f t="shared" si="71"/>
        <v>0.64102564102564097</v>
      </c>
    </row>
    <row r="449" spans="1:68" x14ac:dyDescent="0.2">
      <c r="A449" s="398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181.66666666666666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184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1.2198599999999999</v>
      </c>
      <c r="AA449" s="377"/>
      <c r="AB449" s="377"/>
      <c r="AC449" s="377"/>
    </row>
    <row r="450" spans="1:68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374.5</v>
      </c>
      <c r="Y450" s="376">
        <f>IFERROR(SUM(Y428:Y448),"0")</f>
        <v>382.2</v>
      </c>
      <c r="Z450" s="37"/>
      <c r="AA450" s="377"/>
      <c r="AB450" s="377"/>
      <c r="AC450" s="377"/>
    </row>
    <row r="451" spans="1:68" ht="14.25" hidden="1" customHeight="1" x14ac:dyDescent="0.25">
      <c r="A451" s="395" t="s">
        <v>71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79"/>
      <c r="AA451" s="367"/>
      <c r="AB451" s="367"/>
      <c r="AC451" s="367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5">
        <v>4607091384352</v>
      </c>
      <c r="E452" s="386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5">
        <v>4607091389654</v>
      </c>
      <c r="E453" s="386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8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395" t="s">
        <v>95</v>
      </c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  <c r="Y456" s="379"/>
      <c r="Z456" s="379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85">
        <v>4680115884342</v>
      </c>
      <c r="E457" s="386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6</v>
      </c>
      <c r="Y457" s="375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x14ac:dyDescent="0.2">
      <c r="A458" s="398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5</v>
      </c>
      <c r="Y458" s="376">
        <f>IFERROR(Y457/H457,"0")</f>
        <v>5</v>
      </c>
      <c r="Z458" s="376">
        <f>IFERROR(IF(Z457="",0,Z457),"0")</f>
        <v>3.1350000000000003E-2</v>
      </c>
      <c r="AA458" s="377"/>
      <c r="AB458" s="377"/>
      <c r="AC458" s="377"/>
    </row>
    <row r="459" spans="1:68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6</v>
      </c>
      <c r="Y459" s="376">
        <f>IFERROR(SUM(Y457:Y457),"0")</f>
        <v>6</v>
      </c>
      <c r="Z459" s="37"/>
      <c r="AA459" s="377"/>
      <c r="AB459" s="377"/>
      <c r="AC459" s="377"/>
    </row>
    <row r="460" spans="1:68" ht="16.5" hidden="1" customHeight="1" x14ac:dyDescent="0.25">
      <c r="A460" s="394" t="s">
        <v>569</v>
      </c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  <c r="Y460" s="379"/>
      <c r="Z460" s="379"/>
      <c r="AA460" s="368"/>
      <c r="AB460" s="368"/>
      <c r="AC460" s="368"/>
    </row>
    <row r="461" spans="1:68" ht="14.25" hidden="1" customHeight="1" x14ac:dyDescent="0.25">
      <c r="A461" s="395" t="s">
        <v>142</v>
      </c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  <c r="Y461" s="379"/>
      <c r="Z461" s="379"/>
      <c r="AA461" s="367"/>
      <c r="AB461" s="367"/>
      <c r="AC461" s="367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5">
        <v>4607091389364</v>
      </c>
      <c r="E462" s="386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98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5" t="s">
        <v>63</v>
      </c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  <c r="Y465" s="379"/>
      <c r="Z465" s="379"/>
      <c r="AA465" s="367"/>
      <c r="AB465" s="367"/>
      <c r="AC465" s="367"/>
    </row>
    <row r="466" spans="1:68" ht="27" hidden="1" customHeight="1" x14ac:dyDescent="0.25">
      <c r="A466" s="54" t="s">
        <v>572</v>
      </c>
      <c r="B466" s="54" t="s">
        <v>573</v>
      </c>
      <c r="C466" s="31">
        <v>4301031212</v>
      </c>
      <c r="D466" s="385">
        <v>4607091389739</v>
      </c>
      <c r="E466" s="386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85">
        <v>4607091389739</v>
      </c>
      <c r="E467" s="386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80</v>
      </c>
      <c r="Y467" s="375">
        <f t="shared" si="73"/>
        <v>84</v>
      </c>
      <c r="Z467" s="36">
        <f>IFERROR(IF(Y467=0,"",ROUNDUP(Y467/H467,0)*0.00753),"")</f>
        <v>0.15060000000000001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84.380952380952365</v>
      </c>
      <c r="BN467" s="64">
        <f t="shared" si="75"/>
        <v>88.6</v>
      </c>
      <c r="BO467" s="64">
        <f t="shared" si="76"/>
        <v>0.1221001221001221</v>
      </c>
      <c r="BP467" s="64">
        <f t="shared" si="77"/>
        <v>0.12820512820512819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5">
        <v>4607091389425</v>
      </c>
      <c r="E468" s="386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5">
        <v>4680115880771</v>
      </c>
      <c r="E469" s="386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85">
        <v>4607091389500</v>
      </c>
      <c r="E470" s="386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10.5</v>
      </c>
      <c r="Y470" s="375">
        <f t="shared" si="73"/>
        <v>10.5</v>
      </c>
      <c r="Z470" s="36">
        <f>IFERROR(IF(Y470=0,"",ROUNDUP(Y470/H470,0)*0.00502),"")</f>
        <v>2.5100000000000001E-2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11.149999999999999</v>
      </c>
      <c r="BN470" s="64">
        <f t="shared" si="75"/>
        <v>11.149999999999999</v>
      </c>
      <c r="BO470" s="64">
        <f t="shared" si="76"/>
        <v>2.1367521367521368E-2</v>
      </c>
      <c r="BP470" s="64">
        <f t="shared" si="77"/>
        <v>2.1367521367521368E-2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4301031327</v>
      </c>
      <c r="D471" s="385">
        <v>4607091389500</v>
      </c>
      <c r="E471" s="386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24.047619047619047</v>
      </c>
      <c r="Y472" s="376">
        <f>IFERROR(Y466/H466,"0")+IFERROR(Y467/H467,"0")+IFERROR(Y468/H468,"0")+IFERROR(Y469/H469,"0")+IFERROR(Y470/H470,"0")+IFERROR(Y471/H471,"0")</f>
        <v>25</v>
      </c>
      <c r="Z472" s="376">
        <f>IFERROR(IF(Z466="",0,Z466),"0")+IFERROR(IF(Z467="",0,Z467),"0")+IFERROR(IF(Z468="",0,Z468),"0")+IFERROR(IF(Z469="",0,Z469),"0")+IFERROR(IF(Z470="",0,Z470),"0")+IFERROR(IF(Z471="",0,Z471),"0")</f>
        <v>0.17570000000000002</v>
      </c>
      <c r="AA472" s="377"/>
      <c r="AB472" s="377"/>
      <c r="AC472" s="377"/>
    </row>
    <row r="473" spans="1:68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90.5</v>
      </c>
      <c r="Y473" s="376">
        <f>IFERROR(SUM(Y466:Y471),"0")</f>
        <v>94.5</v>
      </c>
      <c r="Z473" s="37"/>
      <c r="AA473" s="377"/>
      <c r="AB473" s="377"/>
      <c r="AC473" s="377"/>
    </row>
    <row r="474" spans="1:68" ht="14.25" hidden="1" customHeight="1" x14ac:dyDescent="0.25">
      <c r="A474" s="395" t="s">
        <v>104</v>
      </c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  <c r="Y474" s="379"/>
      <c r="Z474" s="379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85">
        <v>4680115884090</v>
      </c>
      <c r="E475" s="386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5.5</v>
      </c>
      <c r="Y475" s="375">
        <f>IFERROR(IF(X475="",0,CEILING((X475/$H475),1)*$H475),"")</f>
        <v>6.6000000000000005</v>
      </c>
      <c r="Z475" s="36">
        <f>IFERROR(IF(Y475=0,"",ROUNDUP(Y475/H475,0)*0.00627),"")</f>
        <v>3.1350000000000003E-2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7.833333333333333</v>
      </c>
      <c r="BN475" s="64">
        <f>IFERROR(Y475*I475/H475,"0")</f>
        <v>9.3999999999999986</v>
      </c>
      <c r="BO475" s="64">
        <f>IFERROR(1/J475*(X475/H475),"0")</f>
        <v>2.0833333333333332E-2</v>
      </c>
      <c r="BP475" s="64">
        <f>IFERROR(1/J475*(Y475/H475),"0")</f>
        <v>2.5000000000000001E-2</v>
      </c>
    </row>
    <row r="476" spans="1:68" x14ac:dyDescent="0.2">
      <c r="A476" s="398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4.1666666666666661</v>
      </c>
      <c r="Y476" s="376">
        <f>IFERROR(Y475/H475,"0")</f>
        <v>5</v>
      </c>
      <c r="Z476" s="376">
        <f>IFERROR(IF(Z475="",0,Z475),"0")</f>
        <v>3.1350000000000003E-2</v>
      </c>
      <c r="AA476" s="377"/>
      <c r="AB476" s="377"/>
      <c r="AC476" s="377"/>
    </row>
    <row r="477" spans="1:68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5.5</v>
      </c>
      <c r="Y477" s="376">
        <f>IFERROR(SUM(Y475:Y475),"0")</f>
        <v>6.6000000000000005</v>
      </c>
      <c r="Z477" s="37"/>
      <c r="AA477" s="377"/>
      <c r="AB477" s="377"/>
      <c r="AC477" s="377"/>
    </row>
    <row r="478" spans="1:68" ht="16.5" hidden="1" customHeight="1" x14ac:dyDescent="0.25">
      <c r="A478" s="394" t="s">
        <v>584</v>
      </c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  <c r="Y478" s="379"/>
      <c r="Z478" s="379"/>
      <c r="AA478" s="368"/>
      <c r="AB478" s="368"/>
      <c r="AC478" s="368"/>
    </row>
    <row r="479" spans="1:68" ht="14.25" hidden="1" customHeight="1" x14ac:dyDescent="0.25">
      <c r="A479" s="395" t="s">
        <v>63</v>
      </c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  <c r="Y479" s="379"/>
      <c r="Z479" s="379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85">
        <v>4680115885189</v>
      </c>
      <c r="E480" s="386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6</v>
      </c>
      <c r="Y480" s="375">
        <f>IFERROR(IF(X480="",0,CEILING((X480/$H480),1)*$H480),"")</f>
        <v>6</v>
      </c>
      <c r="Z480" s="36">
        <f>IFERROR(IF(Y480=0,"",ROUNDUP(Y480/H480,0)*0.00502),"")</f>
        <v>2.5100000000000001E-2</v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6.8600000000000012</v>
      </c>
      <c r="BN480" s="64">
        <f>IFERROR(Y480*I480/H480,"0")</f>
        <v>6.8600000000000012</v>
      </c>
      <c r="BO480" s="64">
        <f>IFERROR(1/J480*(X480/H480),"0")</f>
        <v>2.1367521367521368E-2</v>
      </c>
      <c r="BP480" s="64">
        <f>IFERROR(1/J480*(Y480/H480),"0")</f>
        <v>2.1367521367521368E-2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5">
        <v>4680115885172</v>
      </c>
      <c r="E481" s="386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85">
        <v>4680115885110</v>
      </c>
      <c r="E482" s="386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20</v>
      </c>
      <c r="Y482" s="375">
        <f>IFERROR(IF(X482="",0,CEILING((X482/$H482),1)*$H482),"")</f>
        <v>20.399999999999999</v>
      </c>
      <c r="Z482" s="36">
        <f>IFERROR(IF(Y482=0,"",ROUNDUP(Y482/H482,0)*0.00502),"")</f>
        <v>8.5339999999999999E-2</v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33.666666666666664</v>
      </c>
      <c r="BN482" s="64">
        <f>IFERROR(Y482*I482/H482,"0")</f>
        <v>34.340000000000003</v>
      </c>
      <c r="BO482" s="64">
        <f>IFERROR(1/J482*(X482/H482),"0")</f>
        <v>7.122507122507124E-2</v>
      </c>
      <c r="BP482" s="64">
        <f>IFERROR(1/J482*(Y482/H482),"0")</f>
        <v>7.2649572649572655E-2</v>
      </c>
    </row>
    <row r="483" spans="1:68" x14ac:dyDescent="0.2">
      <c r="A483" s="398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21.666666666666668</v>
      </c>
      <c r="Y483" s="376">
        <f>IFERROR(Y480/H480,"0")+IFERROR(Y481/H481,"0")+IFERROR(Y482/H482,"0")</f>
        <v>22</v>
      </c>
      <c r="Z483" s="376">
        <f>IFERROR(IF(Z480="",0,Z480),"0")+IFERROR(IF(Z481="",0,Z481),"0")+IFERROR(IF(Z482="",0,Z482),"0")</f>
        <v>0.11044</v>
      </c>
      <c r="AA483" s="377"/>
      <c r="AB483" s="377"/>
      <c r="AC483" s="377"/>
    </row>
    <row r="484" spans="1:68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26</v>
      </c>
      <c r="Y484" s="376">
        <f>IFERROR(SUM(Y480:Y482),"0")</f>
        <v>26.4</v>
      </c>
      <c r="Z484" s="37"/>
      <c r="AA484" s="377"/>
      <c r="AB484" s="377"/>
      <c r="AC484" s="377"/>
    </row>
    <row r="485" spans="1:68" ht="16.5" hidden="1" customHeight="1" x14ac:dyDescent="0.25">
      <c r="A485" s="394" t="s">
        <v>591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379"/>
      <c r="Z485" s="379"/>
      <c r="AA485" s="368"/>
      <c r="AB485" s="368"/>
      <c r="AC485" s="368"/>
    </row>
    <row r="486" spans="1:68" ht="14.25" hidden="1" customHeight="1" x14ac:dyDescent="0.25">
      <c r="A486" s="395" t="s">
        <v>63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79"/>
      <c r="AA486" s="367"/>
      <c r="AB486" s="367"/>
      <c r="AC486" s="367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5">
        <v>4680115885103</v>
      </c>
      <c r="E487" s="386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9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61" t="s">
        <v>594</v>
      </c>
      <c r="B490" s="462"/>
      <c r="C490" s="462"/>
      <c r="D490" s="462"/>
      <c r="E490" s="462"/>
      <c r="F490" s="462"/>
      <c r="G490" s="462"/>
      <c r="H490" s="462"/>
      <c r="I490" s="462"/>
      <c r="J490" s="462"/>
      <c r="K490" s="462"/>
      <c r="L490" s="462"/>
      <c r="M490" s="462"/>
      <c r="N490" s="462"/>
      <c r="O490" s="462"/>
      <c r="P490" s="462"/>
      <c r="Q490" s="462"/>
      <c r="R490" s="462"/>
      <c r="S490" s="462"/>
      <c r="T490" s="462"/>
      <c r="U490" s="462"/>
      <c r="V490" s="462"/>
      <c r="W490" s="462"/>
      <c r="X490" s="462"/>
      <c r="Y490" s="462"/>
      <c r="Z490" s="462"/>
      <c r="AA490" s="48"/>
      <c r="AB490" s="48"/>
      <c r="AC490" s="48"/>
    </row>
    <row r="491" spans="1:68" ht="16.5" hidden="1" customHeight="1" x14ac:dyDescent="0.25">
      <c r="A491" s="394" t="s">
        <v>594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79"/>
      <c r="AA491" s="368"/>
      <c r="AB491" s="368"/>
      <c r="AC491" s="368"/>
    </row>
    <row r="492" spans="1:68" ht="14.25" hidden="1" customHeight="1" x14ac:dyDescent="0.25">
      <c r="A492" s="395" t="s">
        <v>109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79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85">
        <v>4607091389067</v>
      </c>
      <c r="E493" s="386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80</v>
      </c>
      <c r="Y493" s="375">
        <f t="shared" ref="Y493:Y501" si="78">IFERROR(IF(X493="",0,CEILING((X493/$H493),1)*$H493),"")</f>
        <v>84.48</v>
      </c>
      <c r="Z493" s="36">
        <f t="shared" ref="Z493:Z498" si="79">IFERROR(IF(Y493=0,"",ROUNDUP(Y493/H493,0)*0.01196),"")</f>
        <v>0.19136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85.454545454545453</v>
      </c>
      <c r="BN493" s="64">
        <f t="shared" ref="BN493:BN501" si="81">IFERROR(Y493*I493/H493,"0")</f>
        <v>90.24</v>
      </c>
      <c r="BO493" s="64">
        <f t="shared" ref="BO493:BO501" si="82">IFERROR(1/J493*(X493/H493),"0")</f>
        <v>0.14568764568764569</v>
      </c>
      <c r="BP493" s="64">
        <f t="shared" ref="BP493:BP501" si="83">IFERROR(1/J493*(Y493/H493),"0")</f>
        <v>0.15384615384615385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5">
        <v>4680115885271</v>
      </c>
      <c r="E494" s="386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5">
        <v>4680115884502</v>
      </c>
      <c r="E495" s="386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5">
        <v>4607091389104</v>
      </c>
      <c r="E496" s="386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100</v>
      </c>
      <c r="Y496" s="375">
        <f t="shared" si="78"/>
        <v>100.32000000000001</v>
      </c>
      <c r="Z496" s="36">
        <f t="shared" si="79"/>
        <v>0.22724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106.81818181818181</v>
      </c>
      <c r="BN496" s="64">
        <f t="shared" si="81"/>
        <v>107.16</v>
      </c>
      <c r="BO496" s="64">
        <f t="shared" si="82"/>
        <v>0.18210955710955709</v>
      </c>
      <c r="BP496" s="64">
        <f t="shared" si="83"/>
        <v>0.18269230769230771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5">
        <v>4680115884519</v>
      </c>
      <c r="E497" s="386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5">
        <v>4680115885226</v>
      </c>
      <c r="E498" s="386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4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50</v>
      </c>
      <c r="Y498" s="375">
        <f t="shared" si="78"/>
        <v>52.800000000000004</v>
      </c>
      <c r="Z498" s="36">
        <f t="shared" si="79"/>
        <v>0.1196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53.409090909090907</v>
      </c>
      <c r="BN498" s="64">
        <f t="shared" si="81"/>
        <v>56.400000000000006</v>
      </c>
      <c r="BO498" s="64">
        <f t="shared" si="82"/>
        <v>9.1054778554778545E-2</v>
      </c>
      <c r="BP498" s="64">
        <f t="shared" si="83"/>
        <v>9.6153846153846159E-2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5">
        <v>4680115880603</v>
      </c>
      <c r="E499" s="386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5">
        <v>4607091389098</v>
      </c>
      <c r="E500" s="386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7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85">
        <v>4607091389982</v>
      </c>
      <c r="E501" s="386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90</v>
      </c>
      <c r="Y501" s="375">
        <f t="shared" si="78"/>
        <v>90</v>
      </c>
      <c r="Z501" s="36">
        <f>IFERROR(IF(Y501=0,"",ROUNDUP(Y501/H501,0)*0.00937),"")</f>
        <v>0.23424999999999999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95.999999999999986</v>
      </c>
      <c r="BN501" s="64">
        <f t="shared" si="81"/>
        <v>95.999999999999986</v>
      </c>
      <c r="BO501" s="64">
        <f t="shared" si="82"/>
        <v>0.20833333333333334</v>
      </c>
      <c r="BP501" s="64">
        <f t="shared" si="83"/>
        <v>0.20833333333333334</v>
      </c>
    </row>
    <row r="502" spans="1:68" x14ac:dyDescent="0.2">
      <c r="A502" s="398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68.560606060606062</v>
      </c>
      <c r="Y502" s="376">
        <f>IFERROR(Y493/H493,"0")+IFERROR(Y494/H494,"0")+IFERROR(Y495/H495,"0")+IFERROR(Y496/H496,"0")+IFERROR(Y497/H497,"0")+IFERROR(Y498/H498,"0")+IFERROR(Y499/H499,"0")+IFERROR(Y500/H500,"0")+IFERROR(Y501/H501,"0")</f>
        <v>70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0.77244999999999997</v>
      </c>
      <c r="AA502" s="377"/>
      <c r="AB502" s="377"/>
      <c r="AC502" s="377"/>
    </row>
    <row r="503" spans="1:68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320</v>
      </c>
      <c r="Y503" s="376">
        <f>IFERROR(SUM(Y493:Y501),"0")</f>
        <v>327.60000000000002</v>
      </c>
      <c r="Z503" s="37"/>
      <c r="AA503" s="377"/>
      <c r="AB503" s="377"/>
      <c r="AC503" s="377"/>
    </row>
    <row r="504" spans="1:68" ht="14.25" hidden="1" customHeight="1" x14ac:dyDescent="0.25">
      <c r="A504" s="395" t="s">
        <v>142</v>
      </c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  <c r="Y504" s="379"/>
      <c r="Z504" s="379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5">
        <v>4607091388930</v>
      </c>
      <c r="E505" s="386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150</v>
      </c>
      <c r="Y505" s="375">
        <f>IFERROR(IF(X505="",0,CEILING((X505/$H505),1)*$H505),"")</f>
        <v>153.12</v>
      </c>
      <c r="Z505" s="36">
        <f>IFERROR(IF(Y505=0,"",ROUNDUP(Y505/H505,0)*0.01196),"")</f>
        <v>0.34683999999999998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160.22727272727272</v>
      </c>
      <c r="BN505" s="64">
        <f>IFERROR(Y505*I505/H505,"0")</f>
        <v>163.56</v>
      </c>
      <c r="BO505" s="64">
        <f>IFERROR(1/J505*(X505/H505),"0")</f>
        <v>0.27316433566433568</v>
      </c>
      <c r="BP505" s="64">
        <f>IFERROR(1/J505*(Y505/H505),"0")</f>
        <v>0.27884615384615385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5">
        <v>4680115880054</v>
      </c>
      <c r="E506" s="386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28.409090909090907</v>
      </c>
      <c r="Y507" s="376">
        <f>IFERROR(Y505/H505,"0")+IFERROR(Y506/H506,"0")</f>
        <v>29</v>
      </c>
      <c r="Z507" s="376">
        <f>IFERROR(IF(Z505="",0,Z505),"0")+IFERROR(IF(Z506="",0,Z506),"0")</f>
        <v>0.34683999999999998</v>
      </c>
      <c r="AA507" s="377"/>
      <c r="AB507" s="377"/>
      <c r="AC507" s="377"/>
    </row>
    <row r="508" spans="1:68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150</v>
      </c>
      <c r="Y508" s="376">
        <f>IFERROR(SUM(Y505:Y506),"0")</f>
        <v>153.12</v>
      </c>
      <c r="Z508" s="37"/>
      <c r="AA508" s="377"/>
      <c r="AB508" s="377"/>
      <c r="AC508" s="377"/>
    </row>
    <row r="509" spans="1:68" ht="14.25" hidden="1" customHeight="1" x14ac:dyDescent="0.25">
      <c r="A509" s="395" t="s">
        <v>63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79"/>
      <c r="AA509" s="367"/>
      <c r="AB509" s="367"/>
      <c r="AC509" s="367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5">
        <v>4680115883116</v>
      </c>
      <c r="E510" s="386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5">
        <v>4680115883093</v>
      </c>
      <c r="E511" s="386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50</v>
      </c>
      <c r="Y511" s="375">
        <f t="shared" si="84"/>
        <v>52.800000000000004</v>
      </c>
      <c r="Z511" s="36">
        <f>IFERROR(IF(Y511=0,"",ROUNDUP(Y511/H511,0)*0.01196),"")</f>
        <v>0.1196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53.409090909090907</v>
      </c>
      <c r="BN511" s="64">
        <f t="shared" si="86"/>
        <v>56.400000000000006</v>
      </c>
      <c r="BO511" s="64">
        <f t="shared" si="87"/>
        <v>9.1054778554778545E-2</v>
      </c>
      <c r="BP511" s="64">
        <f t="shared" si="88"/>
        <v>9.6153846153846159E-2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5">
        <v>4680115883109</v>
      </c>
      <c r="E512" s="386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200</v>
      </c>
      <c r="Y512" s="375">
        <f t="shared" si="84"/>
        <v>200.64000000000001</v>
      </c>
      <c r="Z512" s="36">
        <f>IFERROR(IF(Y512=0,"",ROUNDUP(Y512/H512,0)*0.01196),"")</f>
        <v>0.45448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213.63636363636363</v>
      </c>
      <c r="BN512" s="64">
        <f t="shared" si="86"/>
        <v>214.32</v>
      </c>
      <c r="BO512" s="64">
        <f t="shared" si="87"/>
        <v>0.36421911421911418</v>
      </c>
      <c r="BP512" s="64">
        <f t="shared" si="88"/>
        <v>0.36538461538461542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85">
        <v>4680115882072</v>
      </c>
      <c r="E513" s="386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48</v>
      </c>
      <c r="Y513" s="375">
        <f t="shared" si="84"/>
        <v>50.4</v>
      </c>
      <c r="Z513" s="36">
        <f>IFERROR(IF(Y513=0,"",ROUNDUP(Y513/H513,0)*0.00937),"")</f>
        <v>0.13117999999999999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51.199999999999996</v>
      </c>
      <c r="BN513" s="64">
        <f t="shared" si="86"/>
        <v>53.76</v>
      </c>
      <c r="BO513" s="64">
        <f t="shared" si="87"/>
        <v>0.1111111111111111</v>
      </c>
      <c r="BP513" s="64">
        <f t="shared" si="88"/>
        <v>0.11666666666666667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85">
        <v>4680115882102</v>
      </c>
      <c r="E514" s="386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60</v>
      </c>
      <c r="Y514" s="375">
        <f t="shared" si="84"/>
        <v>61.2</v>
      </c>
      <c r="Z514" s="36">
        <f>IFERROR(IF(Y514=0,"",ROUNDUP(Y514/H514,0)*0.00937),"")</f>
        <v>0.15928999999999999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63.5</v>
      </c>
      <c r="BN514" s="64">
        <f t="shared" si="86"/>
        <v>64.77000000000001</v>
      </c>
      <c r="BO514" s="64">
        <f t="shared" si="87"/>
        <v>0.1388888888888889</v>
      </c>
      <c r="BP514" s="64">
        <f t="shared" si="88"/>
        <v>0.14166666666666666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85">
        <v>4680115882096</v>
      </c>
      <c r="E515" s="386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60</v>
      </c>
      <c r="Y515" s="375">
        <f t="shared" si="84"/>
        <v>61.2</v>
      </c>
      <c r="Z515" s="36">
        <f>IFERROR(IF(Y515=0,"",ROUNDUP(Y515/H515,0)*0.00937),"")</f>
        <v>0.15928999999999999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63.5</v>
      </c>
      <c r="BN515" s="64">
        <f t="shared" si="86"/>
        <v>64.77000000000001</v>
      </c>
      <c r="BO515" s="64">
        <f t="shared" si="87"/>
        <v>0.1388888888888889</v>
      </c>
      <c r="BP515" s="64">
        <f t="shared" si="88"/>
        <v>0.14166666666666666</v>
      </c>
    </row>
    <row r="516" spans="1:68" x14ac:dyDescent="0.2">
      <c r="A516" s="39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94.015151515151516</v>
      </c>
      <c r="Y516" s="376">
        <f>IFERROR(Y510/H510,"0")+IFERROR(Y511/H511,"0")+IFERROR(Y512/H512,"0")+IFERROR(Y513/H513,"0")+IFERROR(Y514/H514,"0")+IFERROR(Y515/H515,"0")</f>
        <v>96</v>
      </c>
      <c r="Z516" s="376">
        <f>IFERROR(IF(Z510="",0,Z510),"0")+IFERROR(IF(Z511="",0,Z511),"0")+IFERROR(IF(Z512="",0,Z512),"0")+IFERROR(IF(Z513="",0,Z513),"0")+IFERROR(IF(Z514="",0,Z514),"0")+IFERROR(IF(Z515="",0,Z515),"0")</f>
        <v>1.0238399999999999</v>
      </c>
      <c r="AA516" s="377"/>
      <c r="AB516" s="377"/>
      <c r="AC516" s="377"/>
    </row>
    <row r="517" spans="1:68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418</v>
      </c>
      <c r="Y517" s="376">
        <f>IFERROR(SUM(Y510:Y515),"0")</f>
        <v>426.24</v>
      </c>
      <c r="Z517" s="37"/>
      <c r="AA517" s="377"/>
      <c r="AB517" s="377"/>
      <c r="AC517" s="377"/>
    </row>
    <row r="518" spans="1:68" ht="14.25" hidden="1" customHeight="1" x14ac:dyDescent="0.25">
      <c r="A518" s="395" t="s">
        <v>71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79"/>
      <c r="AA518" s="367"/>
      <c r="AB518" s="367"/>
      <c r="AC518" s="367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5">
        <v>4607091383409</v>
      </c>
      <c r="E519" s="386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5">
        <v>4607091383416</v>
      </c>
      <c r="E520" s="386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5">
        <v>4680115883536</v>
      </c>
      <c r="E521" s="386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98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5" t="s">
        <v>163</v>
      </c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  <c r="Y524" s="379"/>
      <c r="Z524" s="379"/>
      <c r="AA524" s="367"/>
      <c r="AB524" s="367"/>
      <c r="AC524" s="367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5">
        <v>4680115885035</v>
      </c>
      <c r="E525" s="386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8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61" t="s">
        <v>637</v>
      </c>
      <c r="B528" s="462"/>
      <c r="C528" s="462"/>
      <c r="D528" s="462"/>
      <c r="E528" s="462"/>
      <c r="F528" s="462"/>
      <c r="G528" s="462"/>
      <c r="H528" s="462"/>
      <c r="I528" s="462"/>
      <c r="J528" s="462"/>
      <c r="K528" s="462"/>
      <c r="L528" s="462"/>
      <c r="M528" s="462"/>
      <c r="N528" s="462"/>
      <c r="O528" s="462"/>
      <c r="P528" s="462"/>
      <c r="Q528" s="462"/>
      <c r="R528" s="462"/>
      <c r="S528" s="462"/>
      <c r="T528" s="462"/>
      <c r="U528" s="462"/>
      <c r="V528" s="462"/>
      <c r="W528" s="462"/>
      <c r="X528" s="462"/>
      <c r="Y528" s="462"/>
      <c r="Z528" s="462"/>
      <c r="AA528" s="48"/>
      <c r="AB528" s="48"/>
      <c r="AC528" s="48"/>
    </row>
    <row r="529" spans="1:68" ht="16.5" hidden="1" customHeight="1" x14ac:dyDescent="0.25">
      <c r="A529" s="394" t="s">
        <v>637</v>
      </c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  <c r="Y529" s="379"/>
      <c r="Z529" s="379"/>
      <c r="AA529" s="368"/>
      <c r="AB529" s="368"/>
      <c r="AC529" s="368"/>
    </row>
    <row r="530" spans="1:68" ht="14.25" hidden="1" customHeight="1" x14ac:dyDescent="0.25">
      <c r="A530" s="395" t="s">
        <v>109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79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85">
        <v>4640242181011</v>
      </c>
      <c r="E531" s="386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3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10</v>
      </c>
      <c r="Y531" s="375">
        <f t="shared" ref="Y531:Y537" si="89">IFERROR(IF(X531="",0,CEILING((X531/$H531),1)*$H531),"")</f>
        <v>10.8</v>
      </c>
      <c r="Z531" s="36">
        <f>IFERROR(IF(Y531=0,"",ROUNDUP(Y531/H531,0)*0.02175),"")</f>
        <v>2.1749999999999999E-2</v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10.444444444444443</v>
      </c>
      <c r="BN531" s="64">
        <f t="shared" ref="BN531:BN537" si="91">IFERROR(Y531*I531/H531,"0")</f>
        <v>11.28</v>
      </c>
      <c r="BO531" s="64">
        <f t="shared" ref="BO531:BO537" si="92">IFERROR(1/J531*(X531/H531),"0")</f>
        <v>1.653439153439153E-2</v>
      </c>
      <c r="BP531" s="64">
        <f t="shared" ref="BP531:BP537" si="93">IFERROR(1/J531*(Y531/H531),"0")</f>
        <v>1.7857142857142856E-2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5">
        <v>4640242180441</v>
      </c>
      <c r="E532" s="386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5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5">
        <v>4640242180564</v>
      </c>
      <c r="E533" s="386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5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5">
        <v>4640242180922</v>
      </c>
      <c r="E534" s="386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5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5">
        <v>4640242181189</v>
      </c>
      <c r="E535" s="386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29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5">
        <v>4640242180038</v>
      </c>
      <c r="E536" s="386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6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5">
        <v>4640242181172</v>
      </c>
      <c r="E537" s="386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2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0.92592592592592582</v>
      </c>
      <c r="Y538" s="376">
        <f>IFERROR(Y531/H531,"0")+IFERROR(Y532/H532,"0")+IFERROR(Y533/H533,"0")+IFERROR(Y534/H534,"0")+IFERROR(Y535/H535,"0")+IFERROR(Y536/H536,"0")+IFERROR(Y537/H537,"0")</f>
        <v>1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2.1749999999999999E-2</v>
      </c>
      <c r="AA538" s="377"/>
      <c r="AB538" s="377"/>
      <c r="AC538" s="377"/>
    </row>
    <row r="539" spans="1:68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10</v>
      </c>
      <c r="Y539" s="376">
        <f>IFERROR(SUM(Y531:Y537),"0")</f>
        <v>10.8</v>
      </c>
      <c r="Z539" s="37"/>
      <c r="AA539" s="377"/>
      <c r="AB539" s="377"/>
      <c r="AC539" s="377"/>
    </row>
    <row r="540" spans="1:68" ht="14.25" hidden="1" customHeight="1" x14ac:dyDescent="0.25">
      <c r="A540" s="395" t="s">
        <v>142</v>
      </c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  <c r="Y540" s="379"/>
      <c r="Z540" s="379"/>
      <c r="AA540" s="367"/>
      <c r="AB540" s="367"/>
      <c r="AC540" s="367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5">
        <v>4640242180519</v>
      </c>
      <c r="E541" s="386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30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5">
        <v>4640242180526</v>
      </c>
      <c r="E542" s="386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78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85">
        <v>4640242180090</v>
      </c>
      <c r="E543" s="386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90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10</v>
      </c>
      <c r="Y543" s="375">
        <f>IFERROR(IF(X543="",0,CEILING((X543/$H543),1)*$H543),"")</f>
        <v>10.8</v>
      </c>
      <c r="Z543" s="36">
        <f>IFERROR(IF(Y543=0,"",ROUNDUP(Y543/H543,0)*0.02175),"")</f>
        <v>2.1749999999999999E-2</v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10.444444444444443</v>
      </c>
      <c r="BN543" s="64">
        <f>IFERROR(Y543*I543/H543,"0")</f>
        <v>11.28</v>
      </c>
      <c r="BO543" s="64">
        <f>IFERROR(1/J543*(X543/H543),"0")</f>
        <v>1.653439153439153E-2</v>
      </c>
      <c r="BP543" s="64">
        <f>IFERROR(1/J543*(Y543/H543),"0")</f>
        <v>1.7857142857142856E-2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5">
        <v>4640242181363</v>
      </c>
      <c r="E544" s="386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4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0.92592592592592582</v>
      </c>
      <c r="Y545" s="376">
        <f>IFERROR(Y541/H541,"0")+IFERROR(Y542/H542,"0")+IFERROR(Y543/H543,"0")+IFERROR(Y544/H544,"0")</f>
        <v>1</v>
      </c>
      <c r="Z545" s="376">
        <f>IFERROR(IF(Z541="",0,Z541),"0")+IFERROR(IF(Z542="",0,Z542),"0")+IFERROR(IF(Z543="",0,Z543),"0")+IFERROR(IF(Z544="",0,Z544),"0")</f>
        <v>2.1749999999999999E-2</v>
      </c>
      <c r="AA545" s="377"/>
      <c r="AB545" s="377"/>
      <c r="AC545" s="377"/>
    </row>
    <row r="546" spans="1:68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10</v>
      </c>
      <c r="Y546" s="376">
        <f>IFERROR(SUM(Y541:Y544),"0")</f>
        <v>10.8</v>
      </c>
      <c r="Z546" s="37"/>
      <c r="AA546" s="377"/>
      <c r="AB546" s="377"/>
      <c r="AC546" s="377"/>
    </row>
    <row r="547" spans="1:68" ht="14.25" hidden="1" customHeight="1" x14ac:dyDescent="0.25">
      <c r="A547" s="395" t="s">
        <v>63</v>
      </c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  <c r="Y547" s="379"/>
      <c r="Z547" s="379"/>
      <c r="AA547" s="367"/>
      <c r="AB547" s="367"/>
      <c r="AC547" s="367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5">
        <v>4640242180816</v>
      </c>
      <c r="E548" s="386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490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5">
        <v>4640242180595</v>
      </c>
      <c r="E549" s="386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20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10</v>
      </c>
      <c r="Y549" s="375">
        <f t="shared" si="94"/>
        <v>12.600000000000001</v>
      </c>
      <c r="Z549" s="36">
        <f>IFERROR(IF(Y549=0,"",ROUNDUP(Y549/H549,0)*0.00753),"")</f>
        <v>2.2589999999999999E-2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10.619047619047619</v>
      </c>
      <c r="BN549" s="64">
        <f t="shared" si="96"/>
        <v>13.38</v>
      </c>
      <c r="BO549" s="64">
        <f t="shared" si="97"/>
        <v>1.5262515262515262E-2</v>
      </c>
      <c r="BP549" s="64">
        <f t="shared" si="98"/>
        <v>1.9230769230769232E-2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5">
        <v>4640242181615</v>
      </c>
      <c r="E550" s="386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5">
        <v>4640242181639</v>
      </c>
      <c r="E551" s="386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5">
        <v>4640242181622</v>
      </c>
      <c r="E552" s="386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42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85">
        <v>4640242180489</v>
      </c>
      <c r="E553" s="386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3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2.8</v>
      </c>
      <c r="Y553" s="375">
        <f t="shared" si="94"/>
        <v>3.36</v>
      </c>
      <c r="Z553" s="36">
        <f>IFERROR(IF(Y553=0,"",ROUNDUP(Y553/H553,0)*0.00502),"")</f>
        <v>1.004E-2</v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3.0666666666666669</v>
      </c>
      <c r="BN553" s="64">
        <f t="shared" si="96"/>
        <v>3.68</v>
      </c>
      <c r="BO553" s="64">
        <f t="shared" si="97"/>
        <v>7.1225071225071226E-3</v>
      </c>
      <c r="BP553" s="64">
        <f t="shared" si="98"/>
        <v>8.5470085470085479E-3</v>
      </c>
    </row>
    <row r="554" spans="1:68" x14ac:dyDescent="0.2">
      <c r="A554" s="398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4.0476190476190474</v>
      </c>
      <c r="Y554" s="376">
        <f>IFERROR(Y548/H548,"0")+IFERROR(Y549/H549,"0")+IFERROR(Y550/H550,"0")+IFERROR(Y551/H551,"0")+IFERROR(Y552/H552,"0")+IFERROR(Y553/H553,"0")</f>
        <v>5</v>
      </c>
      <c r="Z554" s="376">
        <f>IFERROR(IF(Z548="",0,Z548),"0")+IFERROR(IF(Z549="",0,Z549),"0")+IFERROR(IF(Z550="",0,Z550),"0")+IFERROR(IF(Z551="",0,Z551),"0")+IFERROR(IF(Z552="",0,Z552),"0")+IFERROR(IF(Z553="",0,Z553),"0")</f>
        <v>3.2629999999999999E-2</v>
      </c>
      <c r="AA554" s="377"/>
      <c r="AB554" s="377"/>
      <c r="AC554" s="377"/>
    </row>
    <row r="555" spans="1:68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12.8</v>
      </c>
      <c r="Y555" s="376">
        <f>IFERROR(SUM(Y548:Y553),"0")</f>
        <v>15.96</v>
      </c>
      <c r="Z555" s="37"/>
      <c r="AA555" s="377"/>
      <c r="AB555" s="377"/>
      <c r="AC555" s="377"/>
    </row>
    <row r="556" spans="1:68" ht="14.25" hidden="1" customHeight="1" x14ac:dyDescent="0.25">
      <c r="A556" s="395" t="s">
        <v>71</v>
      </c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  <c r="Y556" s="379"/>
      <c r="Z556" s="379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5">
        <v>4640242180533</v>
      </c>
      <c r="E557" s="386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6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650</v>
      </c>
      <c r="Y557" s="375">
        <f>IFERROR(IF(X557="",0,CEILING((X557/$H557),1)*$H557),"")</f>
        <v>655.19999999999993</v>
      </c>
      <c r="Z557" s="36">
        <f>IFERROR(IF(Y557=0,"",ROUNDUP(Y557/H557,0)*0.02175),"")</f>
        <v>1.827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697.00000000000011</v>
      </c>
      <c r="BN557" s="64">
        <f>IFERROR(Y557*I557/H557,"0")</f>
        <v>702.57600000000002</v>
      </c>
      <c r="BO557" s="64">
        <f>IFERROR(1/J557*(X557/H557),"0")</f>
        <v>1.4880952380952379</v>
      </c>
      <c r="BP557" s="64">
        <f>IFERROR(1/J557*(Y557/H557),"0")</f>
        <v>1.5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5">
        <v>4640242180540</v>
      </c>
      <c r="E558" s="386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603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83.333333333333329</v>
      </c>
      <c r="Y559" s="376">
        <f>IFERROR(Y557/H557,"0")+IFERROR(Y558/H558,"0")</f>
        <v>84</v>
      </c>
      <c r="Z559" s="376">
        <f>IFERROR(IF(Z557="",0,Z557),"0")+IFERROR(IF(Z558="",0,Z558),"0")</f>
        <v>1.827</v>
      </c>
      <c r="AA559" s="377"/>
      <c r="AB559" s="377"/>
      <c r="AC559" s="377"/>
    </row>
    <row r="560" spans="1:68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650</v>
      </c>
      <c r="Y560" s="376">
        <f>IFERROR(SUM(Y557:Y558),"0")</f>
        <v>655.19999999999993</v>
      </c>
      <c r="Z560" s="37"/>
      <c r="AA560" s="377"/>
      <c r="AB560" s="377"/>
      <c r="AC560" s="377"/>
    </row>
    <row r="561" spans="1:68" ht="14.25" hidden="1" customHeight="1" x14ac:dyDescent="0.25">
      <c r="A561" s="395" t="s">
        <v>163</v>
      </c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  <c r="Y561" s="379"/>
      <c r="Z561" s="379"/>
      <c r="AA561" s="367"/>
      <c r="AB561" s="367"/>
      <c r="AC561" s="367"/>
    </row>
    <row r="562" spans="1:68" ht="27" hidden="1" customHeight="1" x14ac:dyDescent="0.25">
      <c r="A562" s="54" t="s">
        <v>695</v>
      </c>
      <c r="B562" s="54" t="s">
        <v>696</v>
      </c>
      <c r="C562" s="31">
        <v>4301060408</v>
      </c>
      <c r="D562" s="385">
        <v>4640242180120</v>
      </c>
      <c r="E562" s="386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85">
        <v>4640242180120</v>
      </c>
      <c r="E563" s="386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31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20</v>
      </c>
      <c r="Y563" s="375">
        <f>IFERROR(IF(X563="",0,CEILING((X563/$H563),1)*$H563),"")</f>
        <v>23.4</v>
      </c>
      <c r="Z563" s="36">
        <f>IFERROR(IF(Y563=0,"",ROUNDUP(Y563/H563,0)*0.02175),"")</f>
        <v>6.5250000000000002E-2</v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21.23076923076923</v>
      </c>
      <c r="BN563" s="64">
        <f>IFERROR(Y563*I563/H563,"0")</f>
        <v>24.84</v>
      </c>
      <c r="BO563" s="64">
        <f>IFERROR(1/J563*(X563/H563),"0")</f>
        <v>4.5787545787545791E-2</v>
      </c>
      <c r="BP563" s="64">
        <f>IFERROR(1/J563*(Y563/H563),"0")</f>
        <v>5.3571428571428568E-2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4301060407</v>
      </c>
      <c r="D564" s="385">
        <v>4640242180137</v>
      </c>
      <c r="E564" s="386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7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85">
        <v>4640242180137</v>
      </c>
      <c r="E565" s="386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16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20</v>
      </c>
      <c r="Y565" s="375">
        <f>IFERROR(IF(X565="",0,CEILING((X565/$H565),1)*$H565),"")</f>
        <v>23.4</v>
      </c>
      <c r="Z565" s="36">
        <f>IFERROR(IF(Y565=0,"",ROUNDUP(Y565/H565,0)*0.02175),"")</f>
        <v>6.5250000000000002E-2</v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21.23076923076923</v>
      </c>
      <c r="BN565" s="64">
        <f>IFERROR(Y565*I565/H565,"0")</f>
        <v>24.84</v>
      </c>
      <c r="BO565" s="64">
        <f>IFERROR(1/J565*(X565/H565),"0")</f>
        <v>4.5787545787545791E-2</v>
      </c>
      <c r="BP565" s="64">
        <f>IFERROR(1/J565*(Y565/H565),"0")</f>
        <v>5.3571428571428568E-2</v>
      </c>
    </row>
    <row r="566" spans="1:68" x14ac:dyDescent="0.2">
      <c r="A566" s="398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5.1282051282051286</v>
      </c>
      <c r="Y566" s="376">
        <f>IFERROR(Y562/H562,"0")+IFERROR(Y563/H563,"0")+IFERROR(Y564/H564,"0")+IFERROR(Y565/H565,"0")</f>
        <v>6</v>
      </c>
      <c r="Z566" s="376">
        <f>IFERROR(IF(Z562="",0,Z562),"0")+IFERROR(IF(Z563="",0,Z563),"0")+IFERROR(IF(Z564="",0,Z564),"0")+IFERROR(IF(Z565="",0,Z565),"0")</f>
        <v>0.1305</v>
      </c>
      <c r="AA566" s="377"/>
      <c r="AB566" s="377"/>
      <c r="AC566" s="377"/>
    </row>
    <row r="567" spans="1:68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40</v>
      </c>
      <c r="Y567" s="376">
        <f>IFERROR(SUM(Y562:Y565),"0")</f>
        <v>46.8</v>
      </c>
      <c r="Z567" s="37"/>
      <c r="AA567" s="377"/>
      <c r="AB567" s="377"/>
      <c r="AC567" s="377"/>
    </row>
    <row r="568" spans="1:68" ht="16.5" hidden="1" customHeight="1" x14ac:dyDescent="0.25">
      <c r="A568" s="394" t="s">
        <v>705</v>
      </c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  <c r="Y568" s="379"/>
      <c r="Z568" s="379"/>
      <c r="AA568" s="368"/>
      <c r="AB568" s="368"/>
      <c r="AC568" s="368"/>
    </row>
    <row r="569" spans="1:68" ht="14.25" hidden="1" customHeight="1" x14ac:dyDescent="0.25">
      <c r="A569" s="395" t="s">
        <v>109</v>
      </c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  <c r="Y569" s="379"/>
      <c r="Z569" s="379"/>
      <c r="AA569" s="367"/>
      <c r="AB569" s="367"/>
      <c r="AC569" s="367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5">
        <v>4640242180045</v>
      </c>
      <c r="E570" s="386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29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5">
        <v>4640242180601</v>
      </c>
      <c r="E571" s="386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0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98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5" t="s">
        <v>142</v>
      </c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  <c r="Y574" s="379"/>
      <c r="Z574" s="379"/>
      <c r="AA574" s="367"/>
      <c r="AB574" s="367"/>
      <c r="AC574" s="367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5">
        <v>4640242180090</v>
      </c>
      <c r="E575" s="386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80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98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5" t="s">
        <v>63</v>
      </c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  <c r="Y578" s="379"/>
      <c r="Z578" s="379"/>
      <c r="AA578" s="367"/>
      <c r="AB578" s="367"/>
      <c r="AC578" s="367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5">
        <v>4640242180076</v>
      </c>
      <c r="E579" s="386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98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5" t="s">
        <v>71</v>
      </c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  <c r="Y582" s="379"/>
      <c r="Z582" s="379"/>
      <c r="AA582" s="367"/>
      <c r="AB582" s="367"/>
      <c r="AC582" s="367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5">
        <v>4640242180106</v>
      </c>
      <c r="E583" s="386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98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78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80"/>
      <c r="P586" s="535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16691.8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16851.099999999999</v>
      </c>
      <c r="Z586" s="37"/>
      <c r="AA586" s="377"/>
      <c r="AB586" s="377"/>
      <c r="AC586" s="377"/>
    </row>
    <row r="587" spans="1:68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80"/>
      <c r="P587" s="535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17898.290896345039</v>
      </c>
      <c r="Y587" s="376">
        <f>IFERROR(SUM(BN22:BN583),"0")</f>
        <v>18067.284000000003</v>
      </c>
      <c r="Z587" s="37"/>
      <c r="AA587" s="377"/>
      <c r="AB587" s="377"/>
      <c r="AC587" s="377"/>
    </row>
    <row r="588" spans="1:68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80"/>
      <c r="P588" s="535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34</v>
      </c>
      <c r="Y588" s="38">
        <f>ROUNDUP(SUM(BP22:BP583),0)</f>
        <v>34</v>
      </c>
      <c r="Z588" s="37"/>
      <c r="AA588" s="377"/>
      <c r="AB588" s="377"/>
      <c r="AC588" s="377"/>
    </row>
    <row r="589" spans="1:68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80"/>
      <c r="P589" s="535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18748.290896345039</v>
      </c>
      <c r="Y589" s="376">
        <f>GrossWeightTotalR+PalletQtyTotalR*25</f>
        <v>18917.284000000003</v>
      </c>
      <c r="Z589" s="37"/>
      <c r="AA589" s="377"/>
      <c r="AB589" s="377"/>
      <c r="AC589" s="377"/>
    </row>
    <row r="590" spans="1:68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80"/>
      <c r="P590" s="535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3890.3767161956821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3919</v>
      </c>
      <c r="Z590" s="37"/>
      <c r="AA590" s="377"/>
      <c r="AB590" s="377"/>
      <c r="AC590" s="377"/>
    </row>
    <row r="591" spans="1:68" ht="14.25" hidden="1" customHeight="1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80"/>
      <c r="P591" s="535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38.880969999999991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3"/>
      <c r="E593" s="463"/>
      <c r="F593" s="463"/>
      <c r="G593" s="463"/>
      <c r="H593" s="430"/>
      <c r="I593" s="389" t="s">
        <v>253</v>
      </c>
      <c r="J593" s="463"/>
      <c r="K593" s="463"/>
      <c r="L593" s="463"/>
      <c r="M593" s="463"/>
      <c r="N593" s="463"/>
      <c r="O593" s="463"/>
      <c r="P593" s="463"/>
      <c r="Q593" s="463"/>
      <c r="R593" s="463"/>
      <c r="S593" s="463"/>
      <c r="T593" s="463"/>
      <c r="U593" s="463"/>
      <c r="V593" s="430"/>
      <c r="W593" s="389" t="s">
        <v>469</v>
      </c>
      <c r="X593" s="430"/>
      <c r="Y593" s="389" t="s">
        <v>523</v>
      </c>
      <c r="Z593" s="463"/>
      <c r="AA593" s="463"/>
      <c r="AB593" s="430"/>
      <c r="AC593" s="365" t="s">
        <v>594</v>
      </c>
      <c r="AD593" s="389" t="s">
        <v>637</v>
      </c>
      <c r="AE593" s="430"/>
      <c r="AF593" s="366"/>
    </row>
    <row r="594" spans="1:32" ht="14.25" customHeight="1" thickTop="1" x14ac:dyDescent="0.2">
      <c r="A594" s="688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9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160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630</v>
      </c>
      <c r="E596" s="46">
        <f>IFERROR(Y103*1,"0")+IFERROR(Y104*1,"0")+IFERROR(Y105*1,"0")+IFERROR(Y106*1,"0")+IFERROR(Y110*1,"0")+IFERROR(Y111*1,"0")+IFERROR(Y112*1,"0")+IFERROR(Y113*1,"0")+IFERROR(Y114*1,"0")</f>
        <v>1155.5999999999999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954.90000000000009</v>
      </c>
      <c r="G596" s="46">
        <f>IFERROR(Y148*1,"0")+IFERROR(Y149*1,"0")+IFERROR(Y153*1,"0")+IFERROR(Y154*1,"0")+IFERROR(Y158*1,"0")+IFERROR(Y159*1,"0")</f>
        <v>314.08000000000004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126</v>
      </c>
      <c r="I596" s="46">
        <f>IFERROR(Y186*1,"0")+IFERROR(Y187*1,"0")+IFERROR(Y188*1,"0")+IFERROR(Y189*1,"0")+IFERROR(Y190*1,"0")+IFERROR(Y191*1,"0")+IFERROR(Y192*1,"0")+IFERROR(Y193*1,"0")</f>
        <v>611.1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2005.1999999999996</v>
      </c>
      <c r="K596" s="46">
        <f>IFERROR(Y242*1,"0")+IFERROR(Y243*1,"0")+IFERROR(Y244*1,"0")+IFERROR(Y245*1,"0")+IFERROR(Y246*1,"0")+IFERROR(Y247*1,"0")+IFERROR(Y248*1,"0")+IFERROR(Y249*1,"0")</f>
        <v>240.79999999999998</v>
      </c>
      <c r="L596" s="366"/>
      <c r="M596" s="46">
        <f>IFERROR(Y254*1,"0")+IFERROR(Y255*1,"0")+IFERROR(Y256*1,"0")+IFERROR(Y257*1,"0")+IFERROR(Y258*1,"0")+IFERROR(Y259*1,"0")+IFERROR(Y260*1,"0")+IFERROR(Y261*1,"0")</f>
        <v>299.2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681.59999999999991</v>
      </c>
      <c r="S596" s="46">
        <f>IFERROR(Y296*1,"0")</f>
        <v>0</v>
      </c>
      <c r="T596" s="46">
        <f>IFERROR(Y301*1,"0")+IFERROR(Y305*1,"0")+IFERROR(Y306*1,"0")</f>
        <v>140.70000000000002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633.4</v>
      </c>
      <c r="V596" s="46">
        <f>IFERROR(Y357*1,"0")+IFERROR(Y361*1,"0")+IFERROR(Y362*1,"0")+IFERROR(Y363*1,"0")</f>
        <v>1295.7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5337.4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103.2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388.2</v>
      </c>
      <c r="Z596" s="46">
        <f>IFERROR(Y462*1,"0")+IFERROR(Y466*1,"0")+IFERROR(Y467*1,"0")+IFERROR(Y468*1,"0")+IFERROR(Y469*1,"0")+IFERROR(Y470*1,"0")+IFERROR(Y471*1,"0")+IFERROR(Y475*1,"0")</f>
        <v>101.1</v>
      </c>
      <c r="AA596" s="46">
        <f>IFERROR(Y480*1,"0")+IFERROR(Y481*1,"0")+IFERROR(Y482*1,"0")</f>
        <v>26.4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906.96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739.56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000,00"/>
        <filter val="1 020,00"/>
        <filter val="1 100,00"/>
        <filter val="1 280,00"/>
        <filter val="1 295,00"/>
        <filter val="10,00"/>
        <filter val="10,50"/>
        <filter val="100,00"/>
        <filter val="105,56"/>
        <filter val="109,26"/>
        <filter val="12,80"/>
        <filter val="120,00"/>
        <filter val="140,00"/>
        <filter val="148,50"/>
        <filter val="15,00"/>
        <filter val="150,00"/>
        <filter val="16 691,80"/>
        <filter val="16,67"/>
        <filter val="160,00"/>
        <filter val="168,00"/>
        <filter val="17 898,29"/>
        <filter val="175,00"/>
        <filter val="18 748,29"/>
        <filter val="181,67"/>
        <filter val="190,00"/>
        <filter val="195,24"/>
        <filter val="2 100,00"/>
        <filter val="2,80"/>
        <filter val="20,00"/>
        <filter val="200,00"/>
        <filter val="21,67"/>
        <filter val="210,00"/>
        <filter val="225,00"/>
        <filter val="226,19"/>
        <filter val="232,00"/>
        <filter val="24,05"/>
        <filter val="240,00"/>
        <filter val="25,00"/>
        <filter val="25,24"/>
        <filter val="250,00"/>
        <filter val="255,00"/>
        <filter val="26,00"/>
        <filter val="269,05"/>
        <filter val="28,41"/>
        <filter val="283,33"/>
        <filter val="287,00"/>
        <filter val="290,00"/>
        <filter val="3 890,38"/>
        <filter val="3,85"/>
        <filter val="30,00"/>
        <filter val="306,00"/>
        <filter val="31,50"/>
        <filter val="32,00"/>
        <filter val="32,05"/>
        <filter val="320,00"/>
        <filter val="34"/>
        <filter val="35,00"/>
        <filter val="360,00"/>
        <filter val="37,50"/>
        <filter val="374,50"/>
        <filter val="4 235,00"/>
        <filter val="4,05"/>
        <filter val="4,17"/>
        <filter val="40,00"/>
        <filter val="418,00"/>
        <filter val="42,00"/>
        <filter val="42,59"/>
        <filter val="420,00"/>
        <filter val="425,00"/>
        <filter val="450,00"/>
        <filter val="48,00"/>
        <filter val="495,00"/>
        <filter val="497,13"/>
        <filter val="5,00"/>
        <filter val="5,13"/>
        <filter val="5,50"/>
        <filter val="5,83"/>
        <filter val="50,00"/>
        <filter val="500,00"/>
        <filter val="51,00"/>
        <filter val="51,21"/>
        <filter val="550,00"/>
        <filter val="56,25"/>
        <filter val="560,00"/>
        <filter val="570,00"/>
        <filter val="58,33"/>
        <filter val="595,00"/>
        <filter val="6,00"/>
        <filter val="60,00"/>
        <filter val="605,00"/>
        <filter val="616,67"/>
        <filter val="650,00"/>
        <filter val="66,67"/>
        <filter val="68,52"/>
        <filter val="68,56"/>
        <filter val="680,00"/>
        <filter val="7,69"/>
        <filter val="70,00"/>
        <filter val="71,67"/>
        <filter val="75,00"/>
        <filter val="80,00"/>
        <filter val="83,33"/>
        <filter val="875,00"/>
        <filter val="90,00"/>
        <filter val="90,50"/>
        <filter val="94,02"/>
        <filter val="950,00"/>
      </filters>
    </filterColumn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D370:E370"/>
    <mergeCell ref="D222:E222"/>
    <mergeCell ref="P476:V476"/>
    <mergeCell ref="P35:T35"/>
    <mergeCell ref="G17:G18"/>
    <mergeCell ref="A295:Z295"/>
    <mergeCell ref="P333:T333"/>
    <mergeCell ref="D314:E314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P100:V100"/>
    <mergeCell ref="P271:V271"/>
    <mergeCell ref="P94:V94"/>
    <mergeCell ref="A90:Z90"/>
    <mergeCell ref="P458:V458"/>
    <mergeCell ref="D446:E446"/>
    <mergeCell ref="P44:V44"/>
    <mergeCell ref="P399:T399"/>
    <mergeCell ref="D159:E159"/>
    <mergeCell ref="P407:V407"/>
    <mergeCell ref="A232:Z232"/>
    <mergeCell ref="P188:T188"/>
    <mergeCell ref="A207:Z207"/>
    <mergeCell ref="P34:T34"/>
    <mergeCell ref="P33:T33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AB17:AB18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252:Z252"/>
    <mergeCell ref="P27:T27"/>
    <mergeCell ref="P154:T154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A302:O303"/>
    <mergeCell ref="P150:V150"/>
    <mergeCell ref="P326:V326"/>
    <mergeCell ref="P26:T26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O594:O595"/>
    <mergeCell ref="I594:I595"/>
    <mergeCell ref="D138:E138"/>
    <mergeCell ref="P393:T393"/>
    <mergeCell ref="A67:Z67"/>
    <mergeCell ref="D203:E203"/>
    <mergeCell ref="D374:E374"/>
    <mergeCell ref="A509:Z509"/>
    <mergeCell ref="P564:T564"/>
    <mergeCell ref="Y594:Y595"/>
    <mergeCell ref="A576:O577"/>
    <mergeCell ref="P560:V560"/>
    <mergeCell ref="P577:V577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A582:Z582"/>
    <mergeCell ref="P539:V539"/>
    <mergeCell ref="D541:E541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530:Z530"/>
    <mergeCell ref="P179:T179"/>
    <mergeCell ref="D557:E557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D533:E533"/>
    <mergeCell ref="P296:T296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P65:V65"/>
    <mergeCell ref="D328:E328"/>
    <mergeCell ref="Q10:R10"/>
    <mergeCell ref="P318:V318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P331:T331"/>
    <mergeCell ref="D470:E470"/>
    <mergeCell ref="P182:V182"/>
    <mergeCell ref="P217:V217"/>
    <mergeCell ref="P463:V463"/>
    <mergeCell ref="P312:T312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50:T550"/>
    <mergeCell ref="P108:V108"/>
    <mergeCell ref="P237:T237"/>
    <mergeCell ref="P328:T328"/>
    <mergeCell ref="D376:E376"/>
    <mergeCell ref="P249:T249"/>
    <mergeCell ref="P520:T520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171:T171"/>
    <mergeCell ref="P242:T242"/>
    <mergeCell ref="P340:V340"/>
    <mergeCell ref="P413:T413"/>
    <mergeCell ref="W17:W18"/>
    <mergeCell ref="A50:Z50"/>
    <mergeCell ref="P161:V161"/>
    <mergeCell ref="D329:E329"/>
    <mergeCell ref="D400:E400"/>
    <mergeCell ref="Q9:R9"/>
    <mergeCell ref="D255:E255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P503:V503"/>
    <mergeCell ref="P459:V459"/>
    <mergeCell ref="P559:V559"/>
    <mergeCell ref="P546:V546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2024-08-22T11:07:33Z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