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DF3BB2F-60DB-4513-A7A1-B0C19F3721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Y354" i="1" s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T596" i="1" s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Y231" i="1" s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BN186" i="1" s="1"/>
  <c r="P186" i="1"/>
  <c r="X182" i="1"/>
  <c r="X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Y155" i="1" s="1"/>
  <c r="P153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Y140" i="1" s="1"/>
  <c r="P134" i="1"/>
  <c r="BP133" i="1"/>
  <c r="BO133" i="1"/>
  <c r="BN133" i="1"/>
  <c r="BM133" i="1"/>
  <c r="Z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X116" i="1"/>
  <c r="X115" i="1"/>
  <c r="BO114" i="1"/>
  <c r="BN114" i="1"/>
  <c r="BM114" i="1"/>
  <c r="Z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BP110" i="1" s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BP77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X590" i="1" s="1"/>
  <c r="BO22" i="1"/>
  <c r="BM22" i="1"/>
  <c r="Y22" i="1"/>
  <c r="Y23" i="1" s="1"/>
  <c r="P22" i="1"/>
  <c r="H10" i="1"/>
  <c r="A9" i="1"/>
  <c r="F10" i="1" s="1"/>
  <c r="D7" i="1"/>
  <c r="Q6" i="1"/>
  <c r="P2" i="1"/>
  <c r="BP127" i="1" l="1"/>
  <c r="BN127" i="1"/>
  <c r="Z127" i="1"/>
  <c r="BP158" i="1"/>
  <c r="BN158" i="1"/>
  <c r="Z158" i="1"/>
  <c r="BP193" i="1"/>
  <c r="BN193" i="1"/>
  <c r="Z193" i="1"/>
  <c r="BP222" i="1"/>
  <c r="BN222" i="1"/>
  <c r="Z222" i="1"/>
  <c r="BP247" i="1"/>
  <c r="BN247" i="1"/>
  <c r="Z247" i="1"/>
  <c r="BP281" i="1"/>
  <c r="BN281" i="1"/>
  <c r="Z281" i="1"/>
  <c r="BP321" i="1"/>
  <c r="BN321" i="1"/>
  <c r="Z321" i="1"/>
  <c r="BP362" i="1"/>
  <c r="BN362" i="1"/>
  <c r="Z362" i="1"/>
  <c r="BP412" i="1"/>
  <c r="BN412" i="1"/>
  <c r="Z412" i="1"/>
  <c r="BP447" i="1"/>
  <c r="BN447" i="1"/>
  <c r="Z447" i="1"/>
  <c r="BP495" i="1"/>
  <c r="BN495" i="1"/>
  <c r="Z495" i="1"/>
  <c r="BP519" i="1"/>
  <c r="BN519" i="1"/>
  <c r="Z519" i="1"/>
  <c r="BP571" i="1"/>
  <c r="BN571" i="1"/>
  <c r="Z571" i="1"/>
  <c r="Y581" i="1"/>
  <c r="Y580" i="1"/>
  <c r="BP579" i="1"/>
  <c r="BN579" i="1"/>
  <c r="Z579" i="1"/>
  <c r="Z580" i="1" s="1"/>
  <c r="X586" i="1"/>
  <c r="Z27" i="1"/>
  <c r="BN27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Z68" i="1"/>
  <c r="BN68" i="1"/>
  <c r="Y74" i="1"/>
  <c r="Z77" i="1"/>
  <c r="BN77" i="1"/>
  <c r="Y80" i="1"/>
  <c r="Y88" i="1"/>
  <c r="Z91" i="1"/>
  <c r="BN91" i="1"/>
  <c r="Y94" i="1"/>
  <c r="Z110" i="1"/>
  <c r="BN110" i="1"/>
  <c r="Y115" i="1"/>
  <c r="BP137" i="1"/>
  <c r="BN137" i="1"/>
  <c r="Z137" i="1"/>
  <c r="BP179" i="1"/>
  <c r="BN179" i="1"/>
  <c r="Z179" i="1"/>
  <c r="BP210" i="1"/>
  <c r="BN210" i="1"/>
  <c r="Z210" i="1"/>
  <c r="BP234" i="1"/>
  <c r="BN234" i="1"/>
  <c r="Z234" i="1"/>
  <c r="BP258" i="1"/>
  <c r="BN258" i="1"/>
  <c r="Z258" i="1"/>
  <c r="BP311" i="1"/>
  <c r="BN311" i="1"/>
  <c r="Z311" i="1"/>
  <c r="BP333" i="1"/>
  <c r="BN333" i="1"/>
  <c r="Z333" i="1"/>
  <c r="BP376" i="1"/>
  <c r="BN376" i="1"/>
  <c r="Z376" i="1"/>
  <c r="BP432" i="1"/>
  <c r="BN432" i="1"/>
  <c r="Z432" i="1"/>
  <c r="BP471" i="1"/>
  <c r="BN471" i="1"/>
  <c r="Z471" i="1"/>
  <c r="BP505" i="1"/>
  <c r="BN505" i="1"/>
  <c r="Z505" i="1"/>
  <c r="Y572" i="1"/>
  <c r="BP570" i="1"/>
  <c r="BN570" i="1"/>
  <c r="Z570" i="1"/>
  <c r="Z572" i="1" s="1"/>
  <c r="Y130" i="1"/>
  <c r="Y161" i="1"/>
  <c r="H596" i="1"/>
  <c r="Z596" i="1"/>
  <c r="BP173" i="1"/>
  <c r="BN173" i="1"/>
  <c r="Z173" i="1"/>
  <c r="BP191" i="1"/>
  <c r="BN191" i="1"/>
  <c r="Z191" i="1"/>
  <c r="Y216" i="1"/>
  <c r="BP208" i="1"/>
  <c r="BN208" i="1"/>
  <c r="Z208" i="1"/>
  <c r="BP220" i="1"/>
  <c r="BN220" i="1"/>
  <c r="Z220" i="1"/>
  <c r="BP228" i="1"/>
  <c r="BN228" i="1"/>
  <c r="Z228" i="1"/>
  <c r="BP245" i="1"/>
  <c r="BN245" i="1"/>
  <c r="Z245" i="1"/>
  <c r="BP256" i="1"/>
  <c r="BN256" i="1"/>
  <c r="Z256" i="1"/>
  <c r="BP269" i="1"/>
  <c r="BN269" i="1"/>
  <c r="Z269" i="1"/>
  <c r="BP306" i="1"/>
  <c r="BN306" i="1"/>
  <c r="Z306" i="1"/>
  <c r="BP317" i="1"/>
  <c r="BN317" i="1"/>
  <c r="Z317" i="1"/>
  <c r="BP331" i="1"/>
  <c r="BN331" i="1"/>
  <c r="Z331" i="1"/>
  <c r="BP351" i="1"/>
  <c r="BN351" i="1"/>
  <c r="Z351" i="1"/>
  <c r="BP374" i="1"/>
  <c r="BN374" i="1"/>
  <c r="Z374" i="1"/>
  <c r="Z22" i="1"/>
  <c r="Z23" i="1" s="1"/>
  <c r="BN22" i="1"/>
  <c r="BP22" i="1"/>
  <c r="Y36" i="1"/>
  <c r="Z29" i="1"/>
  <c r="BN29" i="1"/>
  <c r="Z35" i="1"/>
  <c r="BN35" i="1"/>
  <c r="Z55" i="1"/>
  <c r="BN55" i="1"/>
  <c r="Z63" i="1"/>
  <c r="BN63" i="1"/>
  <c r="Z70" i="1"/>
  <c r="BN70" i="1"/>
  <c r="Z73" i="1"/>
  <c r="BN73" i="1"/>
  <c r="Y79" i="1"/>
  <c r="Z83" i="1"/>
  <c r="BN83" i="1"/>
  <c r="Z87" i="1"/>
  <c r="BN87" i="1"/>
  <c r="Y93" i="1"/>
  <c r="Z97" i="1"/>
  <c r="BN97" i="1"/>
  <c r="E596" i="1"/>
  <c r="Z106" i="1"/>
  <c r="BN106" i="1"/>
  <c r="Y116" i="1"/>
  <c r="Z112" i="1"/>
  <c r="BN112" i="1"/>
  <c r="Z119" i="1"/>
  <c r="BN119" i="1"/>
  <c r="Y124" i="1"/>
  <c r="Z123" i="1"/>
  <c r="BN123" i="1"/>
  <c r="Y131" i="1"/>
  <c r="Z129" i="1"/>
  <c r="BN129" i="1"/>
  <c r="Y139" i="1"/>
  <c r="Z135" i="1"/>
  <c r="BN135" i="1"/>
  <c r="Z143" i="1"/>
  <c r="BN143" i="1"/>
  <c r="Z154" i="1"/>
  <c r="BN154" i="1"/>
  <c r="Y160" i="1"/>
  <c r="Z165" i="1"/>
  <c r="BN165" i="1"/>
  <c r="BP187" i="1"/>
  <c r="BN187" i="1"/>
  <c r="Z187" i="1"/>
  <c r="BP198" i="1"/>
  <c r="BN198" i="1"/>
  <c r="Z198" i="1"/>
  <c r="BP212" i="1"/>
  <c r="BN212" i="1"/>
  <c r="Z212" i="1"/>
  <c r="BP224" i="1"/>
  <c r="BN224" i="1"/>
  <c r="Z224" i="1"/>
  <c r="BP236" i="1"/>
  <c r="BN236" i="1"/>
  <c r="Z236" i="1"/>
  <c r="BP249" i="1"/>
  <c r="BN249" i="1"/>
  <c r="Z249" i="1"/>
  <c r="BP260" i="1"/>
  <c r="BN260" i="1"/>
  <c r="Z260" i="1"/>
  <c r="Y293" i="1"/>
  <c r="BP288" i="1"/>
  <c r="BN288" i="1"/>
  <c r="Z288" i="1"/>
  <c r="BP313" i="1"/>
  <c r="BN313" i="1"/>
  <c r="Z313" i="1"/>
  <c r="BP323" i="1"/>
  <c r="BN323" i="1"/>
  <c r="Z323" i="1"/>
  <c r="Y341" i="1"/>
  <c r="BP337" i="1"/>
  <c r="BN337" i="1"/>
  <c r="Z337" i="1"/>
  <c r="BP370" i="1"/>
  <c r="BN370" i="1"/>
  <c r="Z370" i="1"/>
  <c r="BP382" i="1"/>
  <c r="BN382" i="1"/>
  <c r="Z382" i="1"/>
  <c r="BP398" i="1"/>
  <c r="BN398" i="1"/>
  <c r="Z398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Y477" i="1"/>
  <c r="Y476" i="1"/>
  <c r="BP475" i="1"/>
  <c r="BN475" i="1"/>
  <c r="Z475" i="1"/>
  <c r="Z476" i="1" s="1"/>
  <c r="BP480" i="1"/>
  <c r="BN480" i="1"/>
  <c r="Z480" i="1"/>
  <c r="BP497" i="1"/>
  <c r="BN497" i="1"/>
  <c r="Z497" i="1"/>
  <c r="BP511" i="1"/>
  <c r="BN511" i="1"/>
  <c r="Z511" i="1"/>
  <c r="BP521" i="1"/>
  <c r="BN521" i="1"/>
  <c r="Z521" i="1"/>
  <c r="BP558" i="1"/>
  <c r="BN558" i="1"/>
  <c r="Z558" i="1"/>
  <c r="Y176" i="1"/>
  <c r="Y182" i="1"/>
  <c r="O596" i="1"/>
  <c r="Q596" i="1"/>
  <c r="Y325" i="1"/>
  <c r="Y334" i="1"/>
  <c r="BP388" i="1"/>
  <c r="BN388" i="1"/>
  <c r="Z388" i="1"/>
  <c r="BP392" i="1"/>
  <c r="BN392" i="1"/>
  <c r="Z392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69" i="1"/>
  <c r="BN469" i="1"/>
  <c r="Z469" i="1"/>
  <c r="AB596" i="1"/>
  <c r="Y488" i="1"/>
  <c r="BP487" i="1"/>
  <c r="BN487" i="1"/>
  <c r="Z487" i="1"/>
  <c r="Z488" i="1" s="1"/>
  <c r="BP493" i="1"/>
  <c r="BN493" i="1"/>
  <c r="Z493" i="1"/>
  <c r="BP501" i="1"/>
  <c r="BN501" i="1"/>
  <c r="Z501" i="1"/>
  <c r="BP515" i="1"/>
  <c r="BN515" i="1"/>
  <c r="Z515" i="1"/>
  <c r="Y560" i="1"/>
  <c r="Y559" i="1"/>
  <c r="BP557" i="1"/>
  <c r="BN557" i="1"/>
  <c r="Z557" i="1"/>
  <c r="Y390" i="1"/>
  <c r="Y389" i="1"/>
  <c r="Y403" i="1"/>
  <c r="Y507" i="1"/>
  <c r="AE596" i="1"/>
  <c r="H9" i="1"/>
  <c r="A10" i="1"/>
  <c r="B596" i="1"/>
  <c r="X587" i="1"/>
  <c r="X588" i="1"/>
  <c r="Y24" i="1"/>
  <c r="Z26" i="1"/>
  <c r="BN26" i="1"/>
  <c r="BP26" i="1"/>
  <c r="Z28" i="1"/>
  <c r="BN28" i="1"/>
  <c r="Z30" i="1"/>
  <c r="BN30" i="1"/>
  <c r="Z34" i="1"/>
  <c r="BN34" i="1"/>
  <c r="Y37" i="1"/>
  <c r="C596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596" i="1"/>
  <c r="Z69" i="1"/>
  <c r="BN69" i="1"/>
  <c r="BP69" i="1"/>
  <c r="Z71" i="1"/>
  <c r="BN71" i="1"/>
  <c r="Z72" i="1"/>
  <c r="BN72" i="1"/>
  <c r="Y75" i="1"/>
  <c r="Z78" i="1"/>
  <c r="BN78" i="1"/>
  <c r="BP78" i="1"/>
  <c r="Z82" i="1"/>
  <c r="BN82" i="1"/>
  <c r="BP82" i="1"/>
  <c r="Z84" i="1"/>
  <c r="BN84" i="1"/>
  <c r="Z86" i="1"/>
  <c r="BN86" i="1"/>
  <c r="Y89" i="1"/>
  <c r="Z92" i="1"/>
  <c r="Z93" i="1" s="1"/>
  <c r="BN92" i="1"/>
  <c r="BP92" i="1"/>
  <c r="Z96" i="1"/>
  <c r="BN96" i="1"/>
  <c r="BP96" i="1"/>
  <c r="Z98" i="1"/>
  <c r="BN98" i="1"/>
  <c r="Y99" i="1"/>
  <c r="Z103" i="1"/>
  <c r="BN103" i="1"/>
  <c r="BP103" i="1"/>
  <c r="Z105" i="1"/>
  <c r="BN105" i="1"/>
  <c r="Y108" i="1"/>
  <c r="Z111" i="1"/>
  <c r="BN111" i="1"/>
  <c r="BP111" i="1"/>
  <c r="Z113" i="1"/>
  <c r="BN113" i="1"/>
  <c r="F596" i="1"/>
  <c r="Z120" i="1"/>
  <c r="BN120" i="1"/>
  <c r="BP120" i="1"/>
  <c r="Z122" i="1"/>
  <c r="BN122" i="1"/>
  <c r="Y125" i="1"/>
  <c r="Z128" i="1"/>
  <c r="Z130" i="1" s="1"/>
  <c r="BN128" i="1"/>
  <c r="BP128" i="1"/>
  <c r="Z134" i="1"/>
  <c r="BN134" i="1"/>
  <c r="BP134" i="1"/>
  <c r="Z136" i="1"/>
  <c r="BN136" i="1"/>
  <c r="Z138" i="1"/>
  <c r="BN138" i="1"/>
  <c r="Z142" i="1"/>
  <c r="BN142" i="1"/>
  <c r="BP142" i="1"/>
  <c r="Y145" i="1"/>
  <c r="G596" i="1"/>
  <c r="Z149" i="1"/>
  <c r="Z150" i="1" s="1"/>
  <c r="BN149" i="1"/>
  <c r="BP149" i="1"/>
  <c r="Y150" i="1"/>
  <c r="Z153" i="1"/>
  <c r="Z155" i="1" s="1"/>
  <c r="BN153" i="1"/>
  <c r="BP153" i="1"/>
  <c r="Y156" i="1"/>
  <c r="Z159" i="1"/>
  <c r="Z160" i="1" s="1"/>
  <c r="BN159" i="1"/>
  <c r="BP159" i="1"/>
  <c r="Z164" i="1"/>
  <c r="BN164" i="1"/>
  <c r="BP164" i="1"/>
  <c r="Z166" i="1"/>
  <c r="BN166" i="1"/>
  <c r="Y167" i="1"/>
  <c r="Z170" i="1"/>
  <c r="BN170" i="1"/>
  <c r="BP170" i="1"/>
  <c r="Z172" i="1"/>
  <c r="BN172" i="1"/>
  <c r="Z174" i="1"/>
  <c r="BN174" i="1"/>
  <c r="Y175" i="1"/>
  <c r="Z178" i="1"/>
  <c r="BN178" i="1"/>
  <c r="BP178" i="1"/>
  <c r="Z180" i="1"/>
  <c r="BN180" i="1"/>
  <c r="Y181" i="1"/>
  <c r="Z186" i="1"/>
  <c r="BP188" i="1"/>
  <c r="BN188" i="1"/>
  <c r="Z188" i="1"/>
  <c r="BP192" i="1"/>
  <c r="BN192" i="1"/>
  <c r="Z192" i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BP259" i="1"/>
  <c r="BN259" i="1"/>
  <c r="Z259" i="1"/>
  <c r="F9" i="1"/>
  <c r="J9" i="1"/>
  <c r="Y107" i="1"/>
  <c r="Y168" i="1"/>
  <c r="I596" i="1"/>
  <c r="Y195" i="1"/>
  <c r="BP186" i="1"/>
  <c r="BP190" i="1"/>
  <c r="BN190" i="1"/>
  <c r="Z190" i="1"/>
  <c r="Y194" i="1"/>
  <c r="BP199" i="1"/>
  <c r="BN199" i="1"/>
  <c r="Z199" i="1"/>
  <c r="Y201" i="1"/>
  <c r="Y206" i="1"/>
  <c r="BP203" i="1"/>
  <c r="BN203" i="1"/>
  <c r="Z203" i="1"/>
  <c r="Z205" i="1" s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J596" i="1"/>
  <c r="Y200" i="1"/>
  <c r="M596" i="1"/>
  <c r="Y262" i="1"/>
  <c r="Z266" i="1"/>
  <c r="Z271" i="1" s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80" i="1"/>
  <c r="Z283" i="1" s="1"/>
  <c r="BN280" i="1"/>
  <c r="BP280" i="1"/>
  <c r="Z282" i="1"/>
  <c r="BN282" i="1"/>
  <c r="Y283" i="1"/>
  <c r="Z287" i="1"/>
  <c r="Z292" i="1" s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Y302" i="1"/>
  <c r="Z305" i="1"/>
  <c r="Z307" i="1" s="1"/>
  <c r="BN305" i="1"/>
  <c r="BP305" i="1"/>
  <c r="Y308" i="1"/>
  <c r="U596" i="1"/>
  <c r="Y319" i="1"/>
  <c r="Z312" i="1"/>
  <c r="BN312" i="1"/>
  <c r="Z314" i="1"/>
  <c r="BN314" i="1"/>
  <c r="Y318" i="1"/>
  <c r="BP322" i="1"/>
  <c r="BN322" i="1"/>
  <c r="Z322" i="1"/>
  <c r="BP330" i="1"/>
  <c r="BN330" i="1"/>
  <c r="Z330" i="1"/>
  <c r="BP338" i="1"/>
  <c r="BN338" i="1"/>
  <c r="Z338" i="1"/>
  <c r="Z340" i="1" s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Z389" i="1" s="1"/>
  <c r="Y394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BP481" i="1"/>
  <c r="BN481" i="1"/>
  <c r="Z481" i="1"/>
  <c r="Y483" i="1"/>
  <c r="BP512" i="1"/>
  <c r="BN512" i="1"/>
  <c r="Z512" i="1"/>
  <c r="Y516" i="1"/>
  <c r="BP520" i="1"/>
  <c r="BN520" i="1"/>
  <c r="Z520" i="1"/>
  <c r="Y522" i="1"/>
  <c r="R596" i="1"/>
  <c r="Y272" i="1"/>
  <c r="Y277" i="1"/>
  <c r="Y284" i="1"/>
  <c r="Y298" i="1"/>
  <c r="Y303" i="1"/>
  <c r="BP316" i="1"/>
  <c r="BN316" i="1"/>
  <c r="Z316" i="1"/>
  <c r="BP324" i="1"/>
  <c r="BN324" i="1"/>
  <c r="Z324" i="1"/>
  <c r="Y326" i="1"/>
  <c r="Y335" i="1"/>
  <c r="BP328" i="1"/>
  <c r="BN328" i="1"/>
  <c r="Z328" i="1"/>
  <c r="BP332" i="1"/>
  <c r="BN332" i="1"/>
  <c r="Z332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Z353" i="1" s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BP393" i="1"/>
  <c r="BN393" i="1"/>
  <c r="Z393" i="1"/>
  <c r="Y395" i="1"/>
  <c r="BP399" i="1"/>
  <c r="BN399" i="1"/>
  <c r="Z399" i="1"/>
  <c r="BP411" i="1"/>
  <c r="BN411" i="1"/>
  <c r="Z411" i="1"/>
  <c r="Z415" i="1" s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BP496" i="1"/>
  <c r="BN496" i="1"/>
  <c r="Z496" i="1"/>
  <c r="BP500" i="1"/>
  <c r="BN500" i="1"/>
  <c r="Z50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BP498" i="1"/>
  <c r="BN498" i="1"/>
  <c r="Z498" i="1"/>
  <c r="Y502" i="1"/>
  <c r="BP506" i="1"/>
  <c r="BN506" i="1"/>
  <c r="Z506" i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07" i="1" l="1"/>
  <c r="Z402" i="1"/>
  <c r="Z394" i="1"/>
  <c r="Z334" i="1"/>
  <c r="Z318" i="1"/>
  <c r="Z522" i="1"/>
  <c r="Z483" i="1"/>
  <c r="Z200" i="1"/>
  <c r="Z144" i="1"/>
  <c r="Z124" i="1"/>
  <c r="Z115" i="1"/>
  <c r="Z79" i="1"/>
  <c r="Z74" i="1"/>
  <c r="Z559" i="1"/>
  <c r="Y587" i="1"/>
  <c r="Y588" i="1"/>
  <c r="Y590" i="1"/>
  <c r="Z262" i="1"/>
  <c r="Z216" i="1"/>
  <c r="Z139" i="1"/>
  <c r="Z88" i="1"/>
  <c r="Z59" i="1"/>
  <c r="Z516" i="1"/>
  <c r="Z502" i="1"/>
  <c r="Z449" i="1"/>
  <c r="Z566" i="1"/>
  <c r="Z378" i="1"/>
  <c r="Z364" i="1"/>
  <c r="Z238" i="1"/>
  <c r="Y586" i="1"/>
  <c r="X589" i="1"/>
  <c r="Z554" i="1"/>
  <c r="Z538" i="1"/>
  <c r="Z472" i="1"/>
  <c r="Z347" i="1"/>
  <c r="Z325" i="1"/>
  <c r="Z230" i="1"/>
  <c r="Z250" i="1"/>
  <c r="Z194" i="1"/>
  <c r="Z181" i="1"/>
  <c r="Z175" i="1"/>
  <c r="Z167" i="1"/>
  <c r="Z107" i="1"/>
  <c r="Z99" i="1"/>
  <c r="Z36" i="1"/>
  <c r="Y589" i="1" l="1"/>
  <c r="Z591" i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<sst xmlns="http://schemas.openxmlformats.org/spreadsheetml/2006/main" count="2404" uniqueCount="765">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</sst>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63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4" xfId="0" applyBorder="1" applyProtection="1">
      <protection hidden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9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369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topLeftCell="A443" zoomScaleNormal="100" zoomScaleSheetLayoutView="100" workbookViewId="0">
      <selection activeCell="AA592" sqref="AA592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460" t="s">
        <v>0</v>
      </c>
      <c r="E1" s="405"/>
      <c r="F1" s="405"/>
      <c r="G1" s="12" t="s">
        <v>1</v>
      </c>
      <c r="H1" s="460" t="s">
        <v>2</v>
      </c>
      <c r="I1" s="405"/>
      <c r="J1" s="405"/>
      <c r="K1" s="405"/>
      <c r="L1" s="405"/>
      <c r="M1" s="405"/>
      <c r="N1" s="405"/>
      <c r="O1" s="405"/>
      <c r="P1" s="405"/>
      <c r="Q1" s="405"/>
      <c r="R1" s="404" t="s">
        <v>3</v>
      </c>
      <c r="S1" s="405"/>
      <c r="T1" s="4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79"/>
      <c r="R2" s="379"/>
      <c r="S2" s="379"/>
      <c r="T2" s="379"/>
      <c r="U2" s="379"/>
      <c r="V2" s="379"/>
      <c r="W2" s="379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79"/>
      <c r="Q3" s="379"/>
      <c r="R3" s="379"/>
      <c r="S3" s="379"/>
      <c r="T3" s="379"/>
      <c r="U3" s="379"/>
      <c r="V3" s="379"/>
      <c r="W3" s="379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8" t="s">
        <v>8</v>
      </c>
      <c r="B5" s="529"/>
      <c r="C5" s="530"/>
      <c r="D5" s="469"/>
      <c r="E5" s="470"/>
      <c r="F5" s="719" t="s">
        <v>9</v>
      </c>
      <c r="G5" s="530"/>
      <c r="H5" s="469" t="s">
        <v>764</v>
      </c>
      <c r="I5" s="656"/>
      <c r="J5" s="656"/>
      <c r="K5" s="656"/>
      <c r="L5" s="656"/>
      <c r="M5" s="470"/>
      <c r="N5" s="58"/>
      <c r="P5" s="24" t="s">
        <v>10</v>
      </c>
      <c r="Q5" s="734">
        <v>45528</v>
      </c>
      <c r="R5" s="526"/>
      <c r="T5" s="572" t="s">
        <v>11</v>
      </c>
      <c r="U5" s="380"/>
      <c r="V5" s="573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8" t="s">
        <v>13</v>
      </c>
      <c r="B6" s="529"/>
      <c r="C6" s="530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26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82" t="s">
        <v>16</v>
      </c>
      <c r="U6" s="380"/>
      <c r="V6" s="644" t="s">
        <v>17</v>
      </c>
      <c r="W6" s="436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79"/>
      <c r="U7" s="380"/>
      <c r="V7" s="645"/>
      <c r="W7" s="646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2"/>
      <c r="C8" s="393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7">
        <v>0.54166666666666663</v>
      </c>
      <c r="R8" s="446"/>
      <c r="T8" s="379"/>
      <c r="U8" s="380"/>
      <c r="V8" s="645"/>
      <c r="W8" s="646"/>
      <c r="AB8" s="51"/>
      <c r="AC8" s="51"/>
      <c r="AD8" s="51"/>
      <c r="AE8" s="51"/>
    </row>
    <row r="9" spans="1:32" s="370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55"/>
      <c r="E9" s="39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2"/>
      <c r="P9" s="26" t="s">
        <v>20</v>
      </c>
      <c r="Q9" s="521"/>
      <c r="R9" s="522"/>
      <c r="T9" s="379"/>
      <c r="U9" s="3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55"/>
      <c r="E10" s="39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63" t="str">
        <f>IFERROR(VLOOKUP($D$10,Proxy,2,FALSE),"")</f>
        <v/>
      </c>
      <c r="I10" s="379"/>
      <c r="J10" s="379"/>
      <c r="K10" s="379"/>
      <c r="L10" s="379"/>
      <c r="M10" s="379"/>
      <c r="N10" s="369"/>
      <c r="P10" s="26" t="s">
        <v>21</v>
      </c>
      <c r="Q10" s="583"/>
      <c r="R10" s="584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1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7" t="s">
        <v>28</v>
      </c>
      <c r="B12" s="529"/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30"/>
      <c r="N12" s="62"/>
      <c r="P12" s="24" t="s">
        <v>29</v>
      </c>
      <c r="Q12" s="537"/>
      <c r="R12" s="446"/>
      <c r="S12" s="23"/>
      <c r="U12" s="24"/>
      <c r="V12" s="405"/>
      <c r="W12" s="379"/>
      <c r="AB12" s="51"/>
      <c r="AC12" s="51"/>
      <c r="AD12" s="51"/>
      <c r="AE12" s="51"/>
    </row>
    <row r="13" spans="1:32" s="370" customFormat="1" ht="23.25" customHeight="1" x14ac:dyDescent="0.2">
      <c r="A13" s="567" t="s">
        <v>30</v>
      </c>
      <c r="B13" s="529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30"/>
      <c r="N13" s="62"/>
      <c r="O13" s="26"/>
      <c r="P13" s="26" t="s">
        <v>31</v>
      </c>
      <c r="Q13" s="691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7" t="s">
        <v>32</v>
      </c>
      <c r="B14" s="529"/>
      <c r="C14" s="529"/>
      <c r="D14" s="529"/>
      <c r="E14" s="529"/>
      <c r="F14" s="529"/>
      <c r="G14" s="529"/>
      <c r="H14" s="529"/>
      <c r="I14" s="529"/>
      <c r="J14" s="529"/>
      <c r="K14" s="529"/>
      <c r="L14" s="529"/>
      <c r="M14" s="5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14" t="s">
        <v>33</v>
      </c>
      <c r="B15" s="529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30"/>
      <c r="N15" s="63"/>
      <c r="P15" s="560" t="s">
        <v>34</v>
      </c>
      <c r="Q15" s="405"/>
      <c r="R15" s="405"/>
      <c r="S15" s="405"/>
      <c r="T15" s="4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3" t="s">
        <v>35</v>
      </c>
      <c r="B17" s="413" t="s">
        <v>36</v>
      </c>
      <c r="C17" s="551" t="s">
        <v>37</v>
      </c>
      <c r="D17" s="413" t="s">
        <v>38</v>
      </c>
      <c r="E17" s="501"/>
      <c r="F17" s="413" t="s">
        <v>39</v>
      </c>
      <c r="G17" s="413" t="s">
        <v>40</v>
      </c>
      <c r="H17" s="413" t="s">
        <v>41</v>
      </c>
      <c r="I17" s="413" t="s">
        <v>42</v>
      </c>
      <c r="J17" s="413" t="s">
        <v>43</v>
      </c>
      <c r="K17" s="413" t="s">
        <v>44</v>
      </c>
      <c r="L17" s="413" t="s">
        <v>45</v>
      </c>
      <c r="M17" s="413" t="s">
        <v>46</v>
      </c>
      <c r="N17" s="413" t="s">
        <v>47</v>
      </c>
      <c r="O17" s="413" t="s">
        <v>48</v>
      </c>
      <c r="P17" s="413" t="s">
        <v>49</v>
      </c>
      <c r="Q17" s="500"/>
      <c r="R17" s="500"/>
      <c r="S17" s="500"/>
      <c r="T17" s="501"/>
      <c r="U17" s="753" t="s">
        <v>50</v>
      </c>
      <c r="V17" s="530"/>
      <c r="W17" s="413" t="s">
        <v>51</v>
      </c>
      <c r="X17" s="413" t="s">
        <v>52</v>
      </c>
      <c r="Y17" s="754" t="s">
        <v>53</v>
      </c>
      <c r="Z17" s="413" t="s">
        <v>54</v>
      </c>
      <c r="AA17" s="637" t="s">
        <v>55</v>
      </c>
      <c r="AB17" s="637" t="s">
        <v>56</v>
      </c>
      <c r="AC17" s="637" t="s">
        <v>57</v>
      </c>
      <c r="AD17" s="637" t="s">
        <v>58</v>
      </c>
      <c r="AE17" s="714"/>
      <c r="AF17" s="715"/>
      <c r="AG17" s="512"/>
      <c r="BD17" s="618" t="s">
        <v>59</v>
      </c>
    </row>
    <row r="18" spans="1:68" ht="14.25" customHeight="1" x14ac:dyDescent="0.2">
      <c r="A18" s="414"/>
      <c r="B18" s="414"/>
      <c r="C18" s="414"/>
      <c r="D18" s="502"/>
      <c r="E18" s="50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414"/>
      <c r="X18" s="414"/>
      <c r="Y18" s="755"/>
      <c r="Z18" s="414"/>
      <c r="AA18" s="638"/>
      <c r="AB18" s="638"/>
      <c r="AC18" s="638"/>
      <c r="AD18" s="716"/>
      <c r="AE18" s="717"/>
      <c r="AF18" s="718"/>
      <c r="AG18" s="513"/>
      <c r="BD18" s="379"/>
    </row>
    <row r="19" spans="1:68" ht="27.75" hidden="1" customHeight="1" x14ac:dyDescent="0.2">
      <c r="A19" s="461" t="s">
        <v>62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8"/>
      <c r="AB19" s="48"/>
      <c r="AC19" s="48"/>
    </row>
    <row r="20" spans="1:68" ht="16.5" hidden="1" customHeight="1" x14ac:dyDescent="0.25">
      <c r="A20" s="394" t="s">
        <v>62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79"/>
      <c r="AA20" s="368"/>
      <c r="AB20" s="368"/>
      <c r="AC20" s="368"/>
    </row>
    <row r="21" spans="1:68" ht="14.25" hidden="1" customHeight="1" x14ac:dyDescent="0.25">
      <c r="A21" s="395" t="s">
        <v>63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79"/>
      <c r="AA21" s="367"/>
      <c r="AB21" s="367"/>
      <c r="AC21" s="36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8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79"/>
      <c r="N23" s="379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79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395" t="s">
        <v>71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367"/>
      <c r="AB25" s="367"/>
      <c r="AC25" s="367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4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5">
        <v>4607091383935</v>
      </c>
      <c r="E29" s="386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2"/>
      <c r="R29" s="382"/>
      <c r="S29" s="382"/>
      <c r="T29" s="383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5">
        <v>4607091383935</v>
      </c>
      <c r="E30" s="386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2"/>
      <c r="R30" s="382"/>
      <c r="S30" s="382"/>
      <c r="T30" s="383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3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34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6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4">
        <v>88.2</v>
      </c>
      <c r="Y35" s="375">
        <f t="shared" si="0"/>
        <v>88.2</v>
      </c>
      <c r="Z35" s="36">
        <f t="shared" si="1"/>
        <v>0.26355000000000001</v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97.51</v>
      </c>
      <c r="BN35" s="64">
        <f t="shared" si="3"/>
        <v>97.51</v>
      </c>
      <c r="BO35" s="64">
        <f t="shared" si="4"/>
        <v>0.22435897435897434</v>
      </c>
      <c r="BP35" s="64">
        <f t="shared" si="5"/>
        <v>0.22435897435897434</v>
      </c>
    </row>
    <row r="36" spans="1:68" x14ac:dyDescent="0.2">
      <c r="A36" s="398"/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35</v>
      </c>
      <c r="Y36" s="376">
        <f>IFERROR(Y26/H26,"0")+IFERROR(Y27/H27,"0")+IFERROR(Y28/H28,"0")+IFERROR(Y29/H29,"0")+IFERROR(Y30/H30,"0")+IFERROR(Y31/H31,"0")+IFERROR(Y32/H32,"0")+IFERROR(Y33/H33,"0")+IFERROR(Y34/H34,"0")+IFERROR(Y35/H35,"0")</f>
        <v>35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0.26355000000000001</v>
      </c>
      <c r="AA36" s="377"/>
      <c r="AB36" s="377"/>
      <c r="AC36" s="377"/>
    </row>
    <row r="37" spans="1:68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88.2</v>
      </c>
      <c r="Y37" s="376">
        <f>IFERROR(SUM(Y26:Y35),"0")</f>
        <v>88.2</v>
      </c>
      <c r="Z37" s="37"/>
      <c r="AA37" s="377"/>
      <c r="AB37" s="377"/>
      <c r="AC37" s="377"/>
    </row>
    <row r="38" spans="1:68" ht="14.25" hidden="1" customHeight="1" x14ac:dyDescent="0.25">
      <c r="A38" s="395" t="s">
        <v>95</v>
      </c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79"/>
      <c r="O38" s="379"/>
      <c r="P38" s="379"/>
      <c r="Q38" s="379"/>
      <c r="R38" s="379"/>
      <c r="S38" s="379"/>
      <c r="T38" s="379"/>
      <c r="U38" s="379"/>
      <c r="V38" s="379"/>
      <c r="W38" s="379"/>
      <c r="X38" s="379"/>
      <c r="Y38" s="379"/>
      <c r="Z38" s="379"/>
      <c r="AA38" s="367"/>
      <c r="AB38" s="367"/>
      <c r="AC38" s="367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8"/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79"/>
      <c r="N41" s="379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395" t="s">
        <v>100</v>
      </c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79"/>
      <c r="O42" s="379"/>
      <c r="P42" s="379"/>
      <c r="Q42" s="379"/>
      <c r="R42" s="379"/>
      <c r="S42" s="379"/>
      <c r="T42" s="379"/>
      <c r="U42" s="379"/>
      <c r="V42" s="379"/>
      <c r="W42" s="379"/>
      <c r="X42" s="379"/>
      <c r="Y42" s="379"/>
      <c r="Z42" s="379"/>
      <c r="AA42" s="367"/>
      <c r="AB42" s="367"/>
      <c r="AC42" s="367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8"/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395" t="s">
        <v>104</v>
      </c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67"/>
      <c r="AB46" s="367"/>
      <c r="AC46" s="367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8"/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79"/>
      <c r="M48" s="379"/>
      <c r="N48" s="379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61" t="s">
        <v>107</v>
      </c>
      <c r="B50" s="462"/>
      <c r="C50" s="462"/>
      <c r="D50" s="462"/>
      <c r="E50" s="462"/>
      <c r="F50" s="462"/>
      <c r="G50" s="462"/>
      <c r="H50" s="462"/>
      <c r="I50" s="462"/>
      <c r="J50" s="462"/>
      <c r="K50" s="462"/>
      <c r="L50" s="462"/>
      <c r="M50" s="462"/>
      <c r="N50" s="462"/>
      <c r="O50" s="462"/>
      <c r="P50" s="462"/>
      <c r="Q50" s="462"/>
      <c r="R50" s="462"/>
      <c r="S50" s="462"/>
      <c r="T50" s="462"/>
      <c r="U50" s="462"/>
      <c r="V50" s="462"/>
      <c r="W50" s="462"/>
      <c r="X50" s="462"/>
      <c r="Y50" s="462"/>
      <c r="Z50" s="462"/>
      <c r="AA50" s="48"/>
      <c r="AB50" s="48"/>
      <c r="AC50" s="48"/>
    </row>
    <row r="51" spans="1:68" ht="16.5" hidden="1" customHeight="1" x14ac:dyDescent="0.25">
      <c r="A51" s="394" t="s">
        <v>108</v>
      </c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79"/>
      <c r="N51" s="379"/>
      <c r="O51" s="379"/>
      <c r="P51" s="379"/>
      <c r="Q51" s="379"/>
      <c r="R51" s="379"/>
      <c r="S51" s="379"/>
      <c r="T51" s="379"/>
      <c r="U51" s="379"/>
      <c r="V51" s="379"/>
      <c r="W51" s="379"/>
      <c r="X51" s="379"/>
      <c r="Y51" s="379"/>
      <c r="Z51" s="379"/>
      <c r="AA51" s="368"/>
      <c r="AB51" s="368"/>
      <c r="AC51" s="368"/>
    </row>
    <row r="52" spans="1:68" ht="14.25" hidden="1" customHeight="1" x14ac:dyDescent="0.25">
      <c r="A52" s="395" t="s">
        <v>109</v>
      </c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79"/>
      <c r="N52" s="379"/>
      <c r="O52" s="379"/>
      <c r="P52" s="379"/>
      <c r="Q52" s="379"/>
      <c r="R52" s="379"/>
      <c r="S52" s="379"/>
      <c r="T52" s="379"/>
      <c r="U52" s="379"/>
      <c r="V52" s="379"/>
      <c r="W52" s="379"/>
      <c r="X52" s="379"/>
      <c r="Y52" s="379"/>
      <c r="Z52" s="379"/>
      <c r="AA52" s="367"/>
      <c r="AB52" s="367"/>
      <c r="AC52" s="367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5">
        <v>4607091385670</v>
      </c>
      <c r="E53" s="386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2"/>
      <c r="R53" s="382"/>
      <c r="S53" s="382"/>
      <c r="T53" s="383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4301011380</v>
      </c>
      <c r="D54" s="385">
        <v>4607091385670</v>
      </c>
      <c r="E54" s="386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2"/>
      <c r="R54" s="382"/>
      <c r="S54" s="382"/>
      <c r="T54" s="383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4301011565</v>
      </c>
      <c r="D56" s="385">
        <v>4680115882539</v>
      </c>
      <c r="E56" s="386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2"/>
      <c r="R56" s="382"/>
      <c r="S56" s="382"/>
      <c r="T56" s="383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5">
        <v>4607091385687</v>
      </c>
      <c r="E57" s="386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2"/>
      <c r="R57" s="382"/>
      <c r="S57" s="382"/>
      <c r="T57" s="383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98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79"/>
      <c r="N59" s="379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0</v>
      </c>
      <c r="Y59" s="376">
        <f>IFERROR(Y53/H53,"0")+IFERROR(Y54/H54,"0")+IFERROR(Y55/H55,"0")+IFERROR(Y56/H56,"0")+IFERROR(Y57/H57,"0")+IFERROR(Y58/H58,"0")</f>
        <v>0</v>
      </c>
      <c r="Z59" s="376">
        <f>IFERROR(IF(Z53="",0,Z53),"0")+IFERROR(IF(Z54="",0,Z54),"0")+IFERROR(IF(Z55="",0,Z55),"0")+IFERROR(IF(Z56="",0,Z56),"0")+IFERROR(IF(Z57="",0,Z57),"0")+IFERROR(IF(Z58="",0,Z58),"0")</f>
        <v>0</v>
      </c>
      <c r="AA59" s="377"/>
      <c r="AB59" s="377"/>
      <c r="AC59" s="377"/>
    </row>
    <row r="60" spans="1:68" hidden="1" x14ac:dyDescent="0.2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79"/>
      <c r="N60" s="379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0</v>
      </c>
      <c r="Y60" s="376">
        <f>IFERROR(SUM(Y53:Y58),"0")</f>
        <v>0</v>
      </c>
      <c r="Z60" s="37"/>
      <c r="AA60" s="377"/>
      <c r="AB60" s="377"/>
      <c r="AC60" s="377"/>
    </row>
    <row r="61" spans="1:68" ht="14.25" hidden="1" customHeight="1" x14ac:dyDescent="0.25">
      <c r="A61" s="395" t="s">
        <v>71</v>
      </c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79"/>
      <c r="O61" s="379"/>
      <c r="P61" s="379"/>
      <c r="Q61" s="379"/>
      <c r="R61" s="379"/>
      <c r="S61" s="379"/>
      <c r="T61" s="379"/>
      <c r="U61" s="379"/>
      <c r="V61" s="379"/>
      <c r="W61" s="379"/>
      <c r="X61" s="379"/>
      <c r="Y61" s="379"/>
      <c r="Z61" s="379"/>
      <c r="AA61" s="367"/>
      <c r="AB61" s="367"/>
      <c r="AC61" s="367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4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8"/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79"/>
      <c r="B65" s="379"/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394" t="s">
        <v>128</v>
      </c>
      <c r="B66" s="379"/>
      <c r="C66" s="379"/>
      <c r="D66" s="379"/>
      <c r="E66" s="379"/>
      <c r="F66" s="379"/>
      <c r="G66" s="379"/>
      <c r="H66" s="379"/>
      <c r="I66" s="379"/>
      <c r="J66" s="379"/>
      <c r="K66" s="379"/>
      <c r="L66" s="379"/>
      <c r="M66" s="379"/>
      <c r="N66" s="379"/>
      <c r="O66" s="379"/>
      <c r="P66" s="379"/>
      <c r="Q66" s="379"/>
      <c r="R66" s="379"/>
      <c r="S66" s="379"/>
      <c r="T66" s="379"/>
      <c r="U66" s="379"/>
      <c r="V66" s="379"/>
      <c r="W66" s="379"/>
      <c r="X66" s="379"/>
      <c r="Y66" s="379"/>
      <c r="Z66" s="379"/>
      <c r="AA66" s="368"/>
      <c r="AB66" s="368"/>
      <c r="AC66" s="368"/>
    </row>
    <row r="67" spans="1:68" ht="14.25" hidden="1" customHeight="1" x14ac:dyDescent="0.25">
      <c r="A67" s="395" t="s">
        <v>109</v>
      </c>
      <c r="B67" s="379"/>
      <c r="C67" s="379"/>
      <c r="D67" s="379"/>
      <c r="E67" s="379"/>
      <c r="F67" s="379"/>
      <c r="G67" s="379"/>
      <c r="H67" s="379"/>
      <c r="I67" s="379"/>
      <c r="J67" s="379"/>
      <c r="K67" s="379"/>
      <c r="L67" s="379"/>
      <c r="M67" s="379"/>
      <c r="N67" s="379"/>
      <c r="O67" s="379"/>
      <c r="P67" s="379"/>
      <c r="Q67" s="379"/>
      <c r="R67" s="379"/>
      <c r="S67" s="379"/>
      <c r="T67" s="379"/>
      <c r="U67" s="379"/>
      <c r="V67" s="379"/>
      <c r="W67" s="379"/>
      <c r="X67" s="379"/>
      <c r="Y67" s="379"/>
      <c r="Z67" s="379"/>
      <c r="AA67" s="367"/>
      <c r="AB67" s="367"/>
      <c r="AC67" s="367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85">
        <v>4680115881426</v>
      </c>
      <c r="E68" s="386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2"/>
      <c r="R68" s="382"/>
      <c r="S68" s="382"/>
      <c r="T68" s="383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5">
        <v>4680115881426</v>
      </c>
      <c r="E69" s="386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2"/>
      <c r="R70" s="382"/>
      <c r="S70" s="382"/>
      <c r="T70" s="383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2"/>
      <c r="R71" s="382"/>
      <c r="S71" s="382"/>
      <c r="T71" s="383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2" t="s">
        <v>139</v>
      </c>
      <c r="Q72" s="382"/>
      <c r="R72" s="382"/>
      <c r="S72" s="382"/>
      <c r="T72" s="383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98"/>
      <c r="B74" s="379"/>
      <c r="C74" s="379"/>
      <c r="D74" s="379"/>
      <c r="E74" s="379"/>
      <c r="F74" s="379"/>
      <c r="G74" s="379"/>
      <c r="H74" s="379"/>
      <c r="I74" s="379"/>
      <c r="J74" s="379"/>
      <c r="K74" s="379"/>
      <c r="L74" s="379"/>
      <c r="M74" s="379"/>
      <c r="N74" s="379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hidden="1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79"/>
      <c r="M75" s="379"/>
      <c r="N75" s="379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hidden="1" customHeight="1" x14ac:dyDescent="0.25">
      <c r="A76" s="395" t="s">
        <v>142</v>
      </c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79"/>
      <c r="M76" s="379"/>
      <c r="N76" s="379"/>
      <c r="O76" s="379"/>
      <c r="P76" s="379"/>
      <c r="Q76" s="379"/>
      <c r="R76" s="379"/>
      <c r="S76" s="379"/>
      <c r="T76" s="379"/>
      <c r="U76" s="379"/>
      <c r="V76" s="379"/>
      <c r="W76" s="379"/>
      <c r="X76" s="379"/>
      <c r="Y76" s="379"/>
      <c r="Z76" s="379"/>
      <c r="AA76" s="367"/>
      <c r="AB76" s="367"/>
      <c r="AC76" s="367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2"/>
      <c r="R77" s="382"/>
      <c r="S77" s="382"/>
      <c r="T77" s="383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2"/>
      <c r="R78" s="382"/>
      <c r="S78" s="382"/>
      <c r="T78" s="383"/>
      <c r="U78" s="34"/>
      <c r="V78" s="34"/>
      <c r="W78" s="35" t="s">
        <v>68</v>
      </c>
      <c r="X78" s="374">
        <v>70.2</v>
      </c>
      <c r="Y78" s="375">
        <f>IFERROR(IF(X78="",0,CEILING((X78/$H78),1)*$H78),"")</f>
        <v>70.2</v>
      </c>
      <c r="Z78" s="36">
        <f>IFERROR(IF(Y78=0,"",ROUNDUP(Y78/H78,0)*0.00753),"")</f>
        <v>0.19578000000000001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75.400000000000006</v>
      </c>
      <c r="BN78" s="64">
        <f>IFERROR(Y78*I78/H78,"0")</f>
        <v>75.400000000000006</v>
      </c>
      <c r="BO78" s="64">
        <f>IFERROR(1/J78*(X78/H78),"0")</f>
        <v>0.16666666666666666</v>
      </c>
      <c r="BP78" s="64">
        <f>IFERROR(1/J78*(Y78/H78),"0")</f>
        <v>0.16666666666666666</v>
      </c>
    </row>
    <row r="79" spans="1:68" x14ac:dyDescent="0.2">
      <c r="A79" s="398"/>
      <c r="B79" s="379"/>
      <c r="C79" s="379"/>
      <c r="D79" s="379"/>
      <c r="E79" s="379"/>
      <c r="F79" s="379"/>
      <c r="G79" s="379"/>
      <c r="H79" s="379"/>
      <c r="I79" s="379"/>
      <c r="J79" s="379"/>
      <c r="K79" s="379"/>
      <c r="L79" s="379"/>
      <c r="M79" s="379"/>
      <c r="N79" s="379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26</v>
      </c>
      <c r="Y79" s="376">
        <f>IFERROR(Y77/H77,"0")+IFERROR(Y78/H78,"0")</f>
        <v>26</v>
      </c>
      <c r="Z79" s="376">
        <f>IFERROR(IF(Z77="",0,Z77),"0")+IFERROR(IF(Z78="",0,Z78),"0")</f>
        <v>0.19578000000000001</v>
      </c>
      <c r="AA79" s="377"/>
      <c r="AB79" s="377"/>
      <c r="AC79" s="377"/>
    </row>
    <row r="80" spans="1:68" x14ac:dyDescent="0.2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79"/>
      <c r="M80" s="379"/>
      <c r="N80" s="379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70.2</v>
      </c>
      <c r="Y80" s="376">
        <f>IFERROR(SUM(Y77:Y78),"0")</f>
        <v>70.2</v>
      </c>
      <c r="Z80" s="37"/>
      <c r="AA80" s="377"/>
      <c r="AB80" s="377"/>
      <c r="AC80" s="377"/>
    </row>
    <row r="81" spans="1:68" ht="14.25" hidden="1" customHeight="1" x14ac:dyDescent="0.25">
      <c r="A81" s="395" t="s">
        <v>63</v>
      </c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79"/>
      <c r="M81" s="379"/>
      <c r="N81" s="379"/>
      <c r="O81" s="379"/>
      <c r="P81" s="379"/>
      <c r="Q81" s="379"/>
      <c r="R81" s="379"/>
      <c r="S81" s="379"/>
      <c r="T81" s="379"/>
      <c r="U81" s="379"/>
      <c r="V81" s="379"/>
      <c r="W81" s="379"/>
      <c r="X81" s="379"/>
      <c r="Y81" s="379"/>
      <c r="Z81" s="379"/>
      <c r="AA81" s="367"/>
      <c r="AB81" s="367"/>
      <c r="AC81" s="367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2"/>
      <c r="R82" s="382"/>
      <c r="S82" s="382"/>
      <c r="T82" s="383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5">
        <v>4680115885042</v>
      </c>
      <c r="E83" s="386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6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2"/>
      <c r="R83" s="382"/>
      <c r="S83" s="382"/>
      <c r="T83" s="383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5">
        <v>4680115885080</v>
      </c>
      <c r="E84" s="386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5">
        <v>4680115885073</v>
      </c>
      <c r="E85" s="386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5">
        <v>4680115885059</v>
      </c>
      <c r="E86" s="386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5">
        <v>4680115885097</v>
      </c>
      <c r="E87" s="386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8"/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79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79"/>
      <c r="N89" s="379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395" t="s">
        <v>71</v>
      </c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79"/>
      <c r="N90" s="379"/>
      <c r="O90" s="379"/>
      <c r="P90" s="379"/>
      <c r="Q90" s="379"/>
      <c r="R90" s="379"/>
      <c r="S90" s="379"/>
      <c r="T90" s="379"/>
      <c r="U90" s="379"/>
      <c r="V90" s="379"/>
      <c r="W90" s="379"/>
      <c r="X90" s="379"/>
      <c r="Y90" s="379"/>
      <c r="Z90" s="379"/>
      <c r="AA90" s="367"/>
      <c r="AB90" s="367"/>
      <c r="AC90" s="367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5">
        <v>4680115884403</v>
      </c>
      <c r="E91" s="386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2"/>
      <c r="R91" s="382"/>
      <c r="S91" s="382"/>
      <c r="T91" s="383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5">
        <v>4680115884311</v>
      </c>
      <c r="E92" s="386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2"/>
      <c r="R92" s="382"/>
      <c r="S92" s="382"/>
      <c r="T92" s="383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8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79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79"/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395" t="s">
        <v>163</v>
      </c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379"/>
      <c r="Z95" s="379"/>
      <c r="AA95" s="367"/>
      <c r="AB95" s="367"/>
      <c r="AC95" s="367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5">
        <v>4680115881532</v>
      </c>
      <c r="E96" s="386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2"/>
      <c r="R96" s="382"/>
      <c r="S96" s="382"/>
      <c r="T96" s="383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164</v>
      </c>
      <c r="B97" s="54" t="s">
        <v>166</v>
      </c>
      <c r="C97" s="31">
        <v>4301060371</v>
      </c>
      <c r="D97" s="385">
        <v>4680115881532</v>
      </c>
      <c r="E97" s="386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2"/>
      <c r="R97" s="382"/>
      <c r="S97" s="382"/>
      <c r="T97" s="383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85">
        <v>4680115881464</v>
      </c>
      <c r="E98" s="386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4">
        <v>141.6</v>
      </c>
      <c r="Y98" s="375">
        <f>IFERROR(IF(X98="",0,CEILING((X98/$H98),1)*$H98),"")</f>
        <v>141.6</v>
      </c>
      <c r="Z98" s="36">
        <f>IFERROR(IF(Y98=0,"",ROUNDUP(Y98/H98,0)*0.00753),"")</f>
        <v>0.44427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153.4</v>
      </c>
      <c r="BN98" s="64">
        <f>IFERROR(Y98*I98/H98,"0")</f>
        <v>153.4</v>
      </c>
      <c r="BO98" s="64">
        <f>IFERROR(1/J98*(X98/H98),"0")</f>
        <v>0.37820512820512819</v>
      </c>
      <c r="BP98" s="64">
        <f>IFERROR(1/J98*(Y98/H98),"0")</f>
        <v>0.37820512820512819</v>
      </c>
    </row>
    <row r="99" spans="1:68" x14ac:dyDescent="0.2">
      <c r="A99" s="398"/>
      <c r="B99" s="379"/>
      <c r="C99" s="379"/>
      <c r="D99" s="379"/>
      <c r="E99" s="379"/>
      <c r="F99" s="379"/>
      <c r="G99" s="379"/>
      <c r="H99" s="379"/>
      <c r="I99" s="379"/>
      <c r="J99" s="379"/>
      <c r="K99" s="379"/>
      <c r="L99" s="379"/>
      <c r="M99" s="379"/>
      <c r="N99" s="379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59</v>
      </c>
      <c r="Y99" s="376">
        <f>IFERROR(Y96/H96,"0")+IFERROR(Y97/H97,"0")+IFERROR(Y98/H98,"0")</f>
        <v>59</v>
      </c>
      <c r="Z99" s="376">
        <f>IFERROR(IF(Z96="",0,Z96),"0")+IFERROR(IF(Z97="",0,Z97),"0")+IFERROR(IF(Z98="",0,Z98),"0")</f>
        <v>0.44427</v>
      </c>
      <c r="AA99" s="377"/>
      <c r="AB99" s="377"/>
      <c r="AC99" s="377"/>
    </row>
    <row r="100" spans="1:68" x14ac:dyDescent="0.2">
      <c r="A100" s="379"/>
      <c r="B100" s="379"/>
      <c r="C100" s="379"/>
      <c r="D100" s="379"/>
      <c r="E100" s="379"/>
      <c r="F100" s="379"/>
      <c r="G100" s="379"/>
      <c r="H100" s="379"/>
      <c r="I100" s="379"/>
      <c r="J100" s="379"/>
      <c r="K100" s="379"/>
      <c r="L100" s="379"/>
      <c r="M100" s="379"/>
      <c r="N100" s="379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141.6</v>
      </c>
      <c r="Y100" s="376">
        <f>IFERROR(SUM(Y96:Y98),"0")</f>
        <v>141.6</v>
      </c>
      <c r="Z100" s="37"/>
      <c r="AA100" s="377"/>
      <c r="AB100" s="377"/>
      <c r="AC100" s="377"/>
    </row>
    <row r="101" spans="1:68" ht="16.5" hidden="1" customHeight="1" x14ac:dyDescent="0.25">
      <c r="A101" s="394" t="s">
        <v>169</v>
      </c>
      <c r="B101" s="379"/>
      <c r="C101" s="379"/>
      <c r="D101" s="379"/>
      <c r="E101" s="379"/>
      <c r="F101" s="379"/>
      <c r="G101" s="379"/>
      <c r="H101" s="379"/>
      <c r="I101" s="379"/>
      <c r="J101" s="379"/>
      <c r="K101" s="379"/>
      <c r="L101" s="379"/>
      <c r="M101" s="379"/>
      <c r="N101" s="379"/>
      <c r="O101" s="379"/>
      <c r="P101" s="379"/>
      <c r="Q101" s="379"/>
      <c r="R101" s="379"/>
      <c r="S101" s="379"/>
      <c r="T101" s="379"/>
      <c r="U101" s="379"/>
      <c r="V101" s="379"/>
      <c r="W101" s="379"/>
      <c r="X101" s="379"/>
      <c r="Y101" s="379"/>
      <c r="Z101" s="379"/>
      <c r="AA101" s="368"/>
      <c r="AB101" s="368"/>
      <c r="AC101" s="368"/>
    </row>
    <row r="102" spans="1:68" ht="14.25" hidden="1" customHeight="1" x14ac:dyDescent="0.25">
      <c r="A102" s="395" t="s">
        <v>109</v>
      </c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  <c r="O102" s="379"/>
      <c r="P102" s="379"/>
      <c r="Q102" s="379"/>
      <c r="R102" s="379"/>
      <c r="S102" s="379"/>
      <c r="T102" s="379"/>
      <c r="U102" s="379"/>
      <c r="V102" s="379"/>
      <c r="W102" s="379"/>
      <c r="X102" s="379"/>
      <c r="Y102" s="379"/>
      <c r="Z102" s="379"/>
      <c r="AA102" s="367"/>
      <c r="AB102" s="367"/>
      <c r="AC102" s="367"/>
    </row>
    <row r="103" spans="1:68" ht="27" hidden="1" customHeight="1" x14ac:dyDescent="0.25">
      <c r="A103" s="54" t="s">
        <v>170</v>
      </c>
      <c r="B103" s="54" t="s">
        <v>171</v>
      </c>
      <c r="C103" s="31">
        <v>4301011468</v>
      </c>
      <c r="D103" s="385">
        <v>4680115881327</v>
      </c>
      <c r="E103" s="386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2"/>
      <c r="R103" s="382"/>
      <c r="S103" s="382"/>
      <c r="T103" s="383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5">
        <v>4680115881518</v>
      </c>
      <c r="E104" s="386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2"/>
      <c r="R104" s="382"/>
      <c r="S104" s="382"/>
      <c r="T104" s="383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5">
        <v>4680115881303</v>
      </c>
      <c r="E105" s="386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2"/>
      <c r="R105" s="382"/>
      <c r="S105" s="382"/>
      <c r="T105" s="383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4301012007</v>
      </c>
      <c r="D106" s="385">
        <v>4680115881303</v>
      </c>
      <c r="E106" s="386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3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2"/>
      <c r="R106" s="382"/>
      <c r="S106" s="382"/>
      <c r="T106" s="383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398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79"/>
      <c r="M107" s="379"/>
      <c r="N107" s="379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hidden="1" x14ac:dyDescent="0.2">
      <c r="A108" s="379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79"/>
      <c r="M108" s="379"/>
      <c r="N108" s="379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hidden="1" customHeight="1" x14ac:dyDescent="0.25">
      <c r="A109" s="395" t="s">
        <v>71</v>
      </c>
      <c r="B109" s="379"/>
      <c r="C109" s="379"/>
      <c r="D109" s="379"/>
      <c r="E109" s="379"/>
      <c r="F109" s="379"/>
      <c r="G109" s="379"/>
      <c r="H109" s="379"/>
      <c r="I109" s="379"/>
      <c r="J109" s="379"/>
      <c r="K109" s="379"/>
      <c r="L109" s="379"/>
      <c r="M109" s="379"/>
      <c r="N109" s="379"/>
      <c r="O109" s="379"/>
      <c r="P109" s="379"/>
      <c r="Q109" s="379"/>
      <c r="R109" s="379"/>
      <c r="S109" s="379"/>
      <c r="T109" s="379"/>
      <c r="U109" s="379"/>
      <c r="V109" s="379"/>
      <c r="W109" s="379"/>
      <c r="X109" s="379"/>
      <c r="Y109" s="379"/>
      <c r="Z109" s="379"/>
      <c r="AA109" s="367"/>
      <c r="AB109" s="367"/>
      <c r="AC109" s="367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5">
        <v>4607091386967</v>
      </c>
      <c r="E110" s="386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2"/>
      <c r="R110" s="382"/>
      <c r="S110" s="382"/>
      <c r="T110" s="383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4301051543</v>
      </c>
      <c r="D111" s="385">
        <v>4607091386967</v>
      </c>
      <c r="E111" s="386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2"/>
      <c r="R111" s="382"/>
      <c r="S111" s="382"/>
      <c r="T111" s="383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5">
        <v>4607091385731</v>
      </c>
      <c r="E112" s="386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2"/>
      <c r="R112" s="382"/>
      <c r="S112" s="382"/>
      <c r="T112" s="383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5">
        <v>4680115880894</v>
      </c>
      <c r="E113" s="386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4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5">
        <v>4680115880214</v>
      </c>
      <c r="E114" s="386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2"/>
      <c r="R114" s="382"/>
      <c r="S114" s="382"/>
      <c r="T114" s="383"/>
      <c r="U114" s="34"/>
      <c r="V114" s="34"/>
      <c r="W114" s="35" t="s">
        <v>68</v>
      </c>
      <c r="X114" s="374">
        <v>67.5</v>
      </c>
      <c r="Y114" s="375">
        <f>IFERROR(IF(X114="",0,CEILING((X114/$H114),1)*$H114),"")</f>
        <v>67.5</v>
      </c>
      <c r="Z114" s="36">
        <f>IFERROR(IF(Y114=0,"",ROUNDUP(Y114/H114,0)*0.00937),"")</f>
        <v>0.23424999999999999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74.699999999999989</v>
      </c>
      <c r="BN114" s="64">
        <f>IFERROR(Y114*I114/H114,"0")</f>
        <v>74.699999999999989</v>
      </c>
      <c r="BO114" s="64">
        <f>IFERROR(1/J114*(X114/H114),"0")</f>
        <v>0.20833333333333334</v>
      </c>
      <c r="BP114" s="64">
        <f>IFERROR(1/J114*(Y114/H114),"0")</f>
        <v>0.20833333333333334</v>
      </c>
    </row>
    <row r="115" spans="1:68" x14ac:dyDescent="0.2">
      <c r="A115" s="398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79"/>
      <c r="N115" s="379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25</v>
      </c>
      <c r="Y115" s="376">
        <f>IFERROR(Y110/H110,"0")+IFERROR(Y111/H111,"0")+IFERROR(Y112/H112,"0")+IFERROR(Y113/H113,"0")+IFERROR(Y114/H114,"0")</f>
        <v>25</v>
      </c>
      <c r="Z115" s="376">
        <f>IFERROR(IF(Z110="",0,Z110),"0")+IFERROR(IF(Z111="",0,Z111),"0")+IFERROR(IF(Z112="",0,Z112),"0")+IFERROR(IF(Z113="",0,Z113),"0")+IFERROR(IF(Z114="",0,Z114),"0")</f>
        <v>0.23424999999999999</v>
      </c>
      <c r="AA115" s="377"/>
      <c r="AB115" s="377"/>
      <c r="AC115" s="377"/>
    </row>
    <row r="116" spans="1:68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67.5</v>
      </c>
      <c r="Y116" s="376">
        <f>IFERROR(SUM(Y110:Y114),"0")</f>
        <v>67.5</v>
      </c>
      <c r="Z116" s="37"/>
      <c r="AA116" s="377"/>
      <c r="AB116" s="377"/>
      <c r="AC116" s="377"/>
    </row>
    <row r="117" spans="1:68" ht="16.5" hidden="1" customHeight="1" x14ac:dyDescent="0.25">
      <c r="A117" s="394" t="s">
        <v>190</v>
      </c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79"/>
      <c r="O117" s="379"/>
      <c r="P117" s="379"/>
      <c r="Q117" s="379"/>
      <c r="R117" s="379"/>
      <c r="S117" s="379"/>
      <c r="T117" s="379"/>
      <c r="U117" s="379"/>
      <c r="V117" s="379"/>
      <c r="W117" s="379"/>
      <c r="X117" s="379"/>
      <c r="Y117" s="379"/>
      <c r="Z117" s="379"/>
      <c r="AA117" s="368"/>
      <c r="AB117" s="368"/>
      <c r="AC117" s="368"/>
    </row>
    <row r="118" spans="1:68" ht="14.25" hidden="1" customHeight="1" x14ac:dyDescent="0.25">
      <c r="A118" s="395" t="s">
        <v>109</v>
      </c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79"/>
      <c r="O118" s="379"/>
      <c r="P118" s="379"/>
      <c r="Q118" s="379"/>
      <c r="R118" s="379"/>
      <c r="S118" s="379"/>
      <c r="T118" s="379"/>
      <c r="U118" s="379"/>
      <c r="V118" s="379"/>
      <c r="W118" s="379"/>
      <c r="X118" s="379"/>
      <c r="Y118" s="379"/>
      <c r="Z118" s="379"/>
      <c r="AA118" s="367"/>
      <c r="AB118" s="367"/>
      <c r="AC118" s="367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5">
        <v>4680115882133</v>
      </c>
      <c r="E119" s="386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2"/>
      <c r="R119" s="382"/>
      <c r="S119" s="382"/>
      <c r="T119" s="383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5">
        <v>4680115882133</v>
      </c>
      <c r="E120" s="386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2"/>
      <c r="R120" s="382"/>
      <c r="S120" s="382"/>
      <c r="T120" s="383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5">
        <v>4680115880269</v>
      </c>
      <c r="E121" s="386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2"/>
      <c r="R121" s="382"/>
      <c r="S121" s="382"/>
      <c r="T121" s="383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5">
        <v>4680115880429</v>
      </c>
      <c r="E122" s="386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2"/>
      <c r="R122" s="382"/>
      <c r="S122" s="382"/>
      <c r="T122" s="383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5">
        <v>4680115881457</v>
      </c>
      <c r="E123" s="386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2"/>
      <c r="R123" s="382"/>
      <c r="S123" s="382"/>
      <c r="T123" s="383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398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79"/>
      <c r="M124" s="379"/>
      <c r="N124" s="379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hidden="1" x14ac:dyDescent="0.2">
      <c r="A125" s="379"/>
      <c r="B125" s="379"/>
      <c r="C125" s="379"/>
      <c r="D125" s="379"/>
      <c r="E125" s="379"/>
      <c r="F125" s="379"/>
      <c r="G125" s="379"/>
      <c r="H125" s="379"/>
      <c r="I125" s="379"/>
      <c r="J125" s="379"/>
      <c r="K125" s="379"/>
      <c r="L125" s="379"/>
      <c r="M125" s="379"/>
      <c r="N125" s="379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hidden="1" customHeight="1" x14ac:dyDescent="0.25">
      <c r="A126" s="395" t="s">
        <v>142</v>
      </c>
      <c r="B126" s="379"/>
      <c r="C126" s="379"/>
      <c r="D126" s="379"/>
      <c r="E126" s="379"/>
      <c r="F126" s="379"/>
      <c r="G126" s="379"/>
      <c r="H126" s="379"/>
      <c r="I126" s="379"/>
      <c r="J126" s="379"/>
      <c r="K126" s="379"/>
      <c r="L126" s="379"/>
      <c r="M126" s="379"/>
      <c r="N126" s="379"/>
      <c r="O126" s="379"/>
      <c r="P126" s="379"/>
      <c r="Q126" s="379"/>
      <c r="R126" s="379"/>
      <c r="S126" s="379"/>
      <c r="T126" s="379"/>
      <c r="U126" s="379"/>
      <c r="V126" s="379"/>
      <c r="W126" s="379"/>
      <c r="X126" s="379"/>
      <c r="Y126" s="379"/>
      <c r="Z126" s="379"/>
      <c r="AA126" s="367"/>
      <c r="AB126" s="367"/>
      <c r="AC126" s="367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5">
        <v>4680115881488</v>
      </c>
      <c r="E127" s="386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2"/>
      <c r="R127" s="382"/>
      <c r="S127" s="382"/>
      <c r="T127" s="383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5">
        <v>4680115882775</v>
      </c>
      <c r="E128" s="386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2"/>
      <c r="R128" s="382"/>
      <c r="S128" s="382"/>
      <c r="T128" s="383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5">
        <v>4680115880658</v>
      </c>
      <c r="E129" s="386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2"/>
      <c r="R129" s="382"/>
      <c r="S129" s="382"/>
      <c r="T129" s="383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98"/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395" t="s">
        <v>71</v>
      </c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79"/>
      <c r="N132" s="379"/>
      <c r="O132" s="379"/>
      <c r="P132" s="379"/>
      <c r="Q132" s="379"/>
      <c r="R132" s="379"/>
      <c r="S132" s="379"/>
      <c r="T132" s="379"/>
      <c r="U132" s="379"/>
      <c r="V132" s="379"/>
      <c r="W132" s="379"/>
      <c r="X132" s="379"/>
      <c r="Y132" s="379"/>
      <c r="Z132" s="379"/>
      <c r="AA132" s="367"/>
      <c r="AB132" s="367"/>
      <c r="AC132" s="367"/>
    </row>
    <row r="133" spans="1:68" ht="16.5" hidden="1" customHeight="1" x14ac:dyDescent="0.25">
      <c r="A133" s="54" t="s">
        <v>206</v>
      </c>
      <c r="B133" s="54" t="s">
        <v>207</v>
      </c>
      <c r="C133" s="31">
        <v>4301051612</v>
      </c>
      <c r="D133" s="385">
        <v>4607091385168</v>
      </c>
      <c r="E133" s="386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2"/>
      <c r="R133" s="382"/>
      <c r="S133" s="382"/>
      <c r="T133" s="383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4301051360</v>
      </c>
      <c r="D134" s="385">
        <v>4607091385168</v>
      </c>
      <c r="E134" s="386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2"/>
      <c r="R134" s="382"/>
      <c r="S134" s="382"/>
      <c r="T134" s="383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5">
        <v>4607091383256</v>
      </c>
      <c r="E135" s="386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2"/>
      <c r="R135" s="382"/>
      <c r="S135" s="382"/>
      <c r="T135" s="383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211</v>
      </c>
      <c r="B136" s="54" t="s">
        <v>212</v>
      </c>
      <c r="C136" s="31">
        <v>4301051358</v>
      </c>
      <c r="D136" s="385">
        <v>4607091385748</v>
      </c>
      <c r="E136" s="386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2"/>
      <c r="R136" s="382"/>
      <c r="S136" s="382"/>
      <c r="T136" s="383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5">
        <v>4680115884533</v>
      </c>
      <c r="E137" s="386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2"/>
      <c r="R137" s="382"/>
      <c r="S137" s="382"/>
      <c r="T137" s="383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5">
        <v>4680115882645</v>
      </c>
      <c r="E138" s="386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2"/>
      <c r="R138" s="382"/>
      <c r="S138" s="382"/>
      <c r="T138" s="383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idden="1" x14ac:dyDescent="0.2">
      <c r="A139" s="398"/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hidden="1" x14ac:dyDescent="0.2">
      <c r="A140" s="379"/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hidden="1" customHeight="1" x14ac:dyDescent="0.25">
      <c r="A141" s="395" t="s">
        <v>163</v>
      </c>
      <c r="B141" s="379"/>
      <c r="C141" s="379"/>
      <c r="D141" s="379"/>
      <c r="E141" s="379"/>
      <c r="F141" s="379"/>
      <c r="G141" s="379"/>
      <c r="H141" s="379"/>
      <c r="I141" s="379"/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9"/>
      <c r="V141" s="379"/>
      <c r="W141" s="379"/>
      <c r="X141" s="379"/>
      <c r="Y141" s="379"/>
      <c r="Z141" s="379"/>
      <c r="AA141" s="367"/>
      <c r="AB141" s="367"/>
      <c r="AC141" s="367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5">
        <v>4680115882652</v>
      </c>
      <c r="E142" s="386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5">
        <v>4680115880238</v>
      </c>
      <c r="E143" s="386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2"/>
      <c r="R143" s="382"/>
      <c r="S143" s="382"/>
      <c r="T143" s="383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98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79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79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394" t="s">
        <v>221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79"/>
      <c r="AA146" s="368"/>
      <c r="AB146" s="368"/>
      <c r="AC146" s="368"/>
    </row>
    <row r="147" spans="1:68" ht="14.25" hidden="1" customHeight="1" x14ac:dyDescent="0.25">
      <c r="A147" s="395" t="s">
        <v>109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79"/>
      <c r="AA147" s="367"/>
      <c r="AB147" s="367"/>
      <c r="AC147" s="367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5">
        <v>4680115882577</v>
      </c>
      <c r="E148" s="386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2"/>
      <c r="R148" s="382"/>
      <c r="S148" s="382"/>
      <c r="T148" s="383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5">
        <v>4680115882577</v>
      </c>
      <c r="E149" s="386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2"/>
      <c r="R149" s="382"/>
      <c r="S149" s="382"/>
      <c r="T149" s="383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98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79"/>
      <c r="M150" s="379"/>
      <c r="N150" s="379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79"/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395" t="s">
        <v>63</v>
      </c>
      <c r="B152" s="379"/>
      <c r="C152" s="379"/>
      <c r="D152" s="379"/>
      <c r="E152" s="379"/>
      <c r="F152" s="379"/>
      <c r="G152" s="379"/>
      <c r="H152" s="379"/>
      <c r="I152" s="379"/>
      <c r="J152" s="379"/>
      <c r="K152" s="379"/>
      <c r="L152" s="379"/>
      <c r="M152" s="379"/>
      <c r="N152" s="379"/>
      <c r="O152" s="379"/>
      <c r="P152" s="379"/>
      <c r="Q152" s="379"/>
      <c r="R152" s="379"/>
      <c r="S152" s="379"/>
      <c r="T152" s="379"/>
      <c r="U152" s="379"/>
      <c r="V152" s="379"/>
      <c r="W152" s="379"/>
      <c r="X152" s="379"/>
      <c r="Y152" s="379"/>
      <c r="Z152" s="379"/>
      <c r="AA152" s="367"/>
      <c r="AB152" s="367"/>
      <c r="AC152" s="367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5">
        <v>4680115883444</v>
      </c>
      <c r="E153" s="386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5">
        <v>4680115883444</v>
      </c>
      <c r="E154" s="386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2"/>
      <c r="R154" s="382"/>
      <c r="S154" s="382"/>
      <c r="T154" s="383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8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79"/>
      <c r="M155" s="379"/>
      <c r="N155" s="379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79"/>
      <c r="B156" s="379"/>
      <c r="C156" s="379"/>
      <c r="D156" s="379"/>
      <c r="E156" s="379"/>
      <c r="F156" s="379"/>
      <c r="G156" s="379"/>
      <c r="H156" s="379"/>
      <c r="I156" s="379"/>
      <c r="J156" s="379"/>
      <c r="K156" s="379"/>
      <c r="L156" s="379"/>
      <c r="M156" s="379"/>
      <c r="N156" s="379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395" t="s">
        <v>71</v>
      </c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79"/>
      <c r="O157" s="379"/>
      <c r="P157" s="379"/>
      <c r="Q157" s="379"/>
      <c r="R157" s="379"/>
      <c r="S157" s="379"/>
      <c r="T157" s="379"/>
      <c r="U157" s="379"/>
      <c r="V157" s="379"/>
      <c r="W157" s="379"/>
      <c r="X157" s="379"/>
      <c r="Y157" s="379"/>
      <c r="Z157" s="379"/>
      <c r="AA157" s="367"/>
      <c r="AB157" s="367"/>
      <c r="AC157" s="367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5">
        <v>4680115882584</v>
      </c>
      <c r="E158" s="386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2"/>
      <c r="R158" s="382"/>
      <c r="S158" s="382"/>
      <c r="T158" s="383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5">
        <v>4680115882584</v>
      </c>
      <c r="E159" s="386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1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2"/>
      <c r="R159" s="382"/>
      <c r="S159" s="382"/>
      <c r="T159" s="383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8"/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79"/>
      <c r="M161" s="379"/>
      <c r="N161" s="379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394" t="s">
        <v>107</v>
      </c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368"/>
      <c r="AB162" s="368"/>
      <c r="AC162" s="368"/>
    </row>
    <row r="163" spans="1:68" ht="14.25" hidden="1" customHeight="1" x14ac:dyDescent="0.25">
      <c r="A163" s="395" t="s">
        <v>109</v>
      </c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79"/>
      <c r="O163" s="379"/>
      <c r="P163" s="379"/>
      <c r="Q163" s="379"/>
      <c r="R163" s="379"/>
      <c r="S163" s="379"/>
      <c r="T163" s="379"/>
      <c r="U163" s="379"/>
      <c r="V163" s="379"/>
      <c r="W163" s="379"/>
      <c r="X163" s="379"/>
      <c r="Y163" s="379"/>
      <c r="Z163" s="379"/>
      <c r="AA163" s="367"/>
      <c r="AB163" s="367"/>
      <c r="AC163" s="367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5">
        <v>4607091382945</v>
      </c>
      <c r="E164" s="386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9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2"/>
      <c r="R164" s="382"/>
      <c r="S164" s="382"/>
      <c r="T164" s="383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5">
        <v>4607091382952</v>
      </c>
      <c r="E165" s="386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2"/>
      <c r="R165" s="382"/>
      <c r="S165" s="382"/>
      <c r="T165" s="383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5">
        <v>4607091384604</v>
      </c>
      <c r="E166" s="386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2"/>
      <c r="R166" s="382"/>
      <c r="S166" s="382"/>
      <c r="T166" s="383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98"/>
      <c r="B167" s="379"/>
      <c r="C167" s="379"/>
      <c r="D167" s="379"/>
      <c r="E167" s="379"/>
      <c r="F167" s="379"/>
      <c r="G167" s="379"/>
      <c r="H167" s="379"/>
      <c r="I167" s="379"/>
      <c r="J167" s="379"/>
      <c r="K167" s="379"/>
      <c r="L167" s="379"/>
      <c r="M167" s="379"/>
      <c r="N167" s="379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79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79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395" t="s">
        <v>63</v>
      </c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79"/>
      <c r="O169" s="379"/>
      <c r="P169" s="379"/>
      <c r="Q169" s="379"/>
      <c r="R169" s="379"/>
      <c r="S169" s="379"/>
      <c r="T169" s="379"/>
      <c r="U169" s="379"/>
      <c r="V169" s="379"/>
      <c r="W169" s="379"/>
      <c r="X169" s="379"/>
      <c r="Y169" s="379"/>
      <c r="Z169" s="379"/>
      <c r="AA169" s="367"/>
      <c r="AB169" s="367"/>
      <c r="AC169" s="367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5">
        <v>4607091387667</v>
      </c>
      <c r="E170" s="386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2"/>
      <c r="R170" s="382"/>
      <c r="S170" s="382"/>
      <c r="T170" s="383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5">
        <v>4607091387636</v>
      </c>
      <c r="E171" s="386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2"/>
      <c r="R171" s="382"/>
      <c r="S171" s="382"/>
      <c r="T171" s="383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5">
        <v>4607091382426</v>
      </c>
      <c r="E172" s="386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2"/>
      <c r="R172" s="382"/>
      <c r="S172" s="382"/>
      <c r="T172" s="383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85">
        <v>4607091386547</v>
      </c>
      <c r="E173" s="386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2"/>
      <c r="R173" s="382"/>
      <c r="S173" s="382"/>
      <c r="T173" s="383"/>
      <c r="U173" s="34"/>
      <c r="V173" s="34"/>
      <c r="W173" s="35" t="s">
        <v>68</v>
      </c>
      <c r="X173" s="374">
        <v>19.600000000000001</v>
      </c>
      <c r="Y173" s="375">
        <f>IFERROR(IF(X173="",0,CEILING((X173/$H173),1)*$H173),"")</f>
        <v>19.599999999999998</v>
      </c>
      <c r="Z173" s="36">
        <f>IFERROR(IF(Y173=0,"",ROUNDUP(Y173/H173,0)*0.00502),"")</f>
        <v>3.5140000000000005E-2</v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20.580000000000002</v>
      </c>
      <c r="BN173" s="64">
        <f>IFERROR(Y173*I173/H173,"0")</f>
        <v>20.58</v>
      </c>
      <c r="BO173" s="64">
        <f>IFERROR(1/J173*(X173/H173),"0")</f>
        <v>2.9914529914529923E-2</v>
      </c>
      <c r="BP173" s="64">
        <f>IFERROR(1/J173*(Y173/H173),"0")</f>
        <v>2.9914529914529919E-2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5">
        <v>4607091382464</v>
      </c>
      <c r="E174" s="386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2"/>
      <c r="R174" s="382"/>
      <c r="S174" s="382"/>
      <c r="T174" s="383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79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7.0000000000000009</v>
      </c>
      <c r="Y175" s="376">
        <f>IFERROR(Y170/H170,"0")+IFERROR(Y171/H171,"0")+IFERROR(Y172/H172,"0")+IFERROR(Y173/H173,"0")+IFERROR(Y174/H174,"0")</f>
        <v>7</v>
      </c>
      <c r="Z175" s="376">
        <f>IFERROR(IF(Z170="",0,Z170),"0")+IFERROR(IF(Z171="",0,Z171),"0")+IFERROR(IF(Z172="",0,Z172),"0")+IFERROR(IF(Z173="",0,Z173),"0")+IFERROR(IF(Z174="",0,Z174),"0")</f>
        <v>3.5140000000000005E-2</v>
      </c>
      <c r="AA175" s="377"/>
      <c r="AB175" s="377"/>
      <c r="AC175" s="377"/>
    </row>
    <row r="176" spans="1:68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79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19.600000000000001</v>
      </c>
      <c r="Y176" s="376">
        <f>IFERROR(SUM(Y170:Y174),"0")</f>
        <v>19.599999999999998</v>
      </c>
      <c r="Z176" s="37"/>
      <c r="AA176" s="377"/>
      <c r="AB176" s="377"/>
      <c r="AC176" s="377"/>
    </row>
    <row r="177" spans="1:68" ht="14.25" hidden="1" customHeight="1" x14ac:dyDescent="0.25">
      <c r="A177" s="395" t="s">
        <v>71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79"/>
      <c r="AA177" s="367"/>
      <c r="AB177" s="367"/>
      <c r="AC177" s="367"/>
    </row>
    <row r="178" spans="1:68" ht="16.5" hidden="1" customHeight="1" x14ac:dyDescent="0.25">
      <c r="A178" s="54" t="s">
        <v>247</v>
      </c>
      <c r="B178" s="54" t="s">
        <v>248</v>
      </c>
      <c r="C178" s="31">
        <v>4301051611</v>
      </c>
      <c r="D178" s="385">
        <v>4607091385304</v>
      </c>
      <c r="E178" s="386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2"/>
      <c r="R178" s="382"/>
      <c r="S178" s="382"/>
      <c r="T178" s="383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85">
        <v>4607091386264</v>
      </c>
      <c r="E179" s="386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2"/>
      <c r="R179" s="382"/>
      <c r="S179" s="382"/>
      <c r="T179" s="383"/>
      <c r="U179" s="34"/>
      <c r="V179" s="34"/>
      <c r="W179" s="35" t="s">
        <v>68</v>
      </c>
      <c r="X179" s="374">
        <v>75</v>
      </c>
      <c r="Y179" s="375">
        <f>IFERROR(IF(X179="",0,CEILING((X179/$H179),1)*$H179),"")</f>
        <v>75</v>
      </c>
      <c r="Z179" s="36">
        <f>IFERROR(IF(Y179=0,"",ROUNDUP(Y179/H179,0)*0.00753),"")</f>
        <v>0.18825</v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81.95</v>
      </c>
      <c r="BN179" s="64">
        <f>IFERROR(Y179*I179/H179,"0")</f>
        <v>81.95</v>
      </c>
      <c r="BO179" s="64">
        <f>IFERROR(1/J179*(X179/H179),"0")</f>
        <v>0.16025641025641024</v>
      </c>
      <c r="BP179" s="64">
        <f>IFERROR(1/J179*(Y179/H179),"0")</f>
        <v>0.16025641025641024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5">
        <v>4607091385427</v>
      </c>
      <c r="E180" s="386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2"/>
      <c r="R180" s="382"/>
      <c r="S180" s="382"/>
      <c r="T180" s="383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79"/>
      <c r="M181" s="379"/>
      <c r="N181" s="379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25</v>
      </c>
      <c r="Y181" s="376">
        <f>IFERROR(Y178/H178,"0")+IFERROR(Y179/H179,"0")+IFERROR(Y180/H180,"0")</f>
        <v>25</v>
      </c>
      <c r="Z181" s="376">
        <f>IFERROR(IF(Z178="",0,Z178),"0")+IFERROR(IF(Z179="",0,Z179),"0")+IFERROR(IF(Z180="",0,Z180),"0")</f>
        <v>0.18825</v>
      </c>
      <c r="AA181" s="377"/>
      <c r="AB181" s="377"/>
      <c r="AC181" s="377"/>
    </row>
    <row r="182" spans="1:68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79"/>
      <c r="M182" s="379"/>
      <c r="N182" s="379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75</v>
      </c>
      <c r="Y182" s="376">
        <f>IFERROR(SUM(Y178:Y180),"0")</f>
        <v>75</v>
      </c>
      <c r="Z182" s="37"/>
      <c r="AA182" s="377"/>
      <c r="AB182" s="377"/>
      <c r="AC182" s="377"/>
    </row>
    <row r="183" spans="1:68" ht="27.75" hidden="1" customHeight="1" x14ac:dyDescent="0.2">
      <c r="A183" s="461" t="s">
        <v>253</v>
      </c>
      <c r="B183" s="462"/>
      <c r="C183" s="462"/>
      <c r="D183" s="462"/>
      <c r="E183" s="462"/>
      <c r="F183" s="462"/>
      <c r="G183" s="462"/>
      <c r="H183" s="462"/>
      <c r="I183" s="462"/>
      <c r="J183" s="462"/>
      <c r="K183" s="462"/>
      <c r="L183" s="462"/>
      <c r="M183" s="462"/>
      <c r="N183" s="462"/>
      <c r="O183" s="462"/>
      <c r="P183" s="462"/>
      <c r="Q183" s="462"/>
      <c r="R183" s="462"/>
      <c r="S183" s="462"/>
      <c r="T183" s="462"/>
      <c r="U183" s="462"/>
      <c r="V183" s="462"/>
      <c r="W183" s="462"/>
      <c r="X183" s="462"/>
      <c r="Y183" s="462"/>
      <c r="Z183" s="462"/>
      <c r="AA183" s="48"/>
      <c r="AB183" s="48"/>
      <c r="AC183" s="48"/>
    </row>
    <row r="184" spans="1:68" ht="16.5" hidden="1" customHeight="1" x14ac:dyDescent="0.25">
      <c r="A184" s="394" t="s">
        <v>254</v>
      </c>
      <c r="B184" s="379"/>
      <c r="C184" s="379"/>
      <c r="D184" s="379"/>
      <c r="E184" s="379"/>
      <c r="F184" s="379"/>
      <c r="G184" s="379"/>
      <c r="H184" s="379"/>
      <c r="I184" s="379"/>
      <c r="J184" s="379"/>
      <c r="K184" s="379"/>
      <c r="L184" s="379"/>
      <c r="M184" s="379"/>
      <c r="N184" s="379"/>
      <c r="O184" s="379"/>
      <c r="P184" s="379"/>
      <c r="Q184" s="379"/>
      <c r="R184" s="379"/>
      <c r="S184" s="379"/>
      <c r="T184" s="379"/>
      <c r="U184" s="379"/>
      <c r="V184" s="379"/>
      <c r="W184" s="379"/>
      <c r="X184" s="379"/>
      <c r="Y184" s="379"/>
      <c r="Z184" s="379"/>
      <c r="AA184" s="368"/>
      <c r="AB184" s="368"/>
      <c r="AC184" s="368"/>
    </row>
    <row r="185" spans="1:68" ht="14.25" hidden="1" customHeight="1" x14ac:dyDescent="0.25">
      <c r="A185" s="395" t="s">
        <v>63</v>
      </c>
      <c r="B185" s="379"/>
      <c r="C185" s="379"/>
      <c r="D185" s="379"/>
      <c r="E185" s="379"/>
      <c r="F185" s="379"/>
      <c r="G185" s="379"/>
      <c r="H185" s="379"/>
      <c r="I185" s="379"/>
      <c r="J185" s="379"/>
      <c r="K185" s="379"/>
      <c r="L185" s="379"/>
      <c r="M185" s="379"/>
      <c r="N185" s="379"/>
      <c r="O185" s="379"/>
      <c r="P185" s="379"/>
      <c r="Q185" s="379"/>
      <c r="R185" s="379"/>
      <c r="S185" s="379"/>
      <c r="T185" s="379"/>
      <c r="U185" s="379"/>
      <c r="V185" s="379"/>
      <c r="W185" s="379"/>
      <c r="X185" s="379"/>
      <c r="Y185" s="379"/>
      <c r="Z185" s="379"/>
      <c r="AA185" s="367"/>
      <c r="AB185" s="367"/>
      <c r="AC185" s="367"/>
    </row>
    <row r="186" spans="1:68" ht="27" hidden="1" customHeight="1" x14ac:dyDescent="0.25">
      <c r="A186" s="54" t="s">
        <v>255</v>
      </c>
      <c r="B186" s="54" t="s">
        <v>256</v>
      </c>
      <c r="C186" s="31">
        <v>4301031191</v>
      </c>
      <c r="D186" s="385">
        <v>4680115880993</v>
      </c>
      <c r="E186" s="386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2"/>
      <c r="R186" s="382"/>
      <c r="S186" s="382"/>
      <c r="T186" s="383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5">
        <v>4680115881761</v>
      </c>
      <c r="E187" s="386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2"/>
      <c r="R187" s="382"/>
      <c r="S187" s="382"/>
      <c r="T187" s="383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259</v>
      </c>
      <c r="B188" s="54" t="s">
        <v>260</v>
      </c>
      <c r="C188" s="31">
        <v>4301031201</v>
      </c>
      <c r="D188" s="385">
        <v>4680115881563</v>
      </c>
      <c r="E188" s="386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2"/>
      <c r="R188" s="382"/>
      <c r="S188" s="382"/>
      <c r="T188" s="383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261</v>
      </c>
      <c r="B189" s="54" t="s">
        <v>262</v>
      </c>
      <c r="C189" s="31">
        <v>4301031199</v>
      </c>
      <c r="D189" s="385">
        <v>4680115880986</v>
      </c>
      <c r="E189" s="386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2"/>
      <c r="R189" s="382"/>
      <c r="S189" s="382"/>
      <c r="T189" s="383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5">
        <v>4680115881785</v>
      </c>
      <c r="E190" s="386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2"/>
      <c r="R190" s="382"/>
      <c r="S190" s="382"/>
      <c r="T190" s="383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265</v>
      </c>
      <c r="B191" s="54" t="s">
        <v>266</v>
      </c>
      <c r="C191" s="31">
        <v>4301031202</v>
      </c>
      <c r="D191" s="385">
        <v>4680115881679</v>
      </c>
      <c r="E191" s="386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2"/>
      <c r="R191" s="382"/>
      <c r="S191" s="382"/>
      <c r="T191" s="383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5">
        <v>4680115880191</v>
      </c>
      <c r="E192" s="386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2"/>
      <c r="R192" s="382"/>
      <c r="S192" s="382"/>
      <c r="T192" s="383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5">
        <v>4680115883963</v>
      </c>
      <c r="E193" s="386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2"/>
      <c r="R193" s="382"/>
      <c r="S193" s="382"/>
      <c r="T193" s="383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idden="1" x14ac:dyDescent="0.2">
      <c r="A194" s="398"/>
      <c r="B194" s="379"/>
      <c r="C194" s="379"/>
      <c r="D194" s="379"/>
      <c r="E194" s="379"/>
      <c r="F194" s="379"/>
      <c r="G194" s="379"/>
      <c r="H194" s="379"/>
      <c r="I194" s="379"/>
      <c r="J194" s="379"/>
      <c r="K194" s="379"/>
      <c r="L194" s="379"/>
      <c r="M194" s="379"/>
      <c r="N194" s="379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hidden="1" x14ac:dyDescent="0.2">
      <c r="A195" s="379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79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hidden="1" customHeight="1" x14ac:dyDescent="0.25">
      <c r="A196" s="394" t="s">
        <v>271</v>
      </c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79"/>
      <c r="O196" s="379"/>
      <c r="P196" s="379"/>
      <c r="Q196" s="379"/>
      <c r="R196" s="379"/>
      <c r="S196" s="379"/>
      <c r="T196" s="379"/>
      <c r="U196" s="379"/>
      <c r="V196" s="379"/>
      <c r="W196" s="379"/>
      <c r="X196" s="379"/>
      <c r="Y196" s="379"/>
      <c r="Z196" s="379"/>
      <c r="AA196" s="368"/>
      <c r="AB196" s="368"/>
      <c r="AC196" s="368"/>
    </row>
    <row r="197" spans="1:68" ht="14.25" hidden="1" customHeight="1" x14ac:dyDescent="0.25">
      <c r="A197" s="395" t="s">
        <v>109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79"/>
      <c r="AA197" s="367"/>
      <c r="AB197" s="367"/>
      <c r="AC197" s="367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5">
        <v>4680115881402</v>
      </c>
      <c r="E198" s="386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5">
        <v>4680115881396</v>
      </c>
      <c r="E199" s="386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2"/>
      <c r="R199" s="382"/>
      <c r="S199" s="382"/>
      <c r="T199" s="383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98"/>
      <c r="B200" s="379"/>
      <c r="C200" s="379"/>
      <c r="D200" s="379"/>
      <c r="E200" s="379"/>
      <c r="F200" s="379"/>
      <c r="G200" s="379"/>
      <c r="H200" s="379"/>
      <c r="I200" s="379"/>
      <c r="J200" s="379"/>
      <c r="K200" s="379"/>
      <c r="L200" s="379"/>
      <c r="M200" s="379"/>
      <c r="N200" s="379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79"/>
      <c r="B201" s="379"/>
      <c r="C201" s="379"/>
      <c r="D201" s="379"/>
      <c r="E201" s="379"/>
      <c r="F201" s="379"/>
      <c r="G201" s="379"/>
      <c r="H201" s="379"/>
      <c r="I201" s="379"/>
      <c r="J201" s="379"/>
      <c r="K201" s="379"/>
      <c r="L201" s="379"/>
      <c r="M201" s="379"/>
      <c r="N201" s="379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395" t="s">
        <v>142</v>
      </c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79"/>
      <c r="O202" s="379"/>
      <c r="P202" s="379"/>
      <c r="Q202" s="379"/>
      <c r="R202" s="379"/>
      <c r="S202" s="379"/>
      <c r="T202" s="379"/>
      <c r="U202" s="379"/>
      <c r="V202" s="379"/>
      <c r="W202" s="379"/>
      <c r="X202" s="379"/>
      <c r="Y202" s="379"/>
      <c r="Z202" s="379"/>
      <c r="AA202" s="367"/>
      <c r="AB202" s="367"/>
      <c r="AC202" s="367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5">
        <v>4680115882935</v>
      </c>
      <c r="E203" s="386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5">
        <v>4680115880764</v>
      </c>
      <c r="E204" s="386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2"/>
      <c r="R204" s="382"/>
      <c r="S204" s="382"/>
      <c r="T204" s="383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8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79"/>
      <c r="M206" s="379"/>
      <c r="N206" s="379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395" t="s">
        <v>63</v>
      </c>
      <c r="B207" s="379"/>
      <c r="C207" s="379"/>
      <c r="D207" s="379"/>
      <c r="E207" s="379"/>
      <c r="F207" s="379"/>
      <c r="G207" s="379"/>
      <c r="H207" s="379"/>
      <c r="I207" s="379"/>
      <c r="J207" s="379"/>
      <c r="K207" s="379"/>
      <c r="L207" s="379"/>
      <c r="M207" s="379"/>
      <c r="N207" s="379"/>
      <c r="O207" s="379"/>
      <c r="P207" s="379"/>
      <c r="Q207" s="379"/>
      <c r="R207" s="379"/>
      <c r="S207" s="379"/>
      <c r="T207" s="379"/>
      <c r="U207" s="379"/>
      <c r="V207" s="379"/>
      <c r="W207" s="379"/>
      <c r="X207" s="379"/>
      <c r="Y207" s="379"/>
      <c r="Z207" s="379"/>
      <c r="AA207" s="367"/>
      <c r="AB207" s="367"/>
      <c r="AC207" s="367"/>
    </row>
    <row r="208" spans="1:68" ht="27" hidden="1" customHeight="1" x14ac:dyDescent="0.25">
      <c r="A208" s="54" t="s">
        <v>280</v>
      </c>
      <c r="B208" s="54" t="s">
        <v>281</v>
      </c>
      <c r="C208" s="31">
        <v>4301031224</v>
      </c>
      <c r="D208" s="385">
        <v>4680115882683</v>
      </c>
      <c r="E208" s="386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hidden="1" customHeight="1" x14ac:dyDescent="0.25">
      <c r="A209" s="54" t="s">
        <v>282</v>
      </c>
      <c r="B209" s="54" t="s">
        <v>283</v>
      </c>
      <c r="C209" s="31">
        <v>4301031230</v>
      </c>
      <c r="D209" s="385">
        <v>4680115882690</v>
      </c>
      <c r="E209" s="386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2"/>
      <c r="R209" s="382"/>
      <c r="S209" s="382"/>
      <c r="T209" s="383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5">
        <v>4680115882669</v>
      </c>
      <c r="E210" s="386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2"/>
      <c r="R210" s="382"/>
      <c r="S210" s="382"/>
      <c r="T210" s="383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286</v>
      </c>
      <c r="B211" s="54" t="s">
        <v>287</v>
      </c>
      <c r="C211" s="31">
        <v>4301031221</v>
      </c>
      <c r="D211" s="385">
        <v>4680115882676</v>
      </c>
      <c r="E211" s="386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5">
        <v>4680115884014</v>
      </c>
      <c r="E212" s="386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5">
        <v>4680115884007</v>
      </c>
      <c r="E213" s="386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5">
        <v>4680115884038</v>
      </c>
      <c r="E214" s="386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5">
        <v>4680115884021</v>
      </c>
      <c r="E215" s="386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398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79"/>
      <c r="N216" s="379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hidden="1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79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hidden="1" customHeight="1" x14ac:dyDescent="0.25">
      <c r="A218" s="395" t="s">
        <v>71</v>
      </c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79"/>
      <c r="O218" s="379"/>
      <c r="P218" s="379"/>
      <c r="Q218" s="379"/>
      <c r="R218" s="379"/>
      <c r="S218" s="379"/>
      <c r="T218" s="379"/>
      <c r="U218" s="379"/>
      <c r="V218" s="379"/>
      <c r="W218" s="379"/>
      <c r="X218" s="379"/>
      <c r="Y218" s="379"/>
      <c r="Z218" s="379"/>
      <c r="AA218" s="367"/>
      <c r="AB218" s="367"/>
      <c r="AC218" s="367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5">
        <v>4680115881594</v>
      </c>
      <c r="E219" s="386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2"/>
      <c r="R219" s="382"/>
      <c r="S219" s="382"/>
      <c r="T219" s="383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5">
        <v>4680115880962</v>
      </c>
      <c r="E220" s="386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2"/>
      <c r="R220" s="382"/>
      <c r="S220" s="382"/>
      <c r="T220" s="383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5">
        <v>4680115881617</v>
      </c>
      <c r="E221" s="386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2"/>
      <c r="R221" s="382"/>
      <c r="S221" s="382"/>
      <c r="T221" s="383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302</v>
      </c>
      <c r="B222" s="54" t="s">
        <v>303</v>
      </c>
      <c r="C222" s="31">
        <v>4301051632</v>
      </c>
      <c r="D222" s="385">
        <v>4680115880573</v>
      </c>
      <c r="E222" s="386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304</v>
      </c>
      <c r="B223" s="54" t="s">
        <v>305</v>
      </c>
      <c r="C223" s="31">
        <v>4301051407</v>
      </c>
      <c r="D223" s="385">
        <v>4680115882195</v>
      </c>
      <c r="E223" s="386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5">
        <v>4680115882607</v>
      </c>
      <c r="E224" s="386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5">
        <v>4680115880092</v>
      </c>
      <c r="E225" s="386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4">
        <v>28.8</v>
      </c>
      <c r="Y225" s="375">
        <f t="shared" si="36"/>
        <v>28.799999999999997</v>
      </c>
      <c r="Z225" s="36">
        <f t="shared" si="41"/>
        <v>9.0359999999999996E-2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32.064000000000007</v>
      </c>
      <c r="BN225" s="64">
        <f t="shared" si="38"/>
        <v>32.064</v>
      </c>
      <c r="BO225" s="64">
        <f t="shared" si="39"/>
        <v>7.6923076923076927E-2</v>
      </c>
      <c r="BP225" s="64">
        <f t="shared" si="40"/>
        <v>7.6923076923076927E-2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85">
        <v>4680115880221</v>
      </c>
      <c r="E226" s="386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4">
        <v>28.8</v>
      </c>
      <c r="Y226" s="375">
        <f t="shared" si="36"/>
        <v>28.799999999999997</v>
      </c>
      <c r="Z226" s="36">
        <f t="shared" si="41"/>
        <v>9.0359999999999996E-2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32.064000000000007</v>
      </c>
      <c r="BN226" s="64">
        <f t="shared" si="38"/>
        <v>32.064</v>
      </c>
      <c r="BO226" s="64">
        <f t="shared" si="39"/>
        <v>7.6923076923076927E-2</v>
      </c>
      <c r="BP226" s="64">
        <f t="shared" si="40"/>
        <v>7.6923076923076927E-2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5">
        <v>4680115882942</v>
      </c>
      <c r="E227" s="386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2"/>
      <c r="R227" s="382"/>
      <c r="S227" s="382"/>
      <c r="T227" s="383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5">
        <v>4680115880504</v>
      </c>
      <c r="E228" s="386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2"/>
      <c r="R228" s="382"/>
      <c r="S228" s="382"/>
      <c r="T228" s="383"/>
      <c r="U228" s="34"/>
      <c r="V228" s="34"/>
      <c r="W228" s="35" t="s">
        <v>68</v>
      </c>
      <c r="X228" s="374">
        <v>28.8</v>
      </c>
      <c r="Y228" s="375">
        <f t="shared" si="36"/>
        <v>28.799999999999997</v>
      </c>
      <c r="Z228" s="36">
        <f t="shared" si="41"/>
        <v>9.0359999999999996E-2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32.064000000000007</v>
      </c>
      <c r="BN228" s="64">
        <f t="shared" si="38"/>
        <v>32.064</v>
      </c>
      <c r="BO228" s="64">
        <f t="shared" si="39"/>
        <v>7.6923076923076927E-2</v>
      </c>
      <c r="BP228" s="64">
        <f t="shared" si="40"/>
        <v>7.6923076923076927E-2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4301051410</v>
      </c>
      <c r="D229" s="385">
        <v>4680115882164</v>
      </c>
      <c r="E229" s="386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5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2"/>
      <c r="R229" s="382"/>
      <c r="S229" s="382"/>
      <c r="T229" s="383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98"/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36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36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0.27107999999999999</v>
      </c>
      <c r="AA230" s="377"/>
      <c r="AB230" s="377"/>
      <c r="AC230" s="377"/>
    </row>
    <row r="231" spans="1:68" x14ac:dyDescent="0.2">
      <c r="A231" s="379"/>
      <c r="B231" s="379"/>
      <c r="C231" s="379"/>
      <c r="D231" s="379"/>
      <c r="E231" s="379"/>
      <c r="F231" s="379"/>
      <c r="G231" s="379"/>
      <c r="H231" s="379"/>
      <c r="I231" s="379"/>
      <c r="J231" s="379"/>
      <c r="K231" s="379"/>
      <c r="L231" s="379"/>
      <c r="M231" s="379"/>
      <c r="N231" s="379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86.4</v>
      </c>
      <c r="Y231" s="376">
        <f>IFERROR(SUM(Y219:Y229),"0")</f>
        <v>86.399999999999991</v>
      </c>
      <c r="Z231" s="37"/>
      <c r="AA231" s="377"/>
      <c r="AB231" s="377"/>
      <c r="AC231" s="377"/>
    </row>
    <row r="232" spans="1:68" ht="14.25" hidden="1" customHeight="1" x14ac:dyDescent="0.25">
      <c r="A232" s="395" t="s">
        <v>163</v>
      </c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79"/>
      <c r="N232" s="379"/>
      <c r="O232" s="379"/>
      <c r="P232" s="379"/>
      <c r="Q232" s="379"/>
      <c r="R232" s="379"/>
      <c r="S232" s="379"/>
      <c r="T232" s="379"/>
      <c r="U232" s="379"/>
      <c r="V232" s="379"/>
      <c r="W232" s="379"/>
      <c r="X232" s="379"/>
      <c r="Y232" s="379"/>
      <c r="Z232" s="379"/>
      <c r="AA232" s="367"/>
      <c r="AB232" s="367"/>
      <c r="AC232" s="367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5">
        <v>4680115882874</v>
      </c>
      <c r="E233" s="386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5">
        <v>4680115882874</v>
      </c>
      <c r="E234" s="386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5">
        <v>4680115884434</v>
      </c>
      <c r="E235" s="386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5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323</v>
      </c>
      <c r="B236" s="54" t="s">
        <v>324</v>
      </c>
      <c r="C236" s="31">
        <v>4301060375</v>
      </c>
      <c r="D236" s="385">
        <v>4680115880818</v>
      </c>
      <c r="E236" s="386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hidden="1" customHeight="1" x14ac:dyDescent="0.25">
      <c r="A237" s="54" t="s">
        <v>325</v>
      </c>
      <c r="B237" s="54" t="s">
        <v>326</v>
      </c>
      <c r="C237" s="31">
        <v>4301060389</v>
      </c>
      <c r="D237" s="385">
        <v>4680115880801</v>
      </c>
      <c r="E237" s="386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398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79"/>
      <c r="M238" s="379"/>
      <c r="N238" s="379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hidden="1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79"/>
      <c r="M239" s="379"/>
      <c r="N239" s="379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hidden="1" customHeight="1" x14ac:dyDescent="0.25">
      <c r="A240" s="394" t="s">
        <v>327</v>
      </c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368"/>
      <c r="AB240" s="368"/>
      <c r="AC240" s="368"/>
    </row>
    <row r="241" spans="1:68" ht="14.25" hidden="1" customHeight="1" x14ac:dyDescent="0.25">
      <c r="A241" s="395" t="s">
        <v>109</v>
      </c>
      <c r="B241" s="379"/>
      <c r="C241" s="379"/>
      <c r="D241" s="379"/>
      <c r="E241" s="379"/>
      <c r="F241" s="379"/>
      <c r="G241" s="379"/>
      <c r="H241" s="379"/>
      <c r="I241" s="379"/>
      <c r="J241" s="379"/>
      <c r="K241" s="379"/>
      <c r="L241" s="379"/>
      <c r="M241" s="379"/>
      <c r="N241" s="379"/>
      <c r="O241" s="379"/>
      <c r="P241" s="379"/>
      <c r="Q241" s="379"/>
      <c r="R241" s="379"/>
      <c r="S241" s="379"/>
      <c r="T241" s="379"/>
      <c r="U241" s="379"/>
      <c r="V241" s="379"/>
      <c r="W241" s="379"/>
      <c r="X241" s="379"/>
      <c r="Y241" s="379"/>
      <c r="Z241" s="379"/>
      <c r="AA241" s="367"/>
      <c r="AB241" s="367"/>
      <c r="AC241" s="367"/>
    </row>
    <row r="242" spans="1:68" ht="27" hidden="1" customHeight="1" x14ac:dyDescent="0.25">
      <c r="A242" s="54" t="s">
        <v>328</v>
      </c>
      <c r="B242" s="54" t="s">
        <v>329</v>
      </c>
      <c r="C242" s="31">
        <v>4301011717</v>
      </c>
      <c r="D242" s="385">
        <v>4680115884274</v>
      </c>
      <c r="E242" s="386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2"/>
      <c r="R242" s="382"/>
      <c r="S242" s="382"/>
      <c r="T242" s="383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5">
        <v>4680115884274</v>
      </c>
      <c r="E243" s="386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5">
        <v>4680115884298</v>
      </c>
      <c r="E244" s="386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4301011733</v>
      </c>
      <c r="D245" s="385">
        <v>4680115884250</v>
      </c>
      <c r="E245" s="386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5">
        <v>4680115884250</v>
      </c>
      <c r="E246" s="386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5">
        <v>4680115884281</v>
      </c>
      <c r="E247" s="386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5">
        <v>4680115884199</v>
      </c>
      <c r="E248" s="386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4301011716</v>
      </c>
      <c r="D249" s="385">
        <v>4680115884267</v>
      </c>
      <c r="E249" s="386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398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79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hidden="1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hidden="1" customHeight="1" x14ac:dyDescent="0.25">
      <c r="A252" s="394" t="s">
        <v>342</v>
      </c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79"/>
      <c r="N252" s="379"/>
      <c r="O252" s="379"/>
      <c r="P252" s="379"/>
      <c r="Q252" s="379"/>
      <c r="R252" s="379"/>
      <c r="S252" s="379"/>
      <c r="T252" s="379"/>
      <c r="U252" s="379"/>
      <c r="V252" s="379"/>
      <c r="W252" s="379"/>
      <c r="X252" s="379"/>
      <c r="Y252" s="379"/>
      <c r="Z252" s="379"/>
      <c r="AA252" s="368"/>
      <c r="AB252" s="368"/>
      <c r="AC252" s="368"/>
    </row>
    <row r="253" spans="1:68" ht="14.25" hidden="1" customHeight="1" x14ac:dyDescent="0.25">
      <c r="A253" s="395" t="s">
        <v>109</v>
      </c>
      <c r="B253" s="379"/>
      <c r="C253" s="379"/>
      <c r="D253" s="379"/>
      <c r="E253" s="379"/>
      <c r="F253" s="379"/>
      <c r="G253" s="379"/>
      <c r="H253" s="379"/>
      <c r="I253" s="379"/>
      <c r="J253" s="379"/>
      <c r="K253" s="379"/>
      <c r="L253" s="379"/>
      <c r="M253" s="379"/>
      <c r="N253" s="379"/>
      <c r="O253" s="379"/>
      <c r="P253" s="379"/>
      <c r="Q253" s="379"/>
      <c r="R253" s="379"/>
      <c r="S253" s="379"/>
      <c r="T253" s="379"/>
      <c r="U253" s="379"/>
      <c r="V253" s="379"/>
      <c r="W253" s="379"/>
      <c r="X253" s="379"/>
      <c r="Y253" s="379"/>
      <c r="Z253" s="379"/>
      <c r="AA253" s="367"/>
      <c r="AB253" s="367"/>
      <c r="AC253" s="367"/>
    </row>
    <row r="254" spans="1:68" ht="27" hidden="1" customHeight="1" x14ac:dyDescent="0.25">
      <c r="A254" s="54" t="s">
        <v>343</v>
      </c>
      <c r="B254" s="54" t="s">
        <v>344</v>
      </c>
      <c r="C254" s="31">
        <v>4301011826</v>
      </c>
      <c r="D254" s="385">
        <v>4680115884137</v>
      </c>
      <c r="E254" s="386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2"/>
      <c r="R254" s="382"/>
      <c r="S254" s="382"/>
      <c r="T254" s="383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5">
        <v>4680115884137</v>
      </c>
      <c r="E255" s="386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5">
        <v>4680115884236</v>
      </c>
      <c r="E256" s="386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2"/>
      <c r="R256" s="382"/>
      <c r="S256" s="382"/>
      <c r="T256" s="383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5">
        <v>4680115884175</v>
      </c>
      <c r="E257" s="386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85">
        <v>4680115884144</v>
      </c>
      <c r="E258" s="386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4">
        <v>60</v>
      </c>
      <c r="Y258" s="375">
        <f t="shared" si="47"/>
        <v>60</v>
      </c>
      <c r="Z258" s="36">
        <f>IFERROR(IF(Y258=0,"",ROUNDUP(Y258/H258,0)*0.00937),"")</f>
        <v>0.14055000000000001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63.6</v>
      </c>
      <c r="BN258" s="64">
        <f t="shared" si="49"/>
        <v>63.6</v>
      </c>
      <c r="BO258" s="64">
        <f t="shared" si="50"/>
        <v>0.125</v>
      </c>
      <c r="BP258" s="64">
        <f t="shared" si="51"/>
        <v>0.125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85">
        <v>4680115885288</v>
      </c>
      <c r="E259" s="386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4">
        <v>44.4</v>
      </c>
      <c r="Y259" s="375">
        <f t="shared" si="47"/>
        <v>44.400000000000006</v>
      </c>
      <c r="Z259" s="36">
        <f>IFERROR(IF(Y259=0,"",ROUNDUP(Y259/H259,0)*0.00937),"")</f>
        <v>0.11244</v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47.279999999999994</v>
      </c>
      <c r="BN259" s="64">
        <f t="shared" si="49"/>
        <v>47.28</v>
      </c>
      <c r="BO259" s="64">
        <f t="shared" si="50"/>
        <v>9.9999999999999978E-2</v>
      </c>
      <c r="BP259" s="64">
        <f t="shared" si="51"/>
        <v>0.10000000000000002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5">
        <v>4680115884182</v>
      </c>
      <c r="E260" s="386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85">
        <v>4680115884205</v>
      </c>
      <c r="E261" s="386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2"/>
      <c r="R261" s="382"/>
      <c r="S261" s="382"/>
      <c r="T261" s="383"/>
      <c r="U261" s="34"/>
      <c r="V261" s="34"/>
      <c r="W261" s="35" t="s">
        <v>68</v>
      </c>
      <c r="X261" s="374">
        <v>120</v>
      </c>
      <c r="Y261" s="375">
        <f t="shared" si="47"/>
        <v>120</v>
      </c>
      <c r="Z261" s="36">
        <f>IFERROR(IF(Y261=0,"",ROUNDUP(Y261/H261,0)*0.00937),"")</f>
        <v>0.28110000000000002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127.2</v>
      </c>
      <c r="BN261" s="64">
        <f t="shared" si="49"/>
        <v>127.2</v>
      </c>
      <c r="BO261" s="64">
        <f t="shared" si="50"/>
        <v>0.25</v>
      </c>
      <c r="BP261" s="64">
        <f t="shared" si="51"/>
        <v>0.25</v>
      </c>
    </row>
    <row r="262" spans="1:68" x14ac:dyDescent="0.2">
      <c r="A262" s="398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79"/>
      <c r="N262" s="379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57</v>
      </c>
      <c r="Y262" s="376">
        <f>IFERROR(Y254/H254,"0")+IFERROR(Y255/H255,"0")+IFERROR(Y256/H256,"0")+IFERROR(Y257/H257,"0")+IFERROR(Y258/H258,"0")+IFERROR(Y259/H259,"0")+IFERROR(Y260/H260,"0")+IFERROR(Y261/H261,"0")</f>
        <v>57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0.53408999999999995</v>
      </c>
      <c r="AA262" s="377"/>
      <c r="AB262" s="377"/>
      <c r="AC262" s="377"/>
    </row>
    <row r="263" spans="1:68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79"/>
      <c r="N263" s="379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224.4</v>
      </c>
      <c r="Y263" s="376">
        <f>IFERROR(SUM(Y254:Y261),"0")</f>
        <v>224.4</v>
      </c>
      <c r="Z263" s="37"/>
      <c r="AA263" s="377"/>
      <c r="AB263" s="377"/>
      <c r="AC263" s="377"/>
    </row>
    <row r="264" spans="1:68" ht="16.5" hidden="1" customHeight="1" x14ac:dyDescent="0.25">
      <c r="A264" s="394" t="s">
        <v>358</v>
      </c>
      <c r="B264" s="379"/>
      <c r="C264" s="379"/>
      <c r="D264" s="379"/>
      <c r="E264" s="379"/>
      <c r="F264" s="379"/>
      <c r="G264" s="379"/>
      <c r="H264" s="379"/>
      <c r="I264" s="379"/>
      <c r="J264" s="379"/>
      <c r="K264" s="379"/>
      <c r="L264" s="379"/>
      <c r="M264" s="379"/>
      <c r="N264" s="379"/>
      <c r="O264" s="379"/>
      <c r="P264" s="379"/>
      <c r="Q264" s="379"/>
      <c r="R264" s="379"/>
      <c r="S264" s="379"/>
      <c r="T264" s="379"/>
      <c r="U264" s="379"/>
      <c r="V264" s="379"/>
      <c r="W264" s="379"/>
      <c r="X264" s="379"/>
      <c r="Y264" s="379"/>
      <c r="Z264" s="379"/>
      <c r="AA264" s="368"/>
      <c r="AB264" s="368"/>
      <c r="AC264" s="368"/>
    </row>
    <row r="265" spans="1:68" ht="14.25" hidden="1" customHeight="1" x14ac:dyDescent="0.25">
      <c r="A265" s="395" t="s">
        <v>109</v>
      </c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  <c r="Y265" s="379"/>
      <c r="Z265" s="379"/>
      <c r="AA265" s="367"/>
      <c r="AB265" s="367"/>
      <c r="AC265" s="367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5">
        <v>4680115885837</v>
      </c>
      <c r="E266" s="386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2"/>
      <c r="R266" s="382"/>
      <c r="S266" s="382"/>
      <c r="T266" s="383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5">
        <v>4680115885806</v>
      </c>
      <c r="E267" s="386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2"/>
      <c r="R267" s="382"/>
      <c r="S267" s="382"/>
      <c r="T267" s="383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5">
        <v>4680115885851</v>
      </c>
      <c r="E268" s="386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2"/>
      <c r="R268" s="382"/>
      <c r="S268" s="382"/>
      <c r="T268" s="383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5">
        <v>4680115885844</v>
      </c>
      <c r="E269" s="386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7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2"/>
      <c r="R269" s="382"/>
      <c r="S269" s="382"/>
      <c r="T269" s="383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5">
        <v>4680115885820</v>
      </c>
      <c r="E270" s="386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2"/>
      <c r="R270" s="382"/>
      <c r="S270" s="382"/>
      <c r="T270" s="383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98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79"/>
      <c r="N272" s="379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394" t="s">
        <v>369</v>
      </c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79"/>
      <c r="N273" s="379"/>
      <c r="O273" s="379"/>
      <c r="P273" s="379"/>
      <c r="Q273" s="379"/>
      <c r="R273" s="379"/>
      <c r="S273" s="379"/>
      <c r="T273" s="379"/>
      <c r="U273" s="379"/>
      <c r="V273" s="379"/>
      <c r="W273" s="379"/>
      <c r="X273" s="379"/>
      <c r="Y273" s="379"/>
      <c r="Z273" s="379"/>
      <c r="AA273" s="368"/>
      <c r="AB273" s="368"/>
      <c r="AC273" s="368"/>
    </row>
    <row r="274" spans="1:68" ht="14.25" hidden="1" customHeight="1" x14ac:dyDescent="0.25">
      <c r="A274" s="395" t="s">
        <v>109</v>
      </c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79"/>
      <c r="O274" s="379"/>
      <c r="P274" s="379"/>
      <c r="Q274" s="379"/>
      <c r="R274" s="379"/>
      <c r="S274" s="379"/>
      <c r="T274" s="379"/>
      <c r="U274" s="379"/>
      <c r="V274" s="379"/>
      <c r="W274" s="379"/>
      <c r="X274" s="379"/>
      <c r="Y274" s="379"/>
      <c r="Z274" s="379"/>
      <c r="AA274" s="367"/>
      <c r="AB274" s="367"/>
      <c r="AC274" s="367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5">
        <v>4680115885707</v>
      </c>
      <c r="E275" s="386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2"/>
      <c r="R275" s="382"/>
      <c r="S275" s="382"/>
      <c r="T275" s="383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98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79"/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394" t="s">
        <v>372</v>
      </c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79"/>
      <c r="M278" s="379"/>
      <c r="N278" s="379"/>
      <c r="O278" s="379"/>
      <c r="P278" s="379"/>
      <c r="Q278" s="379"/>
      <c r="R278" s="379"/>
      <c r="S278" s="379"/>
      <c r="T278" s="379"/>
      <c r="U278" s="379"/>
      <c r="V278" s="379"/>
      <c r="W278" s="379"/>
      <c r="X278" s="379"/>
      <c r="Y278" s="379"/>
      <c r="Z278" s="379"/>
      <c r="AA278" s="368"/>
      <c r="AB278" s="368"/>
      <c r="AC278" s="368"/>
    </row>
    <row r="279" spans="1:68" ht="14.25" hidden="1" customHeight="1" x14ac:dyDescent="0.25">
      <c r="A279" s="395" t="s">
        <v>109</v>
      </c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79"/>
      <c r="N279" s="379"/>
      <c r="O279" s="379"/>
      <c r="P279" s="379"/>
      <c r="Q279" s="379"/>
      <c r="R279" s="379"/>
      <c r="S279" s="379"/>
      <c r="T279" s="379"/>
      <c r="U279" s="379"/>
      <c r="V279" s="379"/>
      <c r="W279" s="379"/>
      <c r="X279" s="379"/>
      <c r="Y279" s="379"/>
      <c r="Z279" s="379"/>
      <c r="AA279" s="367"/>
      <c r="AB279" s="367"/>
      <c r="AC279" s="367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5">
        <v>4607091383423</v>
      </c>
      <c r="E280" s="386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5">
        <v>4680115885691</v>
      </c>
      <c r="E281" s="386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2"/>
      <c r="R281" s="382"/>
      <c r="S281" s="382"/>
      <c r="T281" s="383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5">
        <v>4680115885660</v>
      </c>
      <c r="E282" s="386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2"/>
      <c r="R282" s="382"/>
      <c r="S282" s="382"/>
      <c r="T282" s="383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98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79"/>
      <c r="B284" s="379"/>
      <c r="C284" s="379"/>
      <c r="D284" s="379"/>
      <c r="E284" s="379"/>
      <c r="F284" s="379"/>
      <c r="G284" s="379"/>
      <c r="H284" s="379"/>
      <c r="I284" s="379"/>
      <c r="J284" s="379"/>
      <c r="K284" s="379"/>
      <c r="L284" s="379"/>
      <c r="M284" s="379"/>
      <c r="N284" s="379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394" t="s">
        <v>379</v>
      </c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79"/>
      <c r="O285" s="379"/>
      <c r="P285" s="379"/>
      <c r="Q285" s="379"/>
      <c r="R285" s="379"/>
      <c r="S285" s="379"/>
      <c r="T285" s="379"/>
      <c r="U285" s="379"/>
      <c r="V285" s="379"/>
      <c r="W285" s="379"/>
      <c r="X285" s="379"/>
      <c r="Y285" s="379"/>
      <c r="Z285" s="379"/>
      <c r="AA285" s="368"/>
      <c r="AB285" s="368"/>
      <c r="AC285" s="368"/>
    </row>
    <row r="286" spans="1:68" ht="14.25" hidden="1" customHeight="1" x14ac:dyDescent="0.25">
      <c r="A286" s="395" t="s">
        <v>71</v>
      </c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79"/>
      <c r="O286" s="379"/>
      <c r="P286" s="379"/>
      <c r="Q286" s="379"/>
      <c r="R286" s="379"/>
      <c r="S286" s="379"/>
      <c r="T286" s="379"/>
      <c r="U286" s="379"/>
      <c r="V286" s="379"/>
      <c r="W286" s="379"/>
      <c r="X286" s="379"/>
      <c r="Y286" s="379"/>
      <c r="Z286" s="379"/>
      <c r="AA286" s="367"/>
      <c r="AB286" s="367"/>
      <c r="AC286" s="367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5">
        <v>4680115881556</v>
      </c>
      <c r="E287" s="386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2"/>
      <c r="R287" s="382"/>
      <c r="S287" s="382"/>
      <c r="T287" s="383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85">
        <v>4680115881037</v>
      </c>
      <c r="E288" s="386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2"/>
      <c r="R288" s="382"/>
      <c r="S288" s="382"/>
      <c r="T288" s="383"/>
      <c r="U288" s="34"/>
      <c r="V288" s="34"/>
      <c r="W288" s="35" t="s">
        <v>68</v>
      </c>
      <c r="X288" s="374">
        <v>100.8</v>
      </c>
      <c r="Y288" s="375">
        <f>IFERROR(IF(X288="",0,CEILING((X288/$H288),1)*$H288),"")</f>
        <v>100.8</v>
      </c>
      <c r="Z288" s="36">
        <f>IFERROR(IF(Y288=0,"",ROUNDUP(Y288/H288,0)*0.00937),"")</f>
        <v>0.28110000000000002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108.53999999999999</v>
      </c>
      <c r="BN288" s="64">
        <f>IFERROR(Y288*I288/H288,"0")</f>
        <v>108.53999999999999</v>
      </c>
      <c r="BO288" s="64">
        <f>IFERROR(1/J288*(X288/H288),"0")</f>
        <v>0.25</v>
      </c>
      <c r="BP288" s="64">
        <f>IFERROR(1/J288*(Y288/H288),"0")</f>
        <v>0.25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85">
        <v>4680115881228</v>
      </c>
      <c r="E289" s="386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2"/>
      <c r="R289" s="382"/>
      <c r="S289" s="382"/>
      <c r="T289" s="383"/>
      <c r="U289" s="34"/>
      <c r="V289" s="34"/>
      <c r="W289" s="35" t="s">
        <v>68</v>
      </c>
      <c r="X289" s="374">
        <v>129.6</v>
      </c>
      <c r="Y289" s="375">
        <f>IFERROR(IF(X289="",0,CEILING((X289/$H289),1)*$H289),"")</f>
        <v>129.6</v>
      </c>
      <c r="Z289" s="36">
        <f>IFERROR(IF(Y289=0,"",ROUNDUP(Y289/H289,0)*0.00753),"")</f>
        <v>0.40662000000000004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144.28800000000001</v>
      </c>
      <c r="BN289" s="64">
        <f>IFERROR(Y289*I289/H289,"0")</f>
        <v>144.28800000000001</v>
      </c>
      <c r="BO289" s="64">
        <f>IFERROR(1/J289*(X289/H289),"0")</f>
        <v>0.34615384615384615</v>
      </c>
      <c r="BP289" s="64">
        <f>IFERROR(1/J289*(Y289/H289),"0")</f>
        <v>0.34615384615384615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5">
        <v>4680115881211</v>
      </c>
      <c r="E290" s="386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2"/>
      <c r="R290" s="382"/>
      <c r="S290" s="382"/>
      <c r="T290" s="383"/>
      <c r="U290" s="34"/>
      <c r="V290" s="34"/>
      <c r="W290" s="35" t="s">
        <v>68</v>
      </c>
      <c r="X290" s="374">
        <v>600</v>
      </c>
      <c r="Y290" s="375">
        <f>IFERROR(IF(X290="",0,CEILING((X290/$H290),1)*$H290),"")</f>
        <v>600</v>
      </c>
      <c r="Z290" s="36">
        <f>IFERROR(IF(Y290=0,"",ROUNDUP(Y290/H290,0)*0.00753),"")</f>
        <v>1.8825000000000001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650</v>
      </c>
      <c r="BN290" s="64">
        <f>IFERROR(Y290*I290/H290,"0")</f>
        <v>650</v>
      </c>
      <c r="BO290" s="64">
        <f>IFERROR(1/J290*(X290/H290),"0")</f>
        <v>1.6025641025641024</v>
      </c>
      <c r="BP290" s="64">
        <f>IFERROR(1/J290*(Y290/H290),"0")</f>
        <v>1.6025641025641024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85">
        <v>4680115881020</v>
      </c>
      <c r="E291" s="386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2"/>
      <c r="R291" s="382"/>
      <c r="S291" s="382"/>
      <c r="T291" s="383"/>
      <c r="U291" s="34"/>
      <c r="V291" s="34"/>
      <c r="W291" s="35" t="s">
        <v>68</v>
      </c>
      <c r="X291" s="374">
        <v>50.4</v>
      </c>
      <c r="Y291" s="375">
        <f>IFERROR(IF(X291="",0,CEILING((X291/$H291),1)*$H291),"")</f>
        <v>50.4</v>
      </c>
      <c r="Z291" s="36">
        <f>IFERROR(IF(Y291=0,"",ROUNDUP(Y291/H291,0)*0.00937),"")</f>
        <v>0.14055000000000001</v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53.550000000000004</v>
      </c>
      <c r="BN291" s="64">
        <f>IFERROR(Y291*I291/H291,"0")</f>
        <v>53.550000000000004</v>
      </c>
      <c r="BO291" s="64">
        <f>IFERROR(1/J291*(X291/H291),"0")</f>
        <v>0.125</v>
      </c>
      <c r="BP291" s="64">
        <f>IFERROR(1/J291*(Y291/H291),"0")</f>
        <v>0.125</v>
      </c>
    </row>
    <row r="292" spans="1:68" x14ac:dyDescent="0.2">
      <c r="A292" s="398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349</v>
      </c>
      <c r="Y292" s="376">
        <f>IFERROR(Y287/H287,"0")+IFERROR(Y288/H288,"0")+IFERROR(Y289/H289,"0")+IFERROR(Y290/H290,"0")+IFERROR(Y291/H291,"0")</f>
        <v>349</v>
      </c>
      <c r="Z292" s="376">
        <f>IFERROR(IF(Z287="",0,Z287),"0")+IFERROR(IF(Z288="",0,Z288),"0")+IFERROR(IF(Z289="",0,Z289),"0")+IFERROR(IF(Z290="",0,Z290),"0")+IFERROR(IF(Z291="",0,Z291),"0")</f>
        <v>2.7107700000000001</v>
      </c>
      <c r="AA292" s="377"/>
      <c r="AB292" s="377"/>
      <c r="AC292" s="377"/>
    </row>
    <row r="293" spans="1:68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79"/>
      <c r="M293" s="379"/>
      <c r="N293" s="379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880.8</v>
      </c>
      <c r="Y293" s="376">
        <f>IFERROR(SUM(Y287:Y291),"0")</f>
        <v>880.8</v>
      </c>
      <c r="Z293" s="37"/>
      <c r="AA293" s="377"/>
      <c r="AB293" s="377"/>
      <c r="AC293" s="377"/>
    </row>
    <row r="294" spans="1:68" ht="16.5" hidden="1" customHeight="1" x14ac:dyDescent="0.25">
      <c r="A294" s="394" t="s">
        <v>390</v>
      </c>
      <c r="B294" s="379"/>
      <c r="C294" s="379"/>
      <c r="D294" s="379"/>
      <c r="E294" s="379"/>
      <c r="F294" s="379"/>
      <c r="G294" s="379"/>
      <c r="H294" s="379"/>
      <c r="I294" s="379"/>
      <c r="J294" s="379"/>
      <c r="K294" s="379"/>
      <c r="L294" s="379"/>
      <c r="M294" s="379"/>
      <c r="N294" s="379"/>
      <c r="O294" s="379"/>
      <c r="P294" s="379"/>
      <c r="Q294" s="379"/>
      <c r="R294" s="379"/>
      <c r="S294" s="379"/>
      <c r="T294" s="379"/>
      <c r="U294" s="379"/>
      <c r="V294" s="379"/>
      <c r="W294" s="379"/>
      <c r="X294" s="379"/>
      <c r="Y294" s="379"/>
      <c r="Z294" s="379"/>
      <c r="AA294" s="368"/>
      <c r="AB294" s="368"/>
      <c r="AC294" s="368"/>
    </row>
    <row r="295" spans="1:68" ht="14.25" hidden="1" customHeight="1" x14ac:dyDescent="0.25">
      <c r="A295" s="395" t="s">
        <v>71</v>
      </c>
      <c r="B295" s="379"/>
      <c r="C295" s="379"/>
      <c r="D295" s="379"/>
      <c r="E295" s="379"/>
      <c r="F295" s="379"/>
      <c r="G295" s="379"/>
      <c r="H295" s="379"/>
      <c r="I295" s="379"/>
      <c r="J295" s="379"/>
      <c r="K295" s="379"/>
      <c r="L295" s="379"/>
      <c r="M295" s="379"/>
      <c r="N295" s="379"/>
      <c r="O295" s="379"/>
      <c r="P295" s="379"/>
      <c r="Q295" s="379"/>
      <c r="R295" s="379"/>
      <c r="S295" s="379"/>
      <c r="T295" s="379"/>
      <c r="U295" s="379"/>
      <c r="V295" s="379"/>
      <c r="W295" s="379"/>
      <c r="X295" s="379"/>
      <c r="Y295" s="379"/>
      <c r="Z295" s="379"/>
      <c r="AA295" s="367"/>
      <c r="AB295" s="367"/>
      <c r="AC295" s="367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5">
        <v>4680115884618</v>
      </c>
      <c r="E296" s="386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98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79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394" t="s">
        <v>393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79"/>
      <c r="AA299" s="368"/>
      <c r="AB299" s="368"/>
      <c r="AC299" s="368"/>
    </row>
    <row r="300" spans="1:68" ht="14.25" hidden="1" customHeight="1" x14ac:dyDescent="0.25">
      <c r="A300" s="395" t="s">
        <v>109</v>
      </c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79"/>
      <c r="N300" s="379"/>
      <c r="O300" s="379"/>
      <c r="P300" s="379"/>
      <c r="Q300" s="379"/>
      <c r="R300" s="379"/>
      <c r="S300" s="379"/>
      <c r="T300" s="379"/>
      <c r="U300" s="379"/>
      <c r="V300" s="379"/>
      <c r="W300" s="379"/>
      <c r="X300" s="379"/>
      <c r="Y300" s="379"/>
      <c r="Z300" s="379"/>
      <c r="AA300" s="367"/>
      <c r="AB300" s="367"/>
      <c r="AC300" s="367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5">
        <v>4680115882973</v>
      </c>
      <c r="E301" s="386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8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8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79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395" t="s">
        <v>63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79"/>
      <c r="AA304" s="367"/>
      <c r="AB304" s="367"/>
      <c r="AC304" s="367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5">
        <v>4607091389845</v>
      </c>
      <c r="E305" s="386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3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2"/>
      <c r="R305" s="382"/>
      <c r="S305" s="382"/>
      <c r="T305" s="383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5">
        <v>4680115882881</v>
      </c>
      <c r="E306" s="386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5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98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394" t="s">
        <v>400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79"/>
      <c r="AA309" s="368"/>
      <c r="AB309" s="368"/>
      <c r="AC309" s="368"/>
    </row>
    <row r="310" spans="1:68" ht="14.25" hidden="1" customHeight="1" x14ac:dyDescent="0.25">
      <c r="A310" s="395" t="s">
        <v>109</v>
      </c>
      <c r="B310" s="379"/>
      <c r="C310" s="379"/>
      <c r="D310" s="379"/>
      <c r="E310" s="379"/>
      <c r="F310" s="379"/>
      <c r="G310" s="379"/>
      <c r="H310" s="379"/>
      <c r="I310" s="379"/>
      <c r="J310" s="379"/>
      <c r="K310" s="379"/>
      <c r="L310" s="379"/>
      <c r="M310" s="379"/>
      <c r="N310" s="379"/>
      <c r="O310" s="379"/>
      <c r="P310" s="379"/>
      <c r="Q310" s="379"/>
      <c r="R310" s="379"/>
      <c r="S310" s="379"/>
      <c r="T310" s="379"/>
      <c r="U310" s="379"/>
      <c r="V310" s="379"/>
      <c r="W310" s="379"/>
      <c r="X310" s="379"/>
      <c r="Y310" s="379"/>
      <c r="Z310" s="379"/>
      <c r="AA310" s="367"/>
      <c r="AB310" s="367"/>
      <c r="AC310" s="367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5">
        <v>4680115885615</v>
      </c>
      <c r="E311" s="386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2"/>
      <c r="R311" s="382"/>
      <c r="S311" s="382"/>
      <c r="T311" s="383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5">
        <v>4680115885646</v>
      </c>
      <c r="E312" s="386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2"/>
      <c r="R312" s="382"/>
      <c r="S312" s="382"/>
      <c r="T312" s="383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5">
        <v>4680115885554</v>
      </c>
      <c r="E313" s="386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2"/>
      <c r="R313" s="382"/>
      <c r="S313" s="382"/>
      <c r="T313" s="383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5">
        <v>4680115885622</v>
      </c>
      <c r="E314" s="386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2"/>
      <c r="R314" s="382"/>
      <c r="S314" s="382"/>
      <c r="T314" s="383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5">
        <v>4680115881938</v>
      </c>
      <c r="E315" s="386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2"/>
      <c r="R315" s="382"/>
      <c r="S315" s="382"/>
      <c r="T315" s="383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5">
        <v>4607091387346</v>
      </c>
      <c r="E316" s="386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2"/>
      <c r="R316" s="382"/>
      <c r="S316" s="382"/>
      <c r="T316" s="383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5">
        <v>4680115885608</v>
      </c>
      <c r="E317" s="386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2"/>
      <c r="R317" s="382"/>
      <c r="S317" s="382"/>
      <c r="T317" s="383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98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395" t="s">
        <v>63</v>
      </c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79"/>
      <c r="O320" s="379"/>
      <c r="P320" s="379"/>
      <c r="Q320" s="379"/>
      <c r="R320" s="379"/>
      <c r="S320" s="379"/>
      <c r="T320" s="379"/>
      <c r="U320" s="379"/>
      <c r="V320" s="379"/>
      <c r="W320" s="379"/>
      <c r="X320" s="379"/>
      <c r="Y320" s="379"/>
      <c r="Z320" s="379"/>
      <c r="AA320" s="367"/>
      <c r="AB320" s="367"/>
      <c r="AC320" s="367"/>
    </row>
    <row r="321" spans="1:68" ht="27" hidden="1" customHeight="1" x14ac:dyDescent="0.25">
      <c r="A321" s="54" t="s">
        <v>415</v>
      </c>
      <c r="B321" s="54" t="s">
        <v>416</v>
      </c>
      <c r="C321" s="31">
        <v>4301030878</v>
      </c>
      <c r="D321" s="385">
        <v>4607091387193</v>
      </c>
      <c r="E321" s="386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5">
        <v>4607091387230</v>
      </c>
      <c r="E322" s="386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2"/>
      <c r="R322" s="382"/>
      <c r="S322" s="382"/>
      <c r="T322" s="383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5">
        <v>4607091387292</v>
      </c>
      <c r="E323" s="386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5">
        <v>4607091387285</v>
      </c>
      <c r="E324" s="386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398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hidden="1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79"/>
      <c r="M326" s="379"/>
      <c r="N326" s="379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hidden="1" customHeight="1" x14ac:dyDescent="0.25">
      <c r="A327" s="395" t="s">
        <v>71</v>
      </c>
      <c r="B327" s="379"/>
      <c r="C327" s="379"/>
      <c r="D327" s="379"/>
      <c r="E327" s="379"/>
      <c r="F327" s="379"/>
      <c r="G327" s="379"/>
      <c r="H327" s="379"/>
      <c r="I327" s="379"/>
      <c r="J327" s="379"/>
      <c r="K327" s="379"/>
      <c r="L327" s="379"/>
      <c r="M327" s="379"/>
      <c r="N327" s="379"/>
      <c r="O327" s="379"/>
      <c r="P327" s="379"/>
      <c r="Q327" s="379"/>
      <c r="R327" s="379"/>
      <c r="S327" s="379"/>
      <c r="T327" s="379"/>
      <c r="U327" s="379"/>
      <c r="V327" s="379"/>
      <c r="W327" s="379"/>
      <c r="X327" s="379"/>
      <c r="Y327" s="379"/>
      <c r="Z327" s="379"/>
      <c r="AA327" s="367"/>
      <c r="AB327" s="367"/>
      <c r="AC327" s="367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5">
        <v>4607091387766</v>
      </c>
      <c r="E328" s="386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2"/>
      <c r="R328" s="382"/>
      <c r="S328" s="382"/>
      <c r="T328" s="383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5">
        <v>4607091387957</v>
      </c>
      <c r="E329" s="386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5">
        <v>4607091387964</v>
      </c>
      <c r="E330" s="386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5">
        <v>4680115884588</v>
      </c>
      <c r="E331" s="386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2"/>
      <c r="R331" s="382"/>
      <c r="S331" s="382"/>
      <c r="T331" s="383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5">
        <v>4607091387537</v>
      </c>
      <c r="E332" s="386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2"/>
      <c r="R332" s="382"/>
      <c r="S332" s="382"/>
      <c r="T332" s="383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5">
        <v>4607091387513</v>
      </c>
      <c r="E333" s="386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2"/>
      <c r="R333" s="382"/>
      <c r="S333" s="382"/>
      <c r="T333" s="383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98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79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79"/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395" t="s">
        <v>163</v>
      </c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79"/>
      <c r="O336" s="379"/>
      <c r="P336" s="379"/>
      <c r="Q336" s="379"/>
      <c r="R336" s="379"/>
      <c r="S336" s="379"/>
      <c r="T336" s="379"/>
      <c r="U336" s="379"/>
      <c r="V336" s="379"/>
      <c r="W336" s="379"/>
      <c r="X336" s="379"/>
      <c r="Y336" s="379"/>
      <c r="Z336" s="379"/>
      <c r="AA336" s="367"/>
      <c r="AB336" s="367"/>
      <c r="AC336" s="367"/>
    </row>
    <row r="337" spans="1:68" ht="16.5" hidden="1" customHeight="1" x14ac:dyDescent="0.25">
      <c r="A337" s="54" t="s">
        <v>435</v>
      </c>
      <c r="B337" s="54" t="s">
        <v>436</v>
      </c>
      <c r="C337" s="31">
        <v>4301060379</v>
      </c>
      <c r="D337" s="385">
        <v>4607091380880</v>
      </c>
      <c r="E337" s="386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2"/>
      <c r="R337" s="382"/>
      <c r="S337" s="382"/>
      <c r="T337" s="383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437</v>
      </c>
      <c r="B338" s="54" t="s">
        <v>438</v>
      </c>
      <c r="C338" s="31">
        <v>4301060308</v>
      </c>
      <c r="D338" s="385">
        <v>4607091384482</v>
      </c>
      <c r="E338" s="386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2"/>
      <c r="R338" s="382"/>
      <c r="S338" s="382"/>
      <c r="T338" s="383"/>
      <c r="U338" s="34"/>
      <c r="V338" s="34"/>
      <c r="W338" s="35" t="s">
        <v>68</v>
      </c>
      <c r="X338" s="374">
        <v>0</v>
      </c>
      <c r="Y338" s="375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hidden="1" customHeight="1" x14ac:dyDescent="0.25">
      <c r="A339" s="54" t="s">
        <v>439</v>
      </c>
      <c r="B339" s="54" t="s">
        <v>440</v>
      </c>
      <c r="C339" s="31">
        <v>4301060325</v>
      </c>
      <c r="D339" s="385">
        <v>4607091380897</v>
      </c>
      <c r="E339" s="386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2"/>
      <c r="R339" s="382"/>
      <c r="S339" s="382"/>
      <c r="T339" s="383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398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79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0</v>
      </c>
      <c r="Y340" s="376">
        <f>IFERROR(Y337/H337,"0")+IFERROR(Y338/H338,"0")+IFERROR(Y339/H339,"0")</f>
        <v>0</v>
      </c>
      <c r="Z340" s="376">
        <f>IFERROR(IF(Z337="",0,Z337),"0")+IFERROR(IF(Z338="",0,Z338),"0")+IFERROR(IF(Z339="",0,Z339),"0")</f>
        <v>0</v>
      </c>
      <c r="AA340" s="377"/>
      <c r="AB340" s="377"/>
      <c r="AC340" s="377"/>
    </row>
    <row r="341" spans="1:68" hidden="1" x14ac:dyDescent="0.2">
      <c r="A341" s="379"/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0</v>
      </c>
      <c r="Y341" s="376">
        <f>IFERROR(SUM(Y337:Y339),"0")</f>
        <v>0</v>
      </c>
      <c r="Z341" s="37"/>
      <c r="AA341" s="377"/>
      <c r="AB341" s="377"/>
      <c r="AC341" s="377"/>
    </row>
    <row r="342" spans="1:68" ht="14.25" hidden="1" customHeight="1" x14ac:dyDescent="0.25">
      <c r="A342" s="395" t="s">
        <v>95</v>
      </c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  <c r="Y342" s="379"/>
      <c r="Z342" s="379"/>
      <c r="AA342" s="367"/>
      <c r="AB342" s="367"/>
      <c r="AC342" s="367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5">
        <v>4607091388374</v>
      </c>
      <c r="E343" s="386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3" t="s">
        <v>443</v>
      </c>
      <c r="Q343" s="382"/>
      <c r="R343" s="382"/>
      <c r="S343" s="382"/>
      <c r="T343" s="383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5">
        <v>4607091388381</v>
      </c>
      <c r="E344" s="386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696" t="s">
        <v>446</v>
      </c>
      <c r="Q344" s="382"/>
      <c r="R344" s="382"/>
      <c r="S344" s="382"/>
      <c r="T344" s="383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85">
        <v>4607091383102</v>
      </c>
      <c r="E345" s="386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2"/>
      <c r="R345" s="382"/>
      <c r="S345" s="382"/>
      <c r="T345" s="383"/>
      <c r="U345" s="34"/>
      <c r="V345" s="34"/>
      <c r="W345" s="35" t="s">
        <v>68</v>
      </c>
      <c r="X345" s="374">
        <v>20.399999999999999</v>
      </c>
      <c r="Y345" s="375">
        <f>IFERROR(IF(X345="",0,CEILING((X345/$H345),1)*$H345),"")</f>
        <v>20.399999999999999</v>
      </c>
      <c r="Z345" s="36">
        <f>IFERROR(IF(Y345=0,"",ROUNDUP(Y345/H345,0)*0.00753),"")</f>
        <v>6.0240000000000002E-2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23.8</v>
      </c>
      <c r="BN345" s="64">
        <f>IFERROR(Y345*I345/H345,"0")</f>
        <v>23.8</v>
      </c>
      <c r="BO345" s="64">
        <f>IFERROR(1/J345*(X345/H345),"0")</f>
        <v>5.128205128205128E-2</v>
      </c>
      <c r="BP345" s="64">
        <f>IFERROR(1/J345*(Y345/H345),"0")</f>
        <v>5.128205128205128E-2</v>
      </c>
    </row>
    <row r="346" spans="1:68" ht="27" hidden="1" customHeight="1" x14ac:dyDescent="0.25">
      <c r="A346" s="54" t="s">
        <v>449</v>
      </c>
      <c r="B346" s="54" t="s">
        <v>450</v>
      </c>
      <c r="C346" s="31">
        <v>4301030233</v>
      </c>
      <c r="D346" s="385">
        <v>4607091388404</v>
      </c>
      <c r="E346" s="386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2"/>
      <c r="R346" s="382"/>
      <c r="S346" s="382"/>
      <c r="T346" s="383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8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79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8</v>
      </c>
      <c r="Y347" s="376">
        <f>IFERROR(Y343/H343,"0")+IFERROR(Y344/H344,"0")+IFERROR(Y345/H345,"0")+IFERROR(Y346/H346,"0")</f>
        <v>8</v>
      </c>
      <c r="Z347" s="376">
        <f>IFERROR(IF(Z343="",0,Z343),"0")+IFERROR(IF(Z344="",0,Z344),"0")+IFERROR(IF(Z345="",0,Z345),"0")+IFERROR(IF(Z346="",0,Z346),"0")</f>
        <v>6.0240000000000002E-2</v>
      </c>
      <c r="AA347" s="377"/>
      <c r="AB347" s="377"/>
      <c r="AC347" s="377"/>
    </row>
    <row r="348" spans="1:68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20.399999999999999</v>
      </c>
      <c r="Y348" s="376">
        <f>IFERROR(SUM(Y343:Y346),"0")</f>
        <v>20.399999999999999</v>
      </c>
      <c r="Z348" s="37"/>
      <c r="AA348" s="377"/>
      <c r="AB348" s="377"/>
      <c r="AC348" s="377"/>
    </row>
    <row r="349" spans="1:68" ht="14.25" hidden="1" customHeight="1" x14ac:dyDescent="0.25">
      <c r="A349" s="395" t="s">
        <v>451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79"/>
      <c r="AA349" s="367"/>
      <c r="AB349" s="367"/>
      <c r="AC349" s="367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5">
        <v>4680115881808</v>
      </c>
      <c r="E350" s="386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2"/>
      <c r="R350" s="382"/>
      <c r="S350" s="382"/>
      <c r="T350" s="383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5">
        <v>4680115881822</v>
      </c>
      <c r="E351" s="386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2"/>
      <c r="R351" s="382"/>
      <c r="S351" s="382"/>
      <c r="T351" s="383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5">
        <v>4680115880016</v>
      </c>
      <c r="E352" s="386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4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98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79"/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394" t="s">
        <v>460</v>
      </c>
      <c r="B355" s="379"/>
      <c r="C355" s="379"/>
      <c r="D355" s="379"/>
      <c r="E355" s="379"/>
      <c r="F355" s="379"/>
      <c r="G355" s="379"/>
      <c r="H355" s="379"/>
      <c r="I355" s="379"/>
      <c r="J355" s="379"/>
      <c r="K355" s="379"/>
      <c r="L355" s="379"/>
      <c r="M355" s="379"/>
      <c r="N355" s="379"/>
      <c r="O355" s="379"/>
      <c r="P355" s="379"/>
      <c r="Q355" s="379"/>
      <c r="R355" s="379"/>
      <c r="S355" s="379"/>
      <c r="T355" s="379"/>
      <c r="U355" s="379"/>
      <c r="V355" s="379"/>
      <c r="W355" s="379"/>
      <c r="X355" s="379"/>
      <c r="Y355" s="379"/>
      <c r="Z355" s="379"/>
      <c r="AA355" s="368"/>
      <c r="AB355" s="368"/>
      <c r="AC355" s="368"/>
    </row>
    <row r="356" spans="1:68" ht="14.25" hidden="1" customHeight="1" x14ac:dyDescent="0.25">
      <c r="A356" s="395" t="s">
        <v>63</v>
      </c>
      <c r="B356" s="379"/>
      <c r="C356" s="379"/>
      <c r="D356" s="379"/>
      <c r="E356" s="379"/>
      <c r="F356" s="379"/>
      <c r="G356" s="379"/>
      <c r="H356" s="379"/>
      <c r="I356" s="379"/>
      <c r="J356" s="379"/>
      <c r="K356" s="379"/>
      <c r="L356" s="379"/>
      <c r="M356" s="379"/>
      <c r="N356" s="379"/>
      <c r="O356" s="379"/>
      <c r="P356" s="379"/>
      <c r="Q356" s="379"/>
      <c r="R356" s="379"/>
      <c r="S356" s="379"/>
      <c r="T356" s="379"/>
      <c r="U356" s="379"/>
      <c r="V356" s="379"/>
      <c r="W356" s="379"/>
      <c r="X356" s="379"/>
      <c r="Y356" s="379"/>
      <c r="Z356" s="379"/>
      <c r="AA356" s="367"/>
      <c r="AB356" s="367"/>
      <c r="AC356" s="367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85">
        <v>4607091383836</v>
      </c>
      <c r="E357" s="386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2"/>
      <c r="R357" s="382"/>
      <c r="S357" s="382"/>
      <c r="T357" s="383"/>
      <c r="U357" s="34"/>
      <c r="V357" s="34"/>
      <c r="W357" s="35" t="s">
        <v>68</v>
      </c>
      <c r="X357" s="374">
        <v>25.2</v>
      </c>
      <c r="Y357" s="375">
        <f>IFERROR(IF(X357="",0,CEILING((X357/$H357),1)*$H357),"")</f>
        <v>25.2</v>
      </c>
      <c r="Z357" s="36">
        <f>IFERROR(IF(Y357=0,"",ROUNDUP(Y357/H357,0)*0.00753),"")</f>
        <v>0.10542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28.672000000000001</v>
      </c>
      <c r="BN357" s="64">
        <f>IFERROR(Y357*I357/H357,"0")</f>
        <v>28.672000000000001</v>
      </c>
      <c r="BO357" s="64">
        <f>IFERROR(1/J357*(X357/H357),"0")</f>
        <v>8.9743589743589744E-2</v>
      </c>
      <c r="BP357" s="64">
        <f>IFERROR(1/J357*(Y357/H357),"0")</f>
        <v>8.9743589743589744E-2</v>
      </c>
    </row>
    <row r="358" spans="1:68" x14ac:dyDescent="0.2">
      <c r="A358" s="398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79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14</v>
      </c>
      <c r="Y358" s="376">
        <f>IFERROR(Y357/H357,"0")</f>
        <v>14</v>
      </c>
      <c r="Z358" s="376">
        <f>IFERROR(IF(Z357="",0,Z357),"0")</f>
        <v>0.10542</v>
      </c>
      <c r="AA358" s="377"/>
      <c r="AB358" s="377"/>
      <c r="AC358" s="377"/>
    </row>
    <row r="359" spans="1:68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25.2</v>
      </c>
      <c r="Y359" s="376">
        <f>IFERROR(SUM(Y357:Y357),"0")</f>
        <v>25.2</v>
      </c>
      <c r="Z359" s="37"/>
      <c r="AA359" s="377"/>
      <c r="AB359" s="377"/>
      <c r="AC359" s="377"/>
    </row>
    <row r="360" spans="1:68" ht="14.25" hidden="1" customHeight="1" x14ac:dyDescent="0.25">
      <c r="A360" s="395" t="s">
        <v>71</v>
      </c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79"/>
      <c r="O360" s="379"/>
      <c r="P360" s="379"/>
      <c r="Q360" s="379"/>
      <c r="R360" s="379"/>
      <c r="S360" s="379"/>
      <c r="T360" s="379"/>
      <c r="U360" s="379"/>
      <c r="V360" s="379"/>
      <c r="W360" s="379"/>
      <c r="X360" s="379"/>
      <c r="Y360" s="379"/>
      <c r="Z360" s="379"/>
      <c r="AA360" s="367"/>
      <c r="AB360" s="367"/>
      <c r="AC360" s="367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5">
        <v>4607091387919</v>
      </c>
      <c r="E361" s="386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2"/>
      <c r="R361" s="382"/>
      <c r="S361" s="382"/>
      <c r="T361" s="383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85">
        <v>4680115883604</v>
      </c>
      <c r="E362" s="386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1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2"/>
      <c r="R362" s="382"/>
      <c r="S362" s="382"/>
      <c r="T362" s="383"/>
      <c r="U362" s="34"/>
      <c r="V362" s="34"/>
      <c r="W362" s="35" t="s">
        <v>68</v>
      </c>
      <c r="X362" s="374">
        <v>126</v>
      </c>
      <c r="Y362" s="375">
        <f>IFERROR(IF(X362="",0,CEILING((X362/$H362),1)*$H362),"")</f>
        <v>126</v>
      </c>
      <c r="Z362" s="36">
        <f>IFERROR(IF(Y362=0,"",ROUNDUP(Y362/H362,0)*0.00753),"")</f>
        <v>0.45180000000000003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142.31999999999996</v>
      </c>
      <c r="BN362" s="64">
        <f>IFERROR(Y362*I362/H362,"0")</f>
        <v>142.31999999999996</v>
      </c>
      <c r="BO362" s="64">
        <f>IFERROR(1/J362*(X362/H362),"0")</f>
        <v>0.38461538461538458</v>
      </c>
      <c r="BP362" s="64">
        <f>IFERROR(1/J362*(Y362/H362),"0")</f>
        <v>0.38461538461538458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85">
        <v>4680115883567</v>
      </c>
      <c r="E363" s="386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2"/>
      <c r="R363" s="382"/>
      <c r="S363" s="382"/>
      <c r="T363" s="383"/>
      <c r="U363" s="34"/>
      <c r="V363" s="34"/>
      <c r="W363" s="35" t="s">
        <v>68</v>
      </c>
      <c r="X363" s="374">
        <v>126</v>
      </c>
      <c r="Y363" s="375">
        <f>IFERROR(IF(X363="",0,CEILING((X363/$H363),1)*$H363),"")</f>
        <v>126</v>
      </c>
      <c r="Z363" s="36">
        <f>IFERROR(IF(Y363=0,"",ROUNDUP(Y363/H363,0)*0.00753),"")</f>
        <v>0.45180000000000003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141.59999999999997</v>
      </c>
      <c r="BN363" s="64">
        <f>IFERROR(Y363*I363/H363,"0")</f>
        <v>141.59999999999997</v>
      </c>
      <c r="BO363" s="64">
        <f>IFERROR(1/J363*(X363/H363),"0")</f>
        <v>0.38461538461538458</v>
      </c>
      <c r="BP363" s="64">
        <f>IFERROR(1/J363*(Y363/H363),"0")</f>
        <v>0.38461538461538458</v>
      </c>
    </row>
    <row r="364" spans="1:68" x14ac:dyDescent="0.2">
      <c r="A364" s="398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120</v>
      </c>
      <c r="Y364" s="376">
        <f>IFERROR(Y361/H361,"0")+IFERROR(Y362/H362,"0")+IFERROR(Y363/H363,"0")</f>
        <v>120</v>
      </c>
      <c r="Z364" s="376">
        <f>IFERROR(IF(Z361="",0,Z361),"0")+IFERROR(IF(Z362="",0,Z362),"0")+IFERROR(IF(Z363="",0,Z363),"0")</f>
        <v>0.90360000000000007</v>
      </c>
      <c r="AA364" s="377"/>
      <c r="AB364" s="377"/>
      <c r="AC364" s="377"/>
    </row>
    <row r="365" spans="1:68" x14ac:dyDescent="0.2">
      <c r="A365" s="379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79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252</v>
      </c>
      <c r="Y365" s="376">
        <f>IFERROR(SUM(Y361:Y363),"0")</f>
        <v>252</v>
      </c>
      <c r="Z365" s="37"/>
      <c r="AA365" s="377"/>
      <c r="AB365" s="377"/>
      <c r="AC365" s="377"/>
    </row>
    <row r="366" spans="1:68" ht="27.75" hidden="1" customHeight="1" x14ac:dyDescent="0.2">
      <c r="A366" s="461" t="s">
        <v>469</v>
      </c>
      <c r="B366" s="462"/>
      <c r="C366" s="462"/>
      <c r="D366" s="462"/>
      <c r="E366" s="462"/>
      <c r="F366" s="462"/>
      <c r="G366" s="462"/>
      <c r="H366" s="462"/>
      <c r="I366" s="462"/>
      <c r="J366" s="462"/>
      <c r="K366" s="462"/>
      <c r="L366" s="462"/>
      <c r="M366" s="462"/>
      <c r="N366" s="462"/>
      <c r="O366" s="462"/>
      <c r="P366" s="462"/>
      <c r="Q366" s="462"/>
      <c r="R366" s="462"/>
      <c r="S366" s="462"/>
      <c r="T366" s="462"/>
      <c r="U366" s="462"/>
      <c r="V366" s="462"/>
      <c r="W366" s="462"/>
      <c r="X366" s="462"/>
      <c r="Y366" s="462"/>
      <c r="Z366" s="462"/>
      <c r="AA366" s="48"/>
      <c r="AB366" s="48"/>
      <c r="AC366" s="48"/>
    </row>
    <row r="367" spans="1:68" ht="16.5" hidden="1" customHeight="1" x14ac:dyDescent="0.25">
      <c r="A367" s="394" t="s">
        <v>470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79"/>
      <c r="AA367" s="368"/>
      <c r="AB367" s="368"/>
      <c r="AC367" s="368"/>
    </row>
    <row r="368" spans="1:68" ht="14.25" hidden="1" customHeight="1" x14ac:dyDescent="0.25">
      <c r="A368" s="395" t="s">
        <v>109</v>
      </c>
      <c r="B368" s="379"/>
      <c r="C368" s="379"/>
      <c r="D368" s="379"/>
      <c r="E368" s="379"/>
      <c r="F368" s="379"/>
      <c r="G368" s="379"/>
      <c r="H368" s="379"/>
      <c r="I368" s="379"/>
      <c r="J368" s="379"/>
      <c r="K368" s="379"/>
      <c r="L368" s="379"/>
      <c r="M368" s="379"/>
      <c r="N368" s="379"/>
      <c r="O368" s="379"/>
      <c r="P368" s="379"/>
      <c r="Q368" s="379"/>
      <c r="R368" s="379"/>
      <c r="S368" s="379"/>
      <c r="T368" s="379"/>
      <c r="U368" s="379"/>
      <c r="V368" s="379"/>
      <c r="W368" s="379"/>
      <c r="X368" s="379"/>
      <c r="Y368" s="379"/>
      <c r="Z368" s="379"/>
      <c r="AA368" s="367"/>
      <c r="AB368" s="367"/>
      <c r="AC368" s="367"/>
    </row>
    <row r="369" spans="1:68" ht="27" hidden="1" customHeight="1" x14ac:dyDescent="0.25">
      <c r="A369" s="54" t="s">
        <v>471</v>
      </c>
      <c r="B369" s="54" t="s">
        <v>472</v>
      </c>
      <c r="C369" s="31">
        <v>4301011869</v>
      </c>
      <c r="D369" s="385">
        <v>4680115884847</v>
      </c>
      <c r="E369" s="386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2"/>
      <c r="R369" s="382"/>
      <c r="S369" s="382"/>
      <c r="T369" s="383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5">
        <v>4680115884847</v>
      </c>
      <c r="E370" s="386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2"/>
      <c r="R370" s="382"/>
      <c r="S370" s="382"/>
      <c r="T370" s="383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474</v>
      </c>
      <c r="B371" s="54" t="s">
        <v>475</v>
      </c>
      <c r="C371" s="31">
        <v>4301011870</v>
      </c>
      <c r="D371" s="385">
        <v>4680115884854</v>
      </c>
      <c r="E371" s="386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2"/>
      <c r="R371" s="382"/>
      <c r="S371" s="382"/>
      <c r="T371" s="383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5">
        <v>4680115884854</v>
      </c>
      <c r="E372" s="386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5">
        <v>4680115884830</v>
      </c>
      <c r="E373" s="386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2"/>
      <c r="R373" s="382"/>
      <c r="S373" s="382"/>
      <c r="T373" s="383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479</v>
      </c>
      <c r="C374" s="31">
        <v>4301011867</v>
      </c>
      <c r="D374" s="385">
        <v>4680115884830</v>
      </c>
      <c r="E374" s="386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2"/>
      <c r="R374" s="382"/>
      <c r="S374" s="382"/>
      <c r="T374" s="383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IFERROR(IF(Y374=0,"",ROUNDUP(Y374/H374,0)*0.02175),"")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5">
        <v>4680115882638</v>
      </c>
      <c r="E375" s="386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2"/>
      <c r="R375" s="382"/>
      <c r="S375" s="382"/>
      <c r="T375" s="383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5">
        <v>4680115884922</v>
      </c>
      <c r="E376" s="386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2"/>
      <c r="R376" s="382"/>
      <c r="S376" s="382"/>
      <c r="T376" s="383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85">
        <v>4680115884861</v>
      </c>
      <c r="E377" s="386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4">
        <v>200</v>
      </c>
      <c r="Y377" s="375">
        <f t="shared" si="62"/>
        <v>200</v>
      </c>
      <c r="Z377" s="36">
        <f>IFERROR(IF(Y377=0,"",ROUNDUP(Y377/H377,0)*0.00937),"")</f>
        <v>0.37480000000000002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208.4</v>
      </c>
      <c r="BN377" s="64">
        <f t="shared" si="64"/>
        <v>208.4</v>
      </c>
      <c r="BO377" s="64">
        <f t="shared" si="65"/>
        <v>0.33333333333333331</v>
      </c>
      <c r="BP377" s="64">
        <f t="shared" si="66"/>
        <v>0.33333333333333331</v>
      </c>
    </row>
    <row r="378" spans="1:68" x14ac:dyDescent="0.2">
      <c r="A378" s="398"/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79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40</v>
      </c>
      <c r="Y378" s="376">
        <f>IFERROR(Y369/H369,"0")+IFERROR(Y370/H370,"0")+IFERROR(Y371/H371,"0")+IFERROR(Y372/H372,"0")+IFERROR(Y373/H373,"0")+IFERROR(Y374/H374,"0")+IFERROR(Y375/H375,"0")+IFERROR(Y376/H376,"0")+IFERROR(Y377/H377,"0")</f>
        <v>40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0.37480000000000002</v>
      </c>
      <c r="AA378" s="377"/>
      <c r="AB378" s="377"/>
      <c r="AC378" s="377"/>
    </row>
    <row r="379" spans="1:68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200</v>
      </c>
      <c r="Y379" s="376">
        <f>IFERROR(SUM(Y369:Y377),"0")</f>
        <v>200</v>
      </c>
      <c r="Z379" s="37"/>
      <c r="AA379" s="377"/>
      <c r="AB379" s="377"/>
      <c r="AC379" s="377"/>
    </row>
    <row r="380" spans="1:68" ht="14.25" hidden="1" customHeight="1" x14ac:dyDescent="0.25">
      <c r="A380" s="395" t="s">
        <v>142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79"/>
      <c r="AA380" s="367"/>
      <c r="AB380" s="367"/>
      <c r="AC380" s="367"/>
    </row>
    <row r="381" spans="1:68" ht="27" hidden="1" customHeight="1" x14ac:dyDescent="0.25">
      <c r="A381" s="54" t="s">
        <v>486</v>
      </c>
      <c r="B381" s="54" t="s">
        <v>487</v>
      </c>
      <c r="C381" s="31">
        <v>4301020178</v>
      </c>
      <c r="D381" s="385">
        <v>4607091383980</v>
      </c>
      <c r="E381" s="386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2"/>
      <c r="R381" s="382"/>
      <c r="S381" s="382"/>
      <c r="T381" s="383"/>
      <c r="U381" s="34"/>
      <c r="V381" s="34"/>
      <c r="W381" s="35" t="s">
        <v>68</v>
      </c>
      <c r="X381" s="374">
        <v>0</v>
      </c>
      <c r="Y381" s="375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85">
        <v>4607091384178</v>
      </c>
      <c r="E382" s="386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2"/>
      <c r="R382" s="382"/>
      <c r="S382" s="382"/>
      <c r="T382" s="383"/>
      <c r="U382" s="34"/>
      <c r="V382" s="34"/>
      <c r="W382" s="35" t="s">
        <v>68</v>
      </c>
      <c r="X382" s="374">
        <v>32</v>
      </c>
      <c r="Y382" s="375">
        <f>IFERROR(IF(X382="",0,CEILING((X382/$H382),1)*$H382),"")</f>
        <v>32</v>
      </c>
      <c r="Z382" s="36">
        <f>IFERROR(IF(Y382=0,"",ROUNDUP(Y382/H382,0)*0.00937),"")</f>
        <v>7.4959999999999999E-2</v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33.92</v>
      </c>
      <c r="BN382" s="64">
        <f>IFERROR(Y382*I382/H382,"0")</f>
        <v>33.92</v>
      </c>
      <c r="BO382" s="64">
        <f>IFERROR(1/J382*(X382/H382),"0")</f>
        <v>6.6666666666666666E-2</v>
      </c>
      <c r="BP382" s="64">
        <f>IFERROR(1/J382*(Y382/H382),"0")</f>
        <v>6.6666666666666666E-2</v>
      </c>
    </row>
    <row r="383" spans="1:68" x14ac:dyDescent="0.2">
      <c r="A383" s="398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79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8</v>
      </c>
      <c r="Y383" s="376">
        <f>IFERROR(Y381/H381,"0")+IFERROR(Y382/H382,"0")</f>
        <v>8</v>
      </c>
      <c r="Z383" s="376">
        <f>IFERROR(IF(Z381="",0,Z381),"0")+IFERROR(IF(Z382="",0,Z382),"0")</f>
        <v>7.4959999999999999E-2</v>
      </c>
      <c r="AA383" s="377"/>
      <c r="AB383" s="377"/>
      <c r="AC383" s="377"/>
    </row>
    <row r="384" spans="1:68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79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32</v>
      </c>
      <c r="Y384" s="376">
        <f>IFERROR(SUM(Y381:Y382),"0")</f>
        <v>32</v>
      </c>
      <c r="Z384" s="37"/>
      <c r="AA384" s="377"/>
      <c r="AB384" s="377"/>
      <c r="AC384" s="377"/>
    </row>
    <row r="385" spans="1:68" ht="14.25" hidden="1" customHeight="1" x14ac:dyDescent="0.25">
      <c r="A385" s="395" t="s">
        <v>71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79"/>
      <c r="AA385" s="367"/>
      <c r="AB385" s="367"/>
      <c r="AC385" s="367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5">
        <v>4607091383928</v>
      </c>
      <c r="E386" s="386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2"/>
      <c r="R386" s="382"/>
      <c r="S386" s="382"/>
      <c r="T386" s="383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5">
        <v>4607091383928</v>
      </c>
      <c r="E387" s="386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2"/>
      <c r="R387" s="382"/>
      <c r="S387" s="382"/>
      <c r="T387" s="383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493</v>
      </c>
      <c r="B388" s="54" t="s">
        <v>494</v>
      </c>
      <c r="C388" s="31">
        <v>4301051636</v>
      </c>
      <c r="D388" s="385">
        <v>4607091384260</v>
      </c>
      <c r="E388" s="386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2"/>
      <c r="R388" s="382"/>
      <c r="S388" s="382"/>
      <c r="T388" s="383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398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79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hidden="1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79"/>
      <c r="M390" s="379"/>
      <c r="N390" s="379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hidden="1" customHeight="1" x14ac:dyDescent="0.25">
      <c r="A391" s="395" t="s">
        <v>163</v>
      </c>
      <c r="B391" s="379"/>
      <c r="C391" s="379"/>
      <c r="D391" s="379"/>
      <c r="E391" s="379"/>
      <c r="F391" s="379"/>
      <c r="G391" s="379"/>
      <c r="H391" s="379"/>
      <c r="I391" s="379"/>
      <c r="J391" s="379"/>
      <c r="K391" s="379"/>
      <c r="L391" s="379"/>
      <c r="M391" s="379"/>
      <c r="N391" s="379"/>
      <c r="O391" s="379"/>
      <c r="P391" s="379"/>
      <c r="Q391" s="379"/>
      <c r="R391" s="379"/>
      <c r="S391" s="379"/>
      <c r="T391" s="379"/>
      <c r="U391" s="379"/>
      <c r="V391" s="379"/>
      <c r="W391" s="379"/>
      <c r="X391" s="379"/>
      <c r="Y391" s="379"/>
      <c r="Z391" s="379"/>
      <c r="AA391" s="367"/>
      <c r="AB391" s="367"/>
      <c r="AC391" s="367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5">
        <v>4607091384673</v>
      </c>
      <c r="E392" s="386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85">
        <v>4607091384673</v>
      </c>
      <c r="E393" s="386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2"/>
      <c r="R393" s="382"/>
      <c r="S393" s="382"/>
      <c r="T393" s="383"/>
      <c r="U393" s="34"/>
      <c r="V393" s="34"/>
      <c r="W393" s="35" t="s">
        <v>68</v>
      </c>
      <c r="X393" s="374">
        <v>600</v>
      </c>
      <c r="Y393" s="375">
        <f>IFERROR(IF(X393="",0,CEILING((X393/$H393),1)*$H393),"")</f>
        <v>600.6</v>
      </c>
      <c r="Z393" s="36">
        <f>IFERROR(IF(Y393=0,"",ROUNDUP(Y393/H393,0)*0.02175),"")</f>
        <v>1.67475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643.38461538461547</v>
      </c>
      <c r="BN393" s="64">
        <f>IFERROR(Y393*I393/H393,"0")</f>
        <v>644.02800000000002</v>
      </c>
      <c r="BO393" s="64">
        <f>IFERROR(1/J393*(X393/H393),"0")</f>
        <v>1.3736263736263734</v>
      </c>
      <c r="BP393" s="64">
        <f>IFERROR(1/J393*(Y393/H393),"0")</f>
        <v>1.375</v>
      </c>
    </row>
    <row r="394" spans="1:68" x14ac:dyDescent="0.2">
      <c r="A394" s="398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79"/>
      <c r="M394" s="379"/>
      <c r="N394" s="379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76.92307692307692</v>
      </c>
      <c r="Y394" s="376">
        <f>IFERROR(Y392/H392,"0")+IFERROR(Y393/H393,"0")</f>
        <v>77</v>
      </c>
      <c r="Z394" s="376">
        <f>IFERROR(IF(Z392="",0,Z392),"0")+IFERROR(IF(Z393="",0,Z393),"0")</f>
        <v>1.67475</v>
      </c>
      <c r="AA394" s="377"/>
      <c r="AB394" s="377"/>
      <c r="AC394" s="377"/>
    </row>
    <row r="395" spans="1:68" x14ac:dyDescent="0.2">
      <c r="A395" s="379"/>
      <c r="B395" s="379"/>
      <c r="C395" s="379"/>
      <c r="D395" s="379"/>
      <c r="E395" s="379"/>
      <c r="F395" s="379"/>
      <c r="G395" s="379"/>
      <c r="H395" s="379"/>
      <c r="I395" s="379"/>
      <c r="J395" s="379"/>
      <c r="K395" s="379"/>
      <c r="L395" s="379"/>
      <c r="M395" s="379"/>
      <c r="N395" s="379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600</v>
      </c>
      <c r="Y395" s="376">
        <f>IFERROR(SUM(Y392:Y393),"0")</f>
        <v>600.6</v>
      </c>
      <c r="Z395" s="37"/>
      <c r="AA395" s="377"/>
      <c r="AB395" s="377"/>
      <c r="AC395" s="377"/>
    </row>
    <row r="396" spans="1:68" ht="16.5" hidden="1" customHeight="1" x14ac:dyDescent="0.25">
      <c r="A396" s="394" t="s">
        <v>498</v>
      </c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79"/>
      <c r="O396" s="379"/>
      <c r="P396" s="379"/>
      <c r="Q396" s="379"/>
      <c r="R396" s="379"/>
      <c r="S396" s="379"/>
      <c r="T396" s="379"/>
      <c r="U396" s="379"/>
      <c r="V396" s="379"/>
      <c r="W396" s="379"/>
      <c r="X396" s="379"/>
      <c r="Y396" s="379"/>
      <c r="Z396" s="379"/>
      <c r="AA396" s="368"/>
      <c r="AB396" s="368"/>
      <c r="AC396" s="368"/>
    </row>
    <row r="397" spans="1:68" ht="14.25" hidden="1" customHeight="1" x14ac:dyDescent="0.25">
      <c r="A397" s="395" t="s">
        <v>109</v>
      </c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79"/>
      <c r="O397" s="379"/>
      <c r="P397" s="379"/>
      <c r="Q397" s="379"/>
      <c r="R397" s="379"/>
      <c r="S397" s="379"/>
      <c r="T397" s="379"/>
      <c r="U397" s="379"/>
      <c r="V397" s="379"/>
      <c r="W397" s="379"/>
      <c r="X397" s="379"/>
      <c r="Y397" s="379"/>
      <c r="Z397" s="379"/>
      <c r="AA397" s="367"/>
      <c r="AB397" s="367"/>
      <c r="AC397" s="367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5">
        <v>4680115881907</v>
      </c>
      <c r="E398" s="386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2"/>
      <c r="R398" s="382"/>
      <c r="S398" s="382"/>
      <c r="T398" s="383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5">
        <v>4680115884892</v>
      </c>
      <c r="E399" s="386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2"/>
      <c r="R399" s="382"/>
      <c r="S399" s="382"/>
      <c r="T399" s="383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5">
        <v>4680115884885</v>
      </c>
      <c r="E400" s="386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7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2"/>
      <c r="R400" s="382"/>
      <c r="S400" s="382"/>
      <c r="T400" s="383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5">
        <v>4680115884908</v>
      </c>
      <c r="E401" s="386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98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79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79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395" t="s">
        <v>63</v>
      </c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  <c r="Y404" s="379"/>
      <c r="Z404" s="379"/>
      <c r="AA404" s="367"/>
      <c r="AB404" s="367"/>
      <c r="AC404" s="367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5">
        <v>4607091384802</v>
      </c>
      <c r="E405" s="386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2"/>
      <c r="R405" s="382"/>
      <c r="S405" s="382"/>
      <c r="T405" s="383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5">
        <v>4607091384826</v>
      </c>
      <c r="E406" s="386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2"/>
      <c r="R406" s="382"/>
      <c r="S406" s="382"/>
      <c r="T406" s="383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8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79"/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395" t="s">
        <v>71</v>
      </c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79"/>
      <c r="O409" s="379"/>
      <c r="P409" s="379"/>
      <c r="Q409" s="379"/>
      <c r="R409" s="379"/>
      <c r="S409" s="379"/>
      <c r="T409" s="379"/>
      <c r="U409" s="379"/>
      <c r="V409" s="379"/>
      <c r="W409" s="379"/>
      <c r="X409" s="379"/>
      <c r="Y409" s="379"/>
      <c r="Z409" s="379"/>
      <c r="AA409" s="367"/>
      <c r="AB409" s="367"/>
      <c r="AC409" s="367"/>
    </row>
    <row r="410" spans="1:68" ht="27" hidden="1" customHeight="1" x14ac:dyDescent="0.25">
      <c r="A410" s="54" t="s">
        <v>512</v>
      </c>
      <c r="B410" s="54" t="s">
        <v>513</v>
      </c>
      <c r="C410" s="31">
        <v>4301051635</v>
      </c>
      <c r="D410" s="385">
        <v>4607091384246</v>
      </c>
      <c r="E410" s="386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2"/>
      <c r="R410" s="382"/>
      <c r="S410" s="382"/>
      <c r="T410" s="383"/>
      <c r="U410" s="34"/>
      <c r="V410" s="34"/>
      <c r="W410" s="35" t="s">
        <v>68</v>
      </c>
      <c r="X410" s="374">
        <v>0</v>
      </c>
      <c r="Y410" s="375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5">
        <v>4680115881976</v>
      </c>
      <c r="E411" s="386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2"/>
      <c r="R411" s="382"/>
      <c r="S411" s="382"/>
      <c r="T411" s="383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5">
        <v>4607091384253</v>
      </c>
      <c r="E412" s="386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2"/>
      <c r="R412" s="382"/>
      <c r="S412" s="382"/>
      <c r="T412" s="383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85">
        <v>4607091384253</v>
      </c>
      <c r="E413" s="386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2"/>
      <c r="R413" s="382"/>
      <c r="S413" s="382"/>
      <c r="T413" s="383"/>
      <c r="U413" s="34"/>
      <c r="V413" s="34"/>
      <c r="W413" s="35" t="s">
        <v>68</v>
      </c>
      <c r="X413" s="374">
        <v>120</v>
      </c>
      <c r="Y413" s="375">
        <f>IFERROR(IF(X413="",0,CEILING((X413/$H413),1)*$H413),"")</f>
        <v>120</v>
      </c>
      <c r="Z413" s="36">
        <f>IFERROR(IF(Y413=0,"",ROUNDUP(Y413/H413,0)*0.00753),"")</f>
        <v>0.3765</v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134.20000000000002</v>
      </c>
      <c r="BN413" s="64">
        <f>IFERROR(Y413*I413/H413,"0")</f>
        <v>134.20000000000002</v>
      </c>
      <c r="BO413" s="64">
        <f>IFERROR(1/J413*(X413/H413),"0")</f>
        <v>0.32051282051282048</v>
      </c>
      <c r="BP413" s="64">
        <f>IFERROR(1/J413*(Y413/H413),"0")</f>
        <v>0.32051282051282048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5">
        <v>4680115881969</v>
      </c>
      <c r="E414" s="386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2"/>
      <c r="R414" s="382"/>
      <c r="S414" s="382"/>
      <c r="T414" s="383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50</v>
      </c>
      <c r="Y415" s="376">
        <f>IFERROR(Y410/H410,"0")+IFERROR(Y411/H411,"0")+IFERROR(Y412/H412,"0")+IFERROR(Y413/H413,"0")+IFERROR(Y414/H414,"0")</f>
        <v>50</v>
      </c>
      <c r="Z415" s="376">
        <f>IFERROR(IF(Z410="",0,Z410),"0")+IFERROR(IF(Z411="",0,Z411),"0")+IFERROR(IF(Z412="",0,Z412),"0")+IFERROR(IF(Z413="",0,Z413),"0")+IFERROR(IF(Z414="",0,Z414),"0")</f>
        <v>0.3765</v>
      </c>
      <c r="AA415" s="377"/>
      <c r="AB415" s="377"/>
      <c r="AC415" s="377"/>
    </row>
    <row r="416" spans="1:68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79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120</v>
      </c>
      <c r="Y416" s="376">
        <f>IFERROR(SUM(Y410:Y414),"0")</f>
        <v>120</v>
      </c>
      <c r="Z416" s="37"/>
      <c r="AA416" s="377"/>
      <c r="AB416" s="377"/>
      <c r="AC416" s="377"/>
    </row>
    <row r="417" spans="1:68" ht="14.25" hidden="1" customHeight="1" x14ac:dyDescent="0.25">
      <c r="A417" s="395" t="s">
        <v>163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79"/>
      <c r="AA417" s="367"/>
      <c r="AB417" s="367"/>
      <c r="AC417" s="367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5">
        <v>4607091389357</v>
      </c>
      <c r="E418" s="386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2"/>
      <c r="R418" s="382"/>
      <c r="S418" s="382"/>
      <c r="T418" s="383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8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79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79"/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61" t="s">
        <v>523</v>
      </c>
      <c r="B421" s="462"/>
      <c r="C421" s="462"/>
      <c r="D421" s="462"/>
      <c r="E421" s="462"/>
      <c r="F421" s="462"/>
      <c r="G421" s="462"/>
      <c r="H421" s="462"/>
      <c r="I421" s="462"/>
      <c r="J421" s="462"/>
      <c r="K421" s="462"/>
      <c r="L421" s="462"/>
      <c r="M421" s="462"/>
      <c r="N421" s="462"/>
      <c r="O421" s="462"/>
      <c r="P421" s="462"/>
      <c r="Q421" s="462"/>
      <c r="R421" s="462"/>
      <c r="S421" s="462"/>
      <c r="T421" s="462"/>
      <c r="U421" s="462"/>
      <c r="V421" s="462"/>
      <c r="W421" s="462"/>
      <c r="X421" s="462"/>
      <c r="Y421" s="462"/>
      <c r="Z421" s="462"/>
      <c r="AA421" s="48"/>
      <c r="AB421" s="48"/>
      <c r="AC421" s="48"/>
    </row>
    <row r="422" spans="1:68" ht="16.5" hidden="1" customHeight="1" x14ac:dyDescent="0.25">
      <c r="A422" s="394" t="s">
        <v>524</v>
      </c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79"/>
      <c r="O422" s="379"/>
      <c r="P422" s="379"/>
      <c r="Q422" s="379"/>
      <c r="R422" s="379"/>
      <c r="S422" s="379"/>
      <c r="T422" s="379"/>
      <c r="U422" s="379"/>
      <c r="V422" s="379"/>
      <c r="W422" s="379"/>
      <c r="X422" s="379"/>
      <c r="Y422" s="379"/>
      <c r="Z422" s="379"/>
      <c r="AA422" s="368"/>
      <c r="AB422" s="368"/>
      <c r="AC422" s="368"/>
    </row>
    <row r="423" spans="1:68" ht="14.25" hidden="1" customHeight="1" x14ac:dyDescent="0.25">
      <c r="A423" s="395" t="s">
        <v>109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79"/>
      <c r="AA423" s="367"/>
      <c r="AB423" s="367"/>
      <c r="AC423" s="367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85">
        <v>4607091389708</v>
      </c>
      <c r="E424" s="386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2"/>
      <c r="R424" s="382"/>
      <c r="S424" s="382"/>
      <c r="T424" s="383"/>
      <c r="U424" s="34"/>
      <c r="V424" s="34"/>
      <c r="W424" s="35" t="s">
        <v>68</v>
      </c>
      <c r="X424" s="374">
        <v>45.9</v>
      </c>
      <c r="Y424" s="375">
        <f>IFERROR(IF(X424="",0,CEILING((X424/$H424),1)*$H424),"")</f>
        <v>45.900000000000006</v>
      </c>
      <c r="Z424" s="36">
        <f>IFERROR(IF(Y424=0,"",ROUNDUP(Y424/H424,0)*0.00753),"")</f>
        <v>0.12801000000000001</v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49.29999999999999</v>
      </c>
      <c r="BN424" s="64">
        <f>IFERROR(Y424*I424/H424,"0")</f>
        <v>49.300000000000004</v>
      </c>
      <c r="BO424" s="64">
        <f>IFERROR(1/J424*(X424/H424),"0")</f>
        <v>0.10897435897435898</v>
      </c>
      <c r="BP424" s="64">
        <f>IFERROR(1/J424*(Y424/H424),"0")</f>
        <v>0.10897435897435898</v>
      </c>
    </row>
    <row r="425" spans="1:68" x14ac:dyDescent="0.2">
      <c r="A425" s="398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79"/>
      <c r="M425" s="379"/>
      <c r="N425" s="379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17</v>
      </c>
      <c r="Y425" s="376">
        <f>IFERROR(Y424/H424,"0")</f>
        <v>17</v>
      </c>
      <c r="Z425" s="376">
        <f>IFERROR(IF(Z424="",0,Z424),"0")</f>
        <v>0.12801000000000001</v>
      </c>
      <c r="AA425" s="377"/>
      <c r="AB425" s="377"/>
      <c r="AC425" s="377"/>
    </row>
    <row r="426" spans="1:68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79"/>
      <c r="M426" s="379"/>
      <c r="N426" s="379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45.9</v>
      </c>
      <c r="Y426" s="376">
        <f>IFERROR(SUM(Y424:Y424),"0")</f>
        <v>45.900000000000006</v>
      </c>
      <c r="Z426" s="37"/>
      <c r="AA426" s="377"/>
      <c r="AB426" s="377"/>
      <c r="AC426" s="377"/>
    </row>
    <row r="427" spans="1:68" ht="14.25" hidden="1" customHeight="1" x14ac:dyDescent="0.25">
      <c r="A427" s="395" t="s">
        <v>63</v>
      </c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79"/>
      <c r="N427" s="379"/>
      <c r="O427" s="379"/>
      <c r="P427" s="379"/>
      <c r="Q427" s="379"/>
      <c r="R427" s="379"/>
      <c r="S427" s="379"/>
      <c r="T427" s="379"/>
      <c r="U427" s="379"/>
      <c r="V427" s="379"/>
      <c r="W427" s="379"/>
      <c r="X427" s="379"/>
      <c r="Y427" s="379"/>
      <c r="Z427" s="379"/>
      <c r="AA427" s="367"/>
      <c r="AB427" s="367"/>
      <c r="AC427" s="367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5">
        <v>4607091389753</v>
      </c>
      <c r="E428" s="386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527</v>
      </c>
      <c r="B429" s="54" t="s">
        <v>529</v>
      </c>
      <c r="C429" s="31">
        <v>4301031355</v>
      </c>
      <c r="D429" s="385">
        <v>4607091389753</v>
      </c>
      <c r="E429" s="386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2"/>
      <c r="R429" s="382"/>
      <c r="S429" s="382"/>
      <c r="T429" s="383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5">
        <v>4607091389760</v>
      </c>
      <c r="E430" s="386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hidden="1" customHeight="1" x14ac:dyDescent="0.25">
      <c r="A431" s="54" t="s">
        <v>532</v>
      </c>
      <c r="B431" s="54" t="s">
        <v>533</v>
      </c>
      <c r="C431" s="31">
        <v>4301031325</v>
      </c>
      <c r="D431" s="385">
        <v>4607091389746</v>
      </c>
      <c r="E431" s="386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2"/>
      <c r="R431" s="382"/>
      <c r="S431" s="382"/>
      <c r="T431" s="383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5">
        <v>4607091389746</v>
      </c>
      <c r="E432" s="386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2"/>
      <c r="R432" s="382"/>
      <c r="S432" s="382"/>
      <c r="T432" s="383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5">
        <v>4680115883147</v>
      </c>
      <c r="E433" s="386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5">
        <v>4680115883147</v>
      </c>
      <c r="E434" s="386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2"/>
      <c r="R434" s="382"/>
      <c r="S434" s="382"/>
      <c r="T434" s="383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85">
        <v>4607091384338</v>
      </c>
      <c r="E435" s="386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2"/>
      <c r="R435" s="382"/>
      <c r="S435" s="382"/>
      <c r="T435" s="383"/>
      <c r="U435" s="34"/>
      <c r="V435" s="34"/>
      <c r="W435" s="35" t="s">
        <v>68</v>
      </c>
      <c r="X435" s="374">
        <v>42</v>
      </c>
      <c r="Y435" s="375">
        <f t="shared" si="67"/>
        <v>42</v>
      </c>
      <c r="Z435" s="36">
        <f t="shared" si="72"/>
        <v>0.1004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44.599999999999994</v>
      </c>
      <c r="BN435" s="64">
        <f t="shared" si="69"/>
        <v>44.599999999999994</v>
      </c>
      <c r="BO435" s="64">
        <f t="shared" si="70"/>
        <v>8.5470085470085472E-2</v>
      </c>
      <c r="BP435" s="64">
        <f t="shared" si="71"/>
        <v>8.5470085470085472E-2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5">
        <v>4607091384338</v>
      </c>
      <c r="E436" s="386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5">
        <v>4680115883154</v>
      </c>
      <c r="E437" s="386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2"/>
      <c r="R437" s="382"/>
      <c r="S437" s="382"/>
      <c r="T437" s="383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5">
        <v>4680115883154</v>
      </c>
      <c r="E438" s="386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2"/>
      <c r="R438" s="382"/>
      <c r="S438" s="382"/>
      <c r="T438" s="383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85">
        <v>4607091389524</v>
      </c>
      <c r="E439" s="386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2"/>
      <c r="R439" s="382"/>
      <c r="S439" s="382"/>
      <c r="T439" s="383"/>
      <c r="U439" s="34"/>
      <c r="V439" s="34"/>
      <c r="W439" s="35" t="s">
        <v>68</v>
      </c>
      <c r="X439" s="374">
        <v>21</v>
      </c>
      <c r="Y439" s="375">
        <f t="shared" si="67"/>
        <v>21</v>
      </c>
      <c r="Z439" s="36">
        <f t="shared" si="72"/>
        <v>5.0200000000000002E-2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22.299999999999997</v>
      </c>
      <c r="BN439" s="64">
        <f t="shared" si="69"/>
        <v>22.299999999999997</v>
      </c>
      <c r="BO439" s="64">
        <f t="shared" si="70"/>
        <v>4.2735042735042736E-2</v>
      </c>
      <c r="BP439" s="64">
        <f t="shared" si="71"/>
        <v>4.2735042735042736E-2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5">
        <v>4607091389524</v>
      </c>
      <c r="E440" s="386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0" t="s">
        <v>547</v>
      </c>
      <c r="Q440" s="382"/>
      <c r="R440" s="382"/>
      <c r="S440" s="382"/>
      <c r="T440" s="383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5">
        <v>4680115883161</v>
      </c>
      <c r="E441" s="386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9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2"/>
      <c r="R441" s="382"/>
      <c r="S441" s="382"/>
      <c r="T441" s="383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5">
        <v>4680115883161</v>
      </c>
      <c r="E442" s="386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2"/>
      <c r="R442" s="382"/>
      <c r="S442" s="382"/>
      <c r="T442" s="383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85">
        <v>4607091389531</v>
      </c>
      <c r="E443" s="386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4">
        <v>21</v>
      </c>
      <c r="Y443" s="375">
        <f t="shared" si="67"/>
        <v>21</v>
      </c>
      <c r="Z443" s="36">
        <f t="shared" si="72"/>
        <v>5.0200000000000002E-2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22.299999999999997</v>
      </c>
      <c r="BN443" s="64">
        <f t="shared" si="69"/>
        <v>22.299999999999997</v>
      </c>
      <c r="BO443" s="64">
        <f t="shared" si="70"/>
        <v>4.2735042735042736E-2</v>
      </c>
      <c r="BP443" s="64">
        <f t="shared" si="71"/>
        <v>4.2735042735042736E-2</v>
      </c>
    </row>
    <row r="444" spans="1:68" ht="27" hidden="1" customHeight="1" x14ac:dyDescent="0.25">
      <c r="A444" s="54" t="s">
        <v>551</v>
      </c>
      <c r="B444" s="54" t="s">
        <v>553</v>
      </c>
      <c r="C444" s="31">
        <v>4301031358</v>
      </c>
      <c r="D444" s="385">
        <v>4607091389531</v>
      </c>
      <c r="E444" s="386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85">
        <v>4607091384345</v>
      </c>
      <c r="E445" s="386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2"/>
      <c r="R445" s="382"/>
      <c r="S445" s="382"/>
      <c r="T445" s="383"/>
      <c r="U445" s="34"/>
      <c r="V445" s="34"/>
      <c r="W445" s="35" t="s">
        <v>68</v>
      </c>
      <c r="X445" s="374">
        <v>21</v>
      </c>
      <c r="Y445" s="375">
        <f t="shared" si="67"/>
        <v>21</v>
      </c>
      <c r="Z445" s="36">
        <f t="shared" si="72"/>
        <v>5.0200000000000002E-2</v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22.299999999999997</v>
      </c>
      <c r="BN445" s="64">
        <f t="shared" si="69"/>
        <v>22.299999999999997</v>
      </c>
      <c r="BO445" s="64">
        <f t="shared" si="70"/>
        <v>4.2735042735042736E-2</v>
      </c>
      <c r="BP445" s="64">
        <f t="shared" si="71"/>
        <v>4.2735042735042736E-2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5">
        <v>4680115883185</v>
      </c>
      <c r="E446" s="386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2"/>
      <c r="R446" s="382"/>
      <c r="S446" s="382"/>
      <c r="T446" s="383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5">
        <v>4680115883185</v>
      </c>
      <c r="E447" s="386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2"/>
      <c r="R447" s="382"/>
      <c r="S447" s="382"/>
      <c r="T447" s="383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5">
        <v>4680115882928</v>
      </c>
      <c r="E448" s="386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79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50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50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0.251</v>
      </c>
      <c r="AA449" s="377"/>
      <c r="AB449" s="377"/>
      <c r="AC449" s="377"/>
    </row>
    <row r="450" spans="1:68" x14ac:dyDescent="0.2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79"/>
      <c r="N450" s="379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105</v>
      </c>
      <c r="Y450" s="376">
        <f>IFERROR(SUM(Y428:Y448),"0")</f>
        <v>105</v>
      </c>
      <c r="Z450" s="37"/>
      <c r="AA450" s="377"/>
      <c r="AB450" s="377"/>
      <c r="AC450" s="377"/>
    </row>
    <row r="451" spans="1:68" ht="14.25" hidden="1" customHeight="1" x14ac:dyDescent="0.25">
      <c r="A451" s="395" t="s">
        <v>71</v>
      </c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  <c r="Y451" s="379"/>
      <c r="Z451" s="379"/>
      <c r="AA451" s="367"/>
      <c r="AB451" s="367"/>
      <c r="AC451" s="367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85">
        <v>4607091384352</v>
      </c>
      <c r="E452" s="386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2"/>
      <c r="R452" s="382"/>
      <c r="S452" s="382"/>
      <c r="T452" s="383"/>
      <c r="U452" s="34"/>
      <c r="V452" s="34"/>
      <c r="W452" s="35" t="s">
        <v>68</v>
      </c>
      <c r="X452" s="374">
        <v>40.799999999999997</v>
      </c>
      <c r="Y452" s="375">
        <f>IFERROR(IF(X452="",0,CEILING((X452/$H452),1)*$H452),"")</f>
        <v>40.799999999999997</v>
      </c>
      <c r="Z452" s="36">
        <f>IFERROR(IF(Y452=0,"",ROUNDUP(Y452/H452,0)*0.00937),"")</f>
        <v>0.15928999999999999</v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44.981999999999999</v>
      </c>
      <c r="BN452" s="64">
        <f>IFERROR(Y452*I452/H452,"0")</f>
        <v>44.981999999999999</v>
      </c>
      <c r="BO452" s="64">
        <f>IFERROR(1/J452*(X452/H452),"0")</f>
        <v>0.14166666666666666</v>
      </c>
      <c r="BP452" s="64">
        <f>IFERROR(1/J452*(Y452/H452),"0")</f>
        <v>0.14166666666666666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85">
        <v>4607091389654</v>
      </c>
      <c r="E453" s="386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4">
        <v>19.8</v>
      </c>
      <c r="Y453" s="375">
        <f>IFERROR(IF(X453="",0,CEILING((X453/$H453),1)*$H453),"")</f>
        <v>19.8</v>
      </c>
      <c r="Z453" s="36">
        <f>IFERROR(IF(Y453=0,"",ROUNDUP(Y453/H453,0)*0.00753),"")</f>
        <v>7.5300000000000006E-2</v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22.580000000000002</v>
      </c>
      <c r="BN453" s="64">
        <f>IFERROR(Y453*I453/H453,"0")</f>
        <v>22.580000000000002</v>
      </c>
      <c r="BO453" s="64">
        <f>IFERROR(1/J453*(X453/H453),"0")</f>
        <v>6.4102564102564097E-2</v>
      </c>
      <c r="BP453" s="64">
        <f>IFERROR(1/J453*(Y453/H453),"0")</f>
        <v>6.4102564102564097E-2</v>
      </c>
    </row>
    <row r="454" spans="1:68" x14ac:dyDescent="0.2">
      <c r="A454" s="398"/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27</v>
      </c>
      <c r="Y454" s="376">
        <f>IFERROR(Y452/H452,"0")+IFERROR(Y453/H453,"0")</f>
        <v>27</v>
      </c>
      <c r="Z454" s="376">
        <f>IFERROR(IF(Z452="",0,Z452),"0")+IFERROR(IF(Z453="",0,Z453),"0")</f>
        <v>0.23458999999999999</v>
      </c>
      <c r="AA454" s="377"/>
      <c r="AB454" s="377"/>
      <c r="AC454" s="377"/>
    </row>
    <row r="455" spans="1:68" x14ac:dyDescent="0.2">
      <c r="A455" s="379"/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60.599999999999994</v>
      </c>
      <c r="Y455" s="376">
        <f>IFERROR(SUM(Y452:Y453),"0")</f>
        <v>60.599999999999994</v>
      </c>
      <c r="Z455" s="37"/>
      <c r="AA455" s="377"/>
      <c r="AB455" s="377"/>
      <c r="AC455" s="377"/>
    </row>
    <row r="456" spans="1:68" ht="14.25" hidden="1" customHeight="1" x14ac:dyDescent="0.25">
      <c r="A456" s="395" t="s">
        <v>95</v>
      </c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79"/>
      <c r="M456" s="379"/>
      <c r="N456" s="379"/>
      <c r="O456" s="379"/>
      <c r="P456" s="379"/>
      <c r="Q456" s="379"/>
      <c r="R456" s="379"/>
      <c r="S456" s="379"/>
      <c r="T456" s="379"/>
      <c r="U456" s="379"/>
      <c r="V456" s="379"/>
      <c r="W456" s="379"/>
      <c r="X456" s="379"/>
      <c r="Y456" s="379"/>
      <c r="Z456" s="379"/>
      <c r="AA456" s="367"/>
      <c r="AB456" s="367"/>
      <c r="AC456" s="367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5">
        <v>4680115884342</v>
      </c>
      <c r="E457" s="386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98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379"/>
      <c r="N458" s="379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379"/>
      <c r="M459" s="379"/>
      <c r="N459" s="379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394" t="s">
        <v>569</v>
      </c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79"/>
      <c r="M460" s="379"/>
      <c r="N460" s="379"/>
      <c r="O460" s="379"/>
      <c r="P460" s="379"/>
      <c r="Q460" s="379"/>
      <c r="R460" s="379"/>
      <c r="S460" s="379"/>
      <c r="T460" s="379"/>
      <c r="U460" s="379"/>
      <c r="V460" s="379"/>
      <c r="W460" s="379"/>
      <c r="X460" s="379"/>
      <c r="Y460" s="379"/>
      <c r="Z460" s="379"/>
      <c r="AA460" s="368"/>
      <c r="AB460" s="368"/>
      <c r="AC460" s="368"/>
    </row>
    <row r="461" spans="1:68" ht="14.25" hidden="1" customHeight="1" x14ac:dyDescent="0.25">
      <c r="A461" s="395" t="s">
        <v>142</v>
      </c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79"/>
      <c r="M461" s="379"/>
      <c r="N461" s="379"/>
      <c r="O461" s="379"/>
      <c r="P461" s="379"/>
      <c r="Q461" s="379"/>
      <c r="R461" s="379"/>
      <c r="S461" s="379"/>
      <c r="T461" s="379"/>
      <c r="U461" s="379"/>
      <c r="V461" s="379"/>
      <c r="W461" s="379"/>
      <c r="X461" s="379"/>
      <c r="Y461" s="379"/>
      <c r="Z461" s="379"/>
      <c r="AA461" s="367"/>
      <c r="AB461" s="367"/>
      <c r="AC461" s="367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5">
        <v>4607091389364</v>
      </c>
      <c r="E462" s="386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98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379"/>
      <c r="M463" s="379"/>
      <c r="N463" s="379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79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395" t="s">
        <v>63</v>
      </c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79"/>
      <c r="O465" s="379"/>
      <c r="P465" s="379"/>
      <c r="Q465" s="379"/>
      <c r="R465" s="379"/>
      <c r="S465" s="379"/>
      <c r="T465" s="379"/>
      <c r="U465" s="379"/>
      <c r="V465" s="379"/>
      <c r="W465" s="379"/>
      <c r="X465" s="379"/>
      <c r="Y465" s="379"/>
      <c r="Z465" s="379"/>
      <c r="AA465" s="367"/>
      <c r="AB465" s="367"/>
      <c r="AC465" s="367"/>
    </row>
    <row r="466" spans="1:68" ht="27" hidden="1" customHeight="1" x14ac:dyDescent="0.25">
      <c r="A466" s="54" t="s">
        <v>572</v>
      </c>
      <c r="B466" s="54" t="s">
        <v>573</v>
      </c>
      <c r="C466" s="31">
        <v>4301031324</v>
      </c>
      <c r="D466" s="385">
        <v>4607091389739</v>
      </c>
      <c r="E466" s="386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4301031212</v>
      </c>
      <c r="D467" s="385">
        <v>4607091389739</v>
      </c>
      <c r="E467" s="386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2"/>
      <c r="R467" s="382"/>
      <c r="S467" s="382"/>
      <c r="T467" s="383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5">
        <v>4607091389425</v>
      </c>
      <c r="E468" s="386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2"/>
      <c r="R468" s="382"/>
      <c r="S468" s="382"/>
      <c r="T468" s="383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5">
        <v>4680115880771</v>
      </c>
      <c r="E469" s="386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2"/>
      <c r="R469" s="382"/>
      <c r="S469" s="382"/>
      <c r="T469" s="383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5">
        <v>4607091389500</v>
      </c>
      <c r="E470" s="386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7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2"/>
      <c r="R470" s="382"/>
      <c r="S470" s="382"/>
      <c r="T470" s="383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5">
        <v>4607091389500</v>
      </c>
      <c r="E471" s="386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2"/>
      <c r="R471" s="382"/>
      <c r="S471" s="382"/>
      <c r="T471" s="383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idden="1" x14ac:dyDescent="0.2">
      <c r="A472" s="398"/>
      <c r="B472" s="379"/>
      <c r="C472" s="379"/>
      <c r="D472" s="379"/>
      <c r="E472" s="379"/>
      <c r="F472" s="379"/>
      <c r="G472" s="379"/>
      <c r="H472" s="379"/>
      <c r="I472" s="379"/>
      <c r="J472" s="379"/>
      <c r="K472" s="379"/>
      <c r="L472" s="379"/>
      <c r="M472" s="379"/>
      <c r="N472" s="379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hidden="1" x14ac:dyDescent="0.2">
      <c r="A473" s="379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79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hidden="1" customHeight="1" x14ac:dyDescent="0.25">
      <c r="A474" s="395" t="s">
        <v>104</v>
      </c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79"/>
      <c r="O474" s="379"/>
      <c r="P474" s="379"/>
      <c r="Q474" s="379"/>
      <c r="R474" s="379"/>
      <c r="S474" s="379"/>
      <c r="T474" s="379"/>
      <c r="U474" s="379"/>
      <c r="V474" s="379"/>
      <c r="W474" s="379"/>
      <c r="X474" s="379"/>
      <c r="Y474" s="379"/>
      <c r="Z474" s="379"/>
      <c r="AA474" s="367"/>
      <c r="AB474" s="367"/>
      <c r="AC474" s="367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5">
        <v>4680115884090</v>
      </c>
      <c r="E475" s="386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2"/>
      <c r="R475" s="382"/>
      <c r="S475" s="382"/>
      <c r="T475" s="383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98"/>
      <c r="B476" s="379"/>
      <c r="C476" s="379"/>
      <c r="D476" s="379"/>
      <c r="E476" s="379"/>
      <c r="F476" s="379"/>
      <c r="G476" s="379"/>
      <c r="H476" s="379"/>
      <c r="I476" s="379"/>
      <c r="J476" s="379"/>
      <c r="K476" s="379"/>
      <c r="L476" s="379"/>
      <c r="M476" s="379"/>
      <c r="N476" s="379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79"/>
      <c r="B477" s="379"/>
      <c r="C477" s="379"/>
      <c r="D477" s="379"/>
      <c r="E477" s="379"/>
      <c r="F477" s="379"/>
      <c r="G477" s="379"/>
      <c r="H477" s="379"/>
      <c r="I477" s="379"/>
      <c r="J477" s="379"/>
      <c r="K477" s="379"/>
      <c r="L477" s="379"/>
      <c r="M477" s="379"/>
      <c r="N477" s="379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394" t="s">
        <v>584</v>
      </c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79"/>
      <c r="O478" s="379"/>
      <c r="P478" s="379"/>
      <c r="Q478" s="379"/>
      <c r="R478" s="379"/>
      <c r="S478" s="379"/>
      <c r="T478" s="379"/>
      <c r="U478" s="379"/>
      <c r="V478" s="379"/>
      <c r="W478" s="379"/>
      <c r="X478" s="379"/>
      <c r="Y478" s="379"/>
      <c r="Z478" s="379"/>
      <c r="AA478" s="368"/>
      <c r="AB478" s="368"/>
      <c r="AC478" s="368"/>
    </row>
    <row r="479" spans="1:68" ht="14.25" hidden="1" customHeight="1" x14ac:dyDescent="0.25">
      <c r="A479" s="395" t="s">
        <v>63</v>
      </c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79"/>
      <c r="O479" s="379"/>
      <c r="P479" s="379"/>
      <c r="Q479" s="379"/>
      <c r="R479" s="379"/>
      <c r="S479" s="379"/>
      <c r="T479" s="379"/>
      <c r="U479" s="379"/>
      <c r="V479" s="379"/>
      <c r="W479" s="379"/>
      <c r="X479" s="379"/>
      <c r="Y479" s="379"/>
      <c r="Z479" s="379"/>
      <c r="AA479" s="367"/>
      <c r="AB479" s="367"/>
      <c r="AC479" s="367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5">
        <v>4680115885189</v>
      </c>
      <c r="E480" s="386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2"/>
      <c r="R480" s="382"/>
      <c r="S480" s="382"/>
      <c r="T480" s="383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5">
        <v>4680115885172</v>
      </c>
      <c r="E481" s="386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2"/>
      <c r="R481" s="382"/>
      <c r="S481" s="382"/>
      <c r="T481" s="383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5">
        <v>4680115885110</v>
      </c>
      <c r="E482" s="386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2"/>
      <c r="R482" s="382"/>
      <c r="S482" s="382"/>
      <c r="T482" s="383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8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79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79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394" t="s">
        <v>591</v>
      </c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79"/>
      <c r="O485" s="379"/>
      <c r="P485" s="379"/>
      <c r="Q485" s="379"/>
      <c r="R485" s="379"/>
      <c r="S485" s="379"/>
      <c r="T485" s="379"/>
      <c r="U485" s="379"/>
      <c r="V485" s="379"/>
      <c r="W485" s="379"/>
      <c r="X485" s="379"/>
      <c r="Y485" s="379"/>
      <c r="Z485" s="379"/>
      <c r="AA485" s="368"/>
      <c r="AB485" s="368"/>
      <c r="AC485" s="368"/>
    </row>
    <row r="486" spans="1:68" ht="14.25" hidden="1" customHeight="1" x14ac:dyDescent="0.25">
      <c r="A486" s="395" t="s">
        <v>63</v>
      </c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  <c r="Y486" s="379"/>
      <c r="Z486" s="379"/>
      <c r="AA486" s="367"/>
      <c r="AB486" s="367"/>
      <c r="AC486" s="367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5">
        <v>4680115885103</v>
      </c>
      <c r="E487" s="386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2"/>
      <c r="R487" s="382"/>
      <c r="S487" s="382"/>
      <c r="T487" s="383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98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79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79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61" t="s">
        <v>594</v>
      </c>
      <c r="B490" s="462"/>
      <c r="C490" s="462"/>
      <c r="D490" s="462"/>
      <c r="E490" s="462"/>
      <c r="F490" s="462"/>
      <c r="G490" s="462"/>
      <c r="H490" s="462"/>
      <c r="I490" s="462"/>
      <c r="J490" s="462"/>
      <c r="K490" s="462"/>
      <c r="L490" s="462"/>
      <c r="M490" s="462"/>
      <c r="N490" s="462"/>
      <c r="O490" s="462"/>
      <c r="P490" s="462"/>
      <c r="Q490" s="462"/>
      <c r="R490" s="462"/>
      <c r="S490" s="462"/>
      <c r="T490" s="462"/>
      <c r="U490" s="462"/>
      <c r="V490" s="462"/>
      <c r="W490" s="462"/>
      <c r="X490" s="462"/>
      <c r="Y490" s="462"/>
      <c r="Z490" s="462"/>
      <c r="AA490" s="48"/>
      <c r="AB490" s="48"/>
      <c r="AC490" s="48"/>
    </row>
    <row r="491" spans="1:68" ht="16.5" hidden="1" customHeight="1" x14ac:dyDescent="0.25">
      <c r="A491" s="394" t="s">
        <v>594</v>
      </c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  <c r="Y491" s="379"/>
      <c r="Z491" s="379"/>
      <c r="AA491" s="368"/>
      <c r="AB491" s="368"/>
      <c r="AC491" s="368"/>
    </row>
    <row r="492" spans="1:68" ht="14.25" hidden="1" customHeight="1" x14ac:dyDescent="0.25">
      <c r="A492" s="395" t="s">
        <v>109</v>
      </c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  <c r="Y492" s="379"/>
      <c r="Z492" s="379"/>
      <c r="AA492" s="367"/>
      <c r="AB492" s="367"/>
      <c r="AC492" s="367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5">
        <v>4607091389067</v>
      </c>
      <c r="E493" s="386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2"/>
      <c r="R493" s="382"/>
      <c r="S493" s="382"/>
      <c r="T493" s="383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hidden="1" customHeight="1" x14ac:dyDescent="0.25">
      <c r="A494" s="54" t="s">
        <v>597</v>
      </c>
      <c r="B494" s="54" t="s">
        <v>598</v>
      </c>
      <c r="C494" s="31">
        <v>4301011961</v>
      </c>
      <c r="D494" s="385">
        <v>4680115885271</v>
      </c>
      <c r="E494" s="386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1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2"/>
      <c r="R494" s="382"/>
      <c r="S494" s="382"/>
      <c r="T494" s="383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5">
        <v>4680115884502</v>
      </c>
      <c r="E495" s="386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2"/>
      <c r="R495" s="382"/>
      <c r="S495" s="382"/>
      <c r="T495" s="383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hidden="1" customHeight="1" x14ac:dyDescent="0.25">
      <c r="A496" s="54" t="s">
        <v>601</v>
      </c>
      <c r="B496" s="54" t="s">
        <v>602</v>
      </c>
      <c r="C496" s="31">
        <v>4301011771</v>
      </c>
      <c r="D496" s="385">
        <v>4607091389104</v>
      </c>
      <c r="E496" s="386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5">
        <v>4680115884519</v>
      </c>
      <c r="E497" s="386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2"/>
      <c r="R497" s="382"/>
      <c r="S497" s="382"/>
      <c r="T497" s="383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hidden="1" customHeight="1" x14ac:dyDescent="0.25">
      <c r="A498" s="54" t="s">
        <v>605</v>
      </c>
      <c r="B498" s="54" t="s">
        <v>606</v>
      </c>
      <c r="C498" s="31">
        <v>4301011376</v>
      </c>
      <c r="D498" s="385">
        <v>4680115885226</v>
      </c>
      <c r="E498" s="386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4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2"/>
      <c r="R498" s="382"/>
      <c r="S498" s="382"/>
      <c r="T498" s="383"/>
      <c r="U498" s="34"/>
      <c r="V498" s="34"/>
      <c r="W498" s="35" t="s">
        <v>68</v>
      </c>
      <c r="X498" s="374">
        <v>0</v>
      </c>
      <c r="Y498" s="375">
        <f t="shared" si="78"/>
        <v>0</v>
      </c>
      <c r="Z498" s="36" t="str">
        <f t="shared" si="79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0</v>
      </c>
      <c r="BN498" s="64">
        <f t="shared" si="81"/>
        <v>0</v>
      </c>
      <c r="BO498" s="64">
        <f t="shared" si="82"/>
        <v>0</v>
      </c>
      <c r="BP498" s="64">
        <f t="shared" si="83"/>
        <v>0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5">
        <v>4680115880603</v>
      </c>
      <c r="E499" s="386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2"/>
      <c r="R499" s="382"/>
      <c r="S499" s="382"/>
      <c r="T499" s="383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85">
        <v>4607091389098</v>
      </c>
      <c r="E500" s="386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7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2"/>
      <c r="R500" s="382"/>
      <c r="S500" s="382"/>
      <c r="T500" s="383"/>
      <c r="U500" s="34"/>
      <c r="V500" s="34"/>
      <c r="W500" s="35" t="s">
        <v>68</v>
      </c>
      <c r="X500" s="374">
        <v>240</v>
      </c>
      <c r="Y500" s="375">
        <f t="shared" si="78"/>
        <v>240</v>
      </c>
      <c r="Z500" s="36">
        <f>IFERROR(IF(Y500=0,"",ROUNDUP(Y500/H500,0)*0.00753),"")</f>
        <v>0.753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260</v>
      </c>
      <c r="BN500" s="64">
        <f t="shared" si="81"/>
        <v>260</v>
      </c>
      <c r="BO500" s="64">
        <f t="shared" si="82"/>
        <v>0.64102564102564097</v>
      </c>
      <c r="BP500" s="64">
        <f t="shared" si="83"/>
        <v>0.64102564102564097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5">
        <v>4607091389982</v>
      </c>
      <c r="E501" s="386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100</v>
      </c>
      <c r="Y502" s="376">
        <f>IFERROR(Y493/H493,"0")+IFERROR(Y494/H494,"0")+IFERROR(Y495/H495,"0")+IFERROR(Y496/H496,"0")+IFERROR(Y497/H497,"0")+IFERROR(Y498/H498,"0")+IFERROR(Y499/H499,"0")+IFERROR(Y500/H500,"0")+IFERROR(Y501/H501,"0")</f>
        <v>100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0.753</v>
      </c>
      <c r="AA502" s="377"/>
      <c r="AB502" s="377"/>
      <c r="AC502" s="377"/>
    </row>
    <row r="503" spans="1:68" x14ac:dyDescent="0.2">
      <c r="A503" s="379"/>
      <c r="B503" s="379"/>
      <c r="C503" s="379"/>
      <c r="D503" s="379"/>
      <c r="E503" s="379"/>
      <c r="F503" s="379"/>
      <c r="G503" s="379"/>
      <c r="H503" s="379"/>
      <c r="I503" s="379"/>
      <c r="J503" s="379"/>
      <c r="K503" s="379"/>
      <c r="L503" s="379"/>
      <c r="M503" s="379"/>
      <c r="N503" s="379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240</v>
      </c>
      <c r="Y503" s="376">
        <f>IFERROR(SUM(Y493:Y501),"0")</f>
        <v>240</v>
      </c>
      <c r="Z503" s="37"/>
      <c r="AA503" s="377"/>
      <c r="AB503" s="377"/>
      <c r="AC503" s="377"/>
    </row>
    <row r="504" spans="1:68" ht="14.25" hidden="1" customHeight="1" x14ac:dyDescent="0.25">
      <c r="A504" s="395" t="s">
        <v>142</v>
      </c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79"/>
      <c r="O504" s="379"/>
      <c r="P504" s="379"/>
      <c r="Q504" s="379"/>
      <c r="R504" s="379"/>
      <c r="S504" s="379"/>
      <c r="T504" s="379"/>
      <c r="U504" s="379"/>
      <c r="V504" s="379"/>
      <c r="W504" s="379"/>
      <c r="X504" s="379"/>
      <c r="Y504" s="379"/>
      <c r="Z504" s="379"/>
      <c r="AA504" s="367"/>
      <c r="AB504" s="367"/>
      <c r="AC504" s="367"/>
    </row>
    <row r="505" spans="1:68" ht="16.5" hidden="1" customHeight="1" x14ac:dyDescent="0.25">
      <c r="A505" s="54" t="s">
        <v>613</v>
      </c>
      <c r="B505" s="54" t="s">
        <v>614</v>
      </c>
      <c r="C505" s="31">
        <v>4301020222</v>
      </c>
      <c r="D505" s="385">
        <v>4607091388930</v>
      </c>
      <c r="E505" s="386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2"/>
      <c r="R505" s="382"/>
      <c r="S505" s="382"/>
      <c r="T505" s="383"/>
      <c r="U505" s="34"/>
      <c r="V505" s="34"/>
      <c r="W505" s="35" t="s">
        <v>68</v>
      </c>
      <c r="X505" s="374">
        <v>0</v>
      </c>
      <c r="Y505" s="375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5">
        <v>4680115880054</v>
      </c>
      <c r="E506" s="386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2"/>
      <c r="R506" s="382"/>
      <c r="S506" s="382"/>
      <c r="T506" s="383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8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79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0</v>
      </c>
      <c r="Y507" s="376">
        <f>IFERROR(Y505/H505,"0")+IFERROR(Y506/H506,"0")</f>
        <v>0</v>
      </c>
      <c r="Z507" s="376">
        <f>IFERROR(IF(Z505="",0,Z505),"0")+IFERROR(IF(Z506="",0,Z506),"0")</f>
        <v>0</v>
      </c>
      <c r="AA507" s="377"/>
      <c r="AB507" s="377"/>
      <c r="AC507" s="377"/>
    </row>
    <row r="508" spans="1:68" hidden="1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79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0</v>
      </c>
      <c r="Y508" s="376">
        <f>IFERROR(SUM(Y505:Y506),"0")</f>
        <v>0</v>
      </c>
      <c r="Z508" s="37"/>
      <c r="AA508" s="377"/>
      <c r="AB508" s="377"/>
      <c r="AC508" s="377"/>
    </row>
    <row r="509" spans="1:68" ht="14.25" hidden="1" customHeight="1" x14ac:dyDescent="0.25">
      <c r="A509" s="395" t="s">
        <v>63</v>
      </c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  <c r="Y509" s="379"/>
      <c r="Z509" s="379"/>
      <c r="AA509" s="367"/>
      <c r="AB509" s="367"/>
      <c r="AC509" s="367"/>
    </row>
    <row r="510" spans="1:68" ht="27" hidden="1" customHeight="1" x14ac:dyDescent="0.25">
      <c r="A510" s="54" t="s">
        <v>617</v>
      </c>
      <c r="B510" s="54" t="s">
        <v>618</v>
      </c>
      <c r="C510" s="31">
        <v>4301031252</v>
      </c>
      <c r="D510" s="385">
        <v>4680115883116</v>
      </c>
      <c r="E510" s="386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2"/>
      <c r="R510" s="382"/>
      <c r="S510" s="382"/>
      <c r="T510" s="383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hidden="1" customHeight="1" x14ac:dyDescent="0.25">
      <c r="A511" s="54" t="s">
        <v>619</v>
      </c>
      <c r="B511" s="54" t="s">
        <v>620</v>
      </c>
      <c r="C511" s="31">
        <v>4301031248</v>
      </c>
      <c r="D511" s="385">
        <v>4680115883093</v>
      </c>
      <c r="E511" s="386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hidden="1" customHeight="1" x14ac:dyDescent="0.25">
      <c r="A512" s="54" t="s">
        <v>621</v>
      </c>
      <c r="B512" s="54" t="s">
        <v>622</v>
      </c>
      <c r="C512" s="31">
        <v>4301031250</v>
      </c>
      <c r="D512" s="385">
        <v>4680115883109</v>
      </c>
      <c r="E512" s="386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2"/>
      <c r="R512" s="382"/>
      <c r="S512" s="382"/>
      <c r="T512" s="383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5">
        <v>4680115882072</v>
      </c>
      <c r="E513" s="386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2"/>
      <c r="R513" s="382"/>
      <c r="S513" s="382"/>
      <c r="T513" s="383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5">
        <v>4680115882102</v>
      </c>
      <c r="E514" s="386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2"/>
      <c r="R514" s="382"/>
      <c r="S514" s="382"/>
      <c r="T514" s="383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5">
        <v>4680115882096</v>
      </c>
      <c r="E515" s="386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69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hidden="1" x14ac:dyDescent="0.2">
      <c r="A516" s="398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79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0</v>
      </c>
      <c r="Y516" s="376">
        <f>IFERROR(Y510/H510,"0")+IFERROR(Y511/H511,"0")+IFERROR(Y512/H512,"0")+IFERROR(Y513/H513,"0")+IFERROR(Y514/H514,"0")+IFERROR(Y515/H515,"0")</f>
        <v>0</v>
      </c>
      <c r="Z516" s="376">
        <f>IFERROR(IF(Z510="",0,Z510),"0")+IFERROR(IF(Z511="",0,Z511),"0")+IFERROR(IF(Z512="",0,Z512),"0")+IFERROR(IF(Z513="",0,Z513),"0")+IFERROR(IF(Z514="",0,Z514),"0")+IFERROR(IF(Z515="",0,Z515),"0")</f>
        <v>0</v>
      </c>
      <c r="AA516" s="377"/>
      <c r="AB516" s="377"/>
      <c r="AC516" s="377"/>
    </row>
    <row r="517" spans="1:68" hidden="1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79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0</v>
      </c>
      <c r="Y517" s="376">
        <f>IFERROR(SUM(Y510:Y515),"0")</f>
        <v>0</v>
      </c>
      <c r="Z517" s="37"/>
      <c r="AA517" s="377"/>
      <c r="AB517" s="377"/>
      <c r="AC517" s="377"/>
    </row>
    <row r="518" spans="1:68" ht="14.25" hidden="1" customHeight="1" x14ac:dyDescent="0.25">
      <c r="A518" s="395" t="s">
        <v>71</v>
      </c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  <c r="Y518" s="379"/>
      <c r="Z518" s="379"/>
      <c r="AA518" s="367"/>
      <c r="AB518" s="367"/>
      <c r="AC518" s="367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5">
        <v>4607091383409</v>
      </c>
      <c r="E519" s="386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2"/>
      <c r="R519" s="382"/>
      <c r="S519" s="382"/>
      <c r="T519" s="383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5">
        <v>4607091383416</v>
      </c>
      <c r="E520" s="386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2"/>
      <c r="R520" s="382"/>
      <c r="S520" s="382"/>
      <c r="T520" s="383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5">
        <v>4680115883536</v>
      </c>
      <c r="E521" s="386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2"/>
      <c r="R521" s="382"/>
      <c r="S521" s="382"/>
      <c r="T521" s="383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98"/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79"/>
      <c r="B523" s="379"/>
      <c r="C523" s="379"/>
      <c r="D523" s="379"/>
      <c r="E523" s="379"/>
      <c r="F523" s="379"/>
      <c r="G523" s="379"/>
      <c r="H523" s="379"/>
      <c r="I523" s="379"/>
      <c r="J523" s="379"/>
      <c r="K523" s="379"/>
      <c r="L523" s="379"/>
      <c r="M523" s="379"/>
      <c r="N523" s="379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395" t="s">
        <v>163</v>
      </c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79"/>
      <c r="O524" s="379"/>
      <c r="P524" s="379"/>
      <c r="Q524" s="379"/>
      <c r="R524" s="379"/>
      <c r="S524" s="379"/>
      <c r="T524" s="379"/>
      <c r="U524" s="379"/>
      <c r="V524" s="379"/>
      <c r="W524" s="379"/>
      <c r="X524" s="379"/>
      <c r="Y524" s="379"/>
      <c r="Z524" s="379"/>
      <c r="AA524" s="367"/>
      <c r="AB524" s="367"/>
      <c r="AC524" s="367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5">
        <v>4680115885035</v>
      </c>
      <c r="E525" s="386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2"/>
      <c r="R525" s="382"/>
      <c r="S525" s="382"/>
      <c r="T525" s="383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98"/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79"/>
      <c r="B527" s="379"/>
      <c r="C527" s="379"/>
      <c r="D527" s="379"/>
      <c r="E527" s="379"/>
      <c r="F527" s="379"/>
      <c r="G527" s="379"/>
      <c r="H527" s="379"/>
      <c r="I527" s="379"/>
      <c r="J527" s="379"/>
      <c r="K527" s="379"/>
      <c r="L527" s="379"/>
      <c r="M527" s="379"/>
      <c r="N527" s="379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61" t="s">
        <v>637</v>
      </c>
      <c r="B528" s="462"/>
      <c r="C528" s="462"/>
      <c r="D528" s="462"/>
      <c r="E528" s="462"/>
      <c r="F528" s="462"/>
      <c r="G528" s="462"/>
      <c r="H528" s="462"/>
      <c r="I528" s="462"/>
      <c r="J528" s="462"/>
      <c r="K528" s="462"/>
      <c r="L528" s="462"/>
      <c r="M528" s="462"/>
      <c r="N528" s="462"/>
      <c r="O528" s="462"/>
      <c r="P528" s="462"/>
      <c r="Q528" s="462"/>
      <c r="R528" s="462"/>
      <c r="S528" s="462"/>
      <c r="T528" s="462"/>
      <c r="U528" s="462"/>
      <c r="V528" s="462"/>
      <c r="W528" s="462"/>
      <c r="X528" s="462"/>
      <c r="Y528" s="462"/>
      <c r="Z528" s="462"/>
      <c r="AA528" s="48"/>
      <c r="AB528" s="48"/>
      <c r="AC528" s="48"/>
    </row>
    <row r="529" spans="1:68" ht="16.5" hidden="1" customHeight="1" x14ac:dyDescent="0.25">
      <c r="A529" s="394" t="s">
        <v>637</v>
      </c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79"/>
      <c r="O529" s="379"/>
      <c r="P529" s="379"/>
      <c r="Q529" s="379"/>
      <c r="R529" s="379"/>
      <c r="S529" s="379"/>
      <c r="T529" s="379"/>
      <c r="U529" s="379"/>
      <c r="V529" s="379"/>
      <c r="W529" s="379"/>
      <c r="X529" s="379"/>
      <c r="Y529" s="379"/>
      <c r="Z529" s="379"/>
      <c r="AA529" s="368"/>
      <c r="AB529" s="368"/>
      <c r="AC529" s="368"/>
    </row>
    <row r="530" spans="1:68" ht="14.25" hidden="1" customHeight="1" x14ac:dyDescent="0.25">
      <c r="A530" s="395" t="s">
        <v>109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79"/>
      <c r="AA530" s="367"/>
      <c r="AB530" s="367"/>
      <c r="AC530" s="367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5">
        <v>4640242181011</v>
      </c>
      <c r="E531" s="386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3" t="s">
        <v>640</v>
      </c>
      <c r="Q531" s="382"/>
      <c r="R531" s="382"/>
      <c r="S531" s="382"/>
      <c r="T531" s="383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5">
        <v>4640242180441</v>
      </c>
      <c r="E532" s="386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5" t="s">
        <v>643</v>
      </c>
      <c r="Q532" s="382"/>
      <c r="R532" s="382"/>
      <c r="S532" s="382"/>
      <c r="T532" s="383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5">
        <v>4640242180564</v>
      </c>
      <c r="E533" s="386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595" t="s">
        <v>646</v>
      </c>
      <c r="Q533" s="382"/>
      <c r="R533" s="382"/>
      <c r="S533" s="382"/>
      <c r="T533" s="383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5">
        <v>4640242180922</v>
      </c>
      <c r="E534" s="386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5" t="s">
        <v>649</v>
      </c>
      <c r="Q534" s="382"/>
      <c r="R534" s="382"/>
      <c r="S534" s="382"/>
      <c r="T534" s="383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5">
        <v>4640242181189</v>
      </c>
      <c r="E535" s="386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29" t="s">
        <v>652</v>
      </c>
      <c r="Q535" s="382"/>
      <c r="R535" s="382"/>
      <c r="S535" s="382"/>
      <c r="T535" s="383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5">
        <v>4640242180038</v>
      </c>
      <c r="E536" s="386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6" t="s">
        <v>655</v>
      </c>
      <c r="Q536" s="382"/>
      <c r="R536" s="382"/>
      <c r="S536" s="382"/>
      <c r="T536" s="383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5">
        <v>4640242181172</v>
      </c>
      <c r="E537" s="386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2" t="s">
        <v>658</v>
      </c>
      <c r="Q537" s="382"/>
      <c r="R537" s="382"/>
      <c r="S537" s="382"/>
      <c r="T537" s="383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98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379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379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395" t="s">
        <v>142</v>
      </c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379"/>
      <c r="O540" s="379"/>
      <c r="P540" s="379"/>
      <c r="Q540" s="379"/>
      <c r="R540" s="379"/>
      <c r="S540" s="379"/>
      <c r="T540" s="379"/>
      <c r="U540" s="379"/>
      <c r="V540" s="379"/>
      <c r="W540" s="379"/>
      <c r="X540" s="379"/>
      <c r="Y540" s="379"/>
      <c r="Z540" s="379"/>
      <c r="AA540" s="367"/>
      <c r="AB540" s="367"/>
      <c r="AC540" s="367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5">
        <v>4640242180519</v>
      </c>
      <c r="E541" s="386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30" t="s">
        <v>661</v>
      </c>
      <c r="Q541" s="382"/>
      <c r="R541" s="382"/>
      <c r="S541" s="382"/>
      <c r="T541" s="383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5">
        <v>4640242180526</v>
      </c>
      <c r="E542" s="386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78" t="s">
        <v>664</v>
      </c>
      <c r="Q542" s="382"/>
      <c r="R542" s="382"/>
      <c r="S542" s="382"/>
      <c r="T542" s="383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5">
        <v>4640242180090</v>
      </c>
      <c r="E543" s="386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0" t="s">
        <v>667</v>
      </c>
      <c r="Q543" s="382"/>
      <c r="R543" s="382"/>
      <c r="S543" s="382"/>
      <c r="T543" s="383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5">
        <v>4640242181363</v>
      </c>
      <c r="E544" s="386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2"/>
      <c r="R544" s="382"/>
      <c r="S544" s="382"/>
      <c r="T544" s="383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8"/>
      <c r="B545" s="379"/>
      <c r="C545" s="379"/>
      <c r="D545" s="379"/>
      <c r="E545" s="379"/>
      <c r="F545" s="379"/>
      <c r="G545" s="379"/>
      <c r="H545" s="379"/>
      <c r="I545" s="379"/>
      <c r="J545" s="379"/>
      <c r="K545" s="379"/>
      <c r="L545" s="379"/>
      <c r="M545" s="379"/>
      <c r="N545" s="379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79"/>
      <c r="B546" s="379"/>
      <c r="C546" s="379"/>
      <c r="D546" s="379"/>
      <c r="E546" s="379"/>
      <c r="F546" s="379"/>
      <c r="G546" s="379"/>
      <c r="H546" s="379"/>
      <c r="I546" s="379"/>
      <c r="J546" s="379"/>
      <c r="K546" s="379"/>
      <c r="L546" s="379"/>
      <c r="M546" s="379"/>
      <c r="N546" s="379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395" t="s">
        <v>63</v>
      </c>
      <c r="B547" s="379"/>
      <c r="C547" s="379"/>
      <c r="D547" s="379"/>
      <c r="E547" s="379"/>
      <c r="F547" s="379"/>
      <c r="G547" s="379"/>
      <c r="H547" s="379"/>
      <c r="I547" s="379"/>
      <c r="J547" s="379"/>
      <c r="K547" s="379"/>
      <c r="L547" s="379"/>
      <c r="M547" s="379"/>
      <c r="N547" s="379"/>
      <c r="O547" s="379"/>
      <c r="P547" s="379"/>
      <c r="Q547" s="379"/>
      <c r="R547" s="379"/>
      <c r="S547" s="379"/>
      <c r="T547" s="379"/>
      <c r="U547" s="379"/>
      <c r="V547" s="379"/>
      <c r="W547" s="379"/>
      <c r="X547" s="379"/>
      <c r="Y547" s="379"/>
      <c r="Z547" s="379"/>
      <c r="AA547" s="367"/>
      <c r="AB547" s="367"/>
      <c r="AC547" s="367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5">
        <v>4640242180816</v>
      </c>
      <c r="E548" s="386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490" t="s">
        <v>673</v>
      </c>
      <c r="Q548" s="382"/>
      <c r="R548" s="382"/>
      <c r="S548" s="382"/>
      <c r="T548" s="383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hidden="1" customHeight="1" x14ac:dyDescent="0.25">
      <c r="A549" s="54" t="s">
        <v>674</v>
      </c>
      <c r="B549" s="54" t="s">
        <v>675</v>
      </c>
      <c r="C549" s="31">
        <v>4301031244</v>
      </c>
      <c r="D549" s="385">
        <v>4640242180595</v>
      </c>
      <c r="E549" s="386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20" t="s">
        <v>676</v>
      </c>
      <c r="Q549" s="382"/>
      <c r="R549" s="382"/>
      <c r="S549" s="382"/>
      <c r="T549" s="383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5">
        <v>4640242181615</v>
      </c>
      <c r="E550" s="386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5" t="s">
        <v>679</v>
      </c>
      <c r="Q550" s="382"/>
      <c r="R550" s="382"/>
      <c r="S550" s="382"/>
      <c r="T550" s="383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5">
        <v>4640242181639</v>
      </c>
      <c r="E551" s="386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4" t="s">
        <v>682</v>
      </c>
      <c r="Q551" s="382"/>
      <c r="R551" s="382"/>
      <c r="S551" s="382"/>
      <c r="T551" s="383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5">
        <v>4640242181622</v>
      </c>
      <c r="E552" s="386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42" t="s">
        <v>685</v>
      </c>
      <c r="Q552" s="382"/>
      <c r="R552" s="382"/>
      <c r="S552" s="382"/>
      <c r="T552" s="383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5">
        <v>4640242180489</v>
      </c>
      <c r="E553" s="386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3" t="s">
        <v>688</v>
      </c>
      <c r="Q553" s="382"/>
      <c r="R553" s="382"/>
      <c r="S553" s="382"/>
      <c r="T553" s="383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hidden="1" x14ac:dyDescent="0.2">
      <c r="A554" s="398"/>
      <c r="B554" s="379"/>
      <c r="C554" s="379"/>
      <c r="D554" s="379"/>
      <c r="E554" s="379"/>
      <c r="F554" s="379"/>
      <c r="G554" s="379"/>
      <c r="H554" s="379"/>
      <c r="I554" s="379"/>
      <c r="J554" s="379"/>
      <c r="K554" s="379"/>
      <c r="L554" s="379"/>
      <c r="M554" s="379"/>
      <c r="N554" s="379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hidden="1" x14ac:dyDescent="0.2">
      <c r="A555" s="379"/>
      <c r="B555" s="379"/>
      <c r="C555" s="379"/>
      <c r="D555" s="379"/>
      <c r="E555" s="379"/>
      <c r="F555" s="379"/>
      <c r="G555" s="379"/>
      <c r="H555" s="379"/>
      <c r="I555" s="379"/>
      <c r="J555" s="379"/>
      <c r="K555" s="379"/>
      <c r="L555" s="379"/>
      <c r="M555" s="379"/>
      <c r="N555" s="379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hidden="1" customHeight="1" x14ac:dyDescent="0.25">
      <c r="A556" s="395" t="s">
        <v>71</v>
      </c>
      <c r="B556" s="379"/>
      <c r="C556" s="379"/>
      <c r="D556" s="379"/>
      <c r="E556" s="379"/>
      <c r="F556" s="379"/>
      <c r="G556" s="379"/>
      <c r="H556" s="379"/>
      <c r="I556" s="379"/>
      <c r="J556" s="379"/>
      <c r="K556" s="379"/>
      <c r="L556" s="379"/>
      <c r="M556" s="379"/>
      <c r="N556" s="379"/>
      <c r="O556" s="379"/>
      <c r="P556" s="379"/>
      <c r="Q556" s="379"/>
      <c r="R556" s="379"/>
      <c r="S556" s="379"/>
      <c r="T556" s="379"/>
      <c r="U556" s="379"/>
      <c r="V556" s="379"/>
      <c r="W556" s="379"/>
      <c r="X556" s="379"/>
      <c r="Y556" s="379"/>
      <c r="Z556" s="379"/>
      <c r="AA556" s="367"/>
      <c r="AB556" s="367"/>
      <c r="AC556" s="367"/>
    </row>
    <row r="557" spans="1:68" ht="27" hidden="1" customHeight="1" x14ac:dyDescent="0.25">
      <c r="A557" s="54" t="s">
        <v>689</v>
      </c>
      <c r="B557" s="54" t="s">
        <v>690</v>
      </c>
      <c r="C557" s="31">
        <v>4301051746</v>
      </c>
      <c r="D557" s="385">
        <v>4640242180533</v>
      </c>
      <c r="E557" s="386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6" t="s">
        <v>691</v>
      </c>
      <c r="Q557" s="382"/>
      <c r="R557" s="382"/>
      <c r="S557" s="382"/>
      <c r="T557" s="383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5">
        <v>4640242180540</v>
      </c>
      <c r="E558" s="386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603" t="s">
        <v>694</v>
      </c>
      <c r="Q558" s="382"/>
      <c r="R558" s="382"/>
      <c r="S558" s="382"/>
      <c r="T558" s="383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398"/>
      <c r="B559" s="379"/>
      <c r="C559" s="379"/>
      <c r="D559" s="379"/>
      <c r="E559" s="379"/>
      <c r="F559" s="379"/>
      <c r="G559" s="379"/>
      <c r="H559" s="379"/>
      <c r="I559" s="379"/>
      <c r="J559" s="379"/>
      <c r="K559" s="379"/>
      <c r="L559" s="379"/>
      <c r="M559" s="379"/>
      <c r="N559" s="379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hidden="1" x14ac:dyDescent="0.2">
      <c r="A560" s="379"/>
      <c r="B560" s="379"/>
      <c r="C560" s="379"/>
      <c r="D560" s="379"/>
      <c r="E560" s="379"/>
      <c r="F560" s="379"/>
      <c r="G560" s="379"/>
      <c r="H560" s="379"/>
      <c r="I560" s="379"/>
      <c r="J560" s="379"/>
      <c r="K560" s="379"/>
      <c r="L560" s="379"/>
      <c r="M560" s="379"/>
      <c r="N560" s="379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hidden="1" customHeight="1" x14ac:dyDescent="0.25">
      <c r="A561" s="395" t="s">
        <v>163</v>
      </c>
      <c r="B561" s="379"/>
      <c r="C561" s="379"/>
      <c r="D561" s="379"/>
      <c r="E561" s="379"/>
      <c r="F561" s="379"/>
      <c r="G561" s="379"/>
      <c r="H561" s="379"/>
      <c r="I561" s="379"/>
      <c r="J561" s="379"/>
      <c r="K561" s="379"/>
      <c r="L561" s="379"/>
      <c r="M561" s="379"/>
      <c r="N561" s="379"/>
      <c r="O561" s="379"/>
      <c r="P561" s="379"/>
      <c r="Q561" s="379"/>
      <c r="R561" s="379"/>
      <c r="S561" s="379"/>
      <c r="T561" s="379"/>
      <c r="U561" s="379"/>
      <c r="V561" s="379"/>
      <c r="W561" s="379"/>
      <c r="X561" s="379"/>
      <c r="Y561" s="379"/>
      <c r="Z561" s="379"/>
      <c r="AA561" s="367"/>
      <c r="AB561" s="367"/>
      <c r="AC561" s="367"/>
    </row>
    <row r="562" spans="1:68" ht="27" hidden="1" customHeight="1" x14ac:dyDescent="0.25">
      <c r="A562" s="54" t="s">
        <v>695</v>
      </c>
      <c r="B562" s="54" t="s">
        <v>696</v>
      </c>
      <c r="C562" s="31">
        <v>4301060354</v>
      </c>
      <c r="D562" s="385">
        <v>4640242180120</v>
      </c>
      <c r="E562" s="386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1" t="s">
        <v>697</v>
      </c>
      <c r="Q562" s="382"/>
      <c r="R562" s="382"/>
      <c r="S562" s="382"/>
      <c r="T562" s="383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5">
        <v>4640242180120</v>
      </c>
      <c r="E563" s="386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31" t="s">
        <v>699</v>
      </c>
      <c r="Q563" s="382"/>
      <c r="R563" s="382"/>
      <c r="S563" s="382"/>
      <c r="T563" s="383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5">
        <v>4640242180137</v>
      </c>
      <c r="E564" s="386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7" t="s">
        <v>702</v>
      </c>
      <c r="Q564" s="382"/>
      <c r="R564" s="382"/>
      <c r="S564" s="382"/>
      <c r="T564" s="383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5">
        <v>4640242180137</v>
      </c>
      <c r="E565" s="386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16" t="s">
        <v>704</v>
      </c>
      <c r="Q565" s="382"/>
      <c r="R565" s="382"/>
      <c r="S565" s="382"/>
      <c r="T565" s="383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98"/>
      <c r="B566" s="379"/>
      <c r="C566" s="379"/>
      <c r="D566" s="379"/>
      <c r="E566" s="379"/>
      <c r="F566" s="379"/>
      <c r="G566" s="379"/>
      <c r="H566" s="379"/>
      <c r="I566" s="379"/>
      <c r="J566" s="379"/>
      <c r="K566" s="379"/>
      <c r="L566" s="379"/>
      <c r="M566" s="379"/>
      <c r="N566" s="379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79"/>
      <c r="B567" s="379"/>
      <c r="C567" s="379"/>
      <c r="D567" s="379"/>
      <c r="E567" s="379"/>
      <c r="F567" s="379"/>
      <c r="G567" s="379"/>
      <c r="H567" s="379"/>
      <c r="I567" s="379"/>
      <c r="J567" s="379"/>
      <c r="K567" s="379"/>
      <c r="L567" s="379"/>
      <c r="M567" s="379"/>
      <c r="N567" s="379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394" t="s">
        <v>705</v>
      </c>
      <c r="B568" s="379"/>
      <c r="C568" s="379"/>
      <c r="D568" s="379"/>
      <c r="E568" s="379"/>
      <c r="F568" s="379"/>
      <c r="G568" s="379"/>
      <c r="H568" s="379"/>
      <c r="I568" s="379"/>
      <c r="J568" s="379"/>
      <c r="K568" s="379"/>
      <c r="L568" s="379"/>
      <c r="M568" s="379"/>
      <c r="N568" s="379"/>
      <c r="O568" s="379"/>
      <c r="P568" s="379"/>
      <c r="Q568" s="379"/>
      <c r="R568" s="379"/>
      <c r="S568" s="379"/>
      <c r="T568" s="379"/>
      <c r="U568" s="379"/>
      <c r="V568" s="379"/>
      <c r="W568" s="379"/>
      <c r="X568" s="379"/>
      <c r="Y568" s="379"/>
      <c r="Z568" s="379"/>
      <c r="AA568" s="368"/>
      <c r="AB568" s="368"/>
      <c r="AC568" s="368"/>
    </row>
    <row r="569" spans="1:68" ht="14.25" hidden="1" customHeight="1" x14ac:dyDescent="0.25">
      <c r="A569" s="395" t="s">
        <v>109</v>
      </c>
      <c r="B569" s="379"/>
      <c r="C569" s="379"/>
      <c r="D569" s="379"/>
      <c r="E569" s="379"/>
      <c r="F569" s="379"/>
      <c r="G569" s="379"/>
      <c r="H569" s="379"/>
      <c r="I569" s="379"/>
      <c r="J569" s="379"/>
      <c r="K569" s="379"/>
      <c r="L569" s="379"/>
      <c r="M569" s="379"/>
      <c r="N569" s="379"/>
      <c r="O569" s="379"/>
      <c r="P569" s="379"/>
      <c r="Q569" s="379"/>
      <c r="R569" s="379"/>
      <c r="S569" s="379"/>
      <c r="T569" s="379"/>
      <c r="U569" s="379"/>
      <c r="V569" s="379"/>
      <c r="W569" s="379"/>
      <c r="X569" s="379"/>
      <c r="Y569" s="379"/>
      <c r="Z569" s="379"/>
      <c r="AA569" s="367"/>
      <c r="AB569" s="367"/>
      <c r="AC569" s="367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5">
        <v>4640242180045</v>
      </c>
      <c r="E570" s="386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29" t="s">
        <v>708</v>
      </c>
      <c r="Q570" s="382"/>
      <c r="R570" s="382"/>
      <c r="S570" s="382"/>
      <c r="T570" s="383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5">
        <v>4640242180601</v>
      </c>
      <c r="E571" s="386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0" t="s">
        <v>711</v>
      </c>
      <c r="Q571" s="382"/>
      <c r="R571" s="382"/>
      <c r="S571" s="382"/>
      <c r="T571" s="383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98"/>
      <c r="B572" s="379"/>
      <c r="C572" s="379"/>
      <c r="D572" s="379"/>
      <c r="E572" s="379"/>
      <c r="F572" s="379"/>
      <c r="G572" s="379"/>
      <c r="H572" s="379"/>
      <c r="I572" s="379"/>
      <c r="J572" s="379"/>
      <c r="K572" s="379"/>
      <c r="L572" s="379"/>
      <c r="M572" s="379"/>
      <c r="N572" s="379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79"/>
      <c r="B573" s="379"/>
      <c r="C573" s="379"/>
      <c r="D573" s="379"/>
      <c r="E573" s="379"/>
      <c r="F573" s="379"/>
      <c r="G573" s="379"/>
      <c r="H573" s="379"/>
      <c r="I573" s="379"/>
      <c r="J573" s="379"/>
      <c r="K573" s="379"/>
      <c r="L573" s="379"/>
      <c r="M573" s="379"/>
      <c r="N573" s="379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395" t="s">
        <v>142</v>
      </c>
      <c r="B574" s="379"/>
      <c r="C574" s="379"/>
      <c r="D574" s="379"/>
      <c r="E574" s="379"/>
      <c r="F574" s="379"/>
      <c r="G574" s="379"/>
      <c r="H574" s="379"/>
      <c r="I574" s="379"/>
      <c r="J574" s="379"/>
      <c r="K574" s="379"/>
      <c r="L574" s="379"/>
      <c r="M574" s="379"/>
      <c r="N574" s="379"/>
      <c r="O574" s="379"/>
      <c r="P574" s="379"/>
      <c r="Q574" s="379"/>
      <c r="R574" s="379"/>
      <c r="S574" s="379"/>
      <c r="T574" s="379"/>
      <c r="U574" s="379"/>
      <c r="V574" s="379"/>
      <c r="W574" s="379"/>
      <c r="X574" s="379"/>
      <c r="Y574" s="379"/>
      <c r="Z574" s="379"/>
      <c r="AA574" s="367"/>
      <c r="AB574" s="367"/>
      <c r="AC574" s="367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5">
        <v>4640242180090</v>
      </c>
      <c r="E575" s="386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80" t="s">
        <v>714</v>
      </c>
      <c r="Q575" s="382"/>
      <c r="R575" s="382"/>
      <c r="S575" s="382"/>
      <c r="T575" s="383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98"/>
      <c r="B576" s="379"/>
      <c r="C576" s="379"/>
      <c r="D576" s="379"/>
      <c r="E576" s="379"/>
      <c r="F576" s="379"/>
      <c r="G576" s="379"/>
      <c r="H576" s="379"/>
      <c r="I576" s="379"/>
      <c r="J576" s="379"/>
      <c r="K576" s="379"/>
      <c r="L576" s="379"/>
      <c r="M576" s="379"/>
      <c r="N576" s="379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79"/>
      <c r="B577" s="379"/>
      <c r="C577" s="379"/>
      <c r="D577" s="379"/>
      <c r="E577" s="379"/>
      <c r="F577" s="379"/>
      <c r="G577" s="379"/>
      <c r="H577" s="379"/>
      <c r="I577" s="379"/>
      <c r="J577" s="379"/>
      <c r="K577" s="379"/>
      <c r="L577" s="379"/>
      <c r="M577" s="379"/>
      <c r="N577" s="379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395" t="s">
        <v>63</v>
      </c>
      <c r="B578" s="379"/>
      <c r="C578" s="379"/>
      <c r="D578" s="379"/>
      <c r="E578" s="379"/>
      <c r="F578" s="379"/>
      <c r="G578" s="379"/>
      <c r="H578" s="379"/>
      <c r="I578" s="379"/>
      <c r="J578" s="379"/>
      <c r="K578" s="379"/>
      <c r="L578" s="379"/>
      <c r="M578" s="379"/>
      <c r="N578" s="379"/>
      <c r="O578" s="379"/>
      <c r="P578" s="379"/>
      <c r="Q578" s="379"/>
      <c r="R578" s="379"/>
      <c r="S578" s="379"/>
      <c r="T578" s="379"/>
      <c r="U578" s="379"/>
      <c r="V578" s="379"/>
      <c r="W578" s="379"/>
      <c r="X578" s="379"/>
      <c r="Y578" s="379"/>
      <c r="Z578" s="379"/>
      <c r="AA578" s="367"/>
      <c r="AB578" s="367"/>
      <c r="AC578" s="367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5">
        <v>4640242180076</v>
      </c>
      <c r="E579" s="386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2"/>
      <c r="R579" s="382"/>
      <c r="S579" s="382"/>
      <c r="T579" s="383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98"/>
      <c r="B580" s="379"/>
      <c r="C580" s="379"/>
      <c r="D580" s="379"/>
      <c r="E580" s="379"/>
      <c r="F580" s="379"/>
      <c r="G580" s="379"/>
      <c r="H580" s="379"/>
      <c r="I580" s="379"/>
      <c r="J580" s="379"/>
      <c r="K580" s="379"/>
      <c r="L580" s="379"/>
      <c r="M580" s="379"/>
      <c r="N580" s="379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79"/>
      <c r="B581" s="379"/>
      <c r="C581" s="379"/>
      <c r="D581" s="379"/>
      <c r="E581" s="379"/>
      <c r="F581" s="379"/>
      <c r="G581" s="379"/>
      <c r="H581" s="379"/>
      <c r="I581" s="379"/>
      <c r="J581" s="379"/>
      <c r="K581" s="379"/>
      <c r="L581" s="379"/>
      <c r="M581" s="379"/>
      <c r="N581" s="379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395" t="s">
        <v>71</v>
      </c>
      <c r="B582" s="379"/>
      <c r="C582" s="379"/>
      <c r="D582" s="379"/>
      <c r="E582" s="379"/>
      <c r="F582" s="379"/>
      <c r="G582" s="379"/>
      <c r="H582" s="379"/>
      <c r="I582" s="379"/>
      <c r="J582" s="379"/>
      <c r="K582" s="379"/>
      <c r="L582" s="379"/>
      <c r="M582" s="379"/>
      <c r="N582" s="379"/>
      <c r="O582" s="379"/>
      <c r="P582" s="379"/>
      <c r="Q582" s="379"/>
      <c r="R582" s="379"/>
      <c r="S582" s="379"/>
      <c r="T582" s="379"/>
      <c r="U582" s="379"/>
      <c r="V582" s="379"/>
      <c r="W582" s="379"/>
      <c r="X582" s="379"/>
      <c r="Y582" s="379"/>
      <c r="Z582" s="379"/>
      <c r="AA582" s="367"/>
      <c r="AB582" s="367"/>
      <c r="AC582" s="367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5">
        <v>4640242180106</v>
      </c>
      <c r="E583" s="386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9" t="s">
        <v>720</v>
      </c>
      <c r="Q583" s="382"/>
      <c r="R583" s="382"/>
      <c r="S583" s="382"/>
      <c r="T583" s="383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98"/>
      <c r="B584" s="379"/>
      <c r="C584" s="379"/>
      <c r="D584" s="379"/>
      <c r="E584" s="379"/>
      <c r="F584" s="379"/>
      <c r="G584" s="379"/>
      <c r="H584" s="379"/>
      <c r="I584" s="379"/>
      <c r="J584" s="379"/>
      <c r="K584" s="379"/>
      <c r="L584" s="379"/>
      <c r="M584" s="379"/>
      <c r="N584" s="379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79"/>
      <c r="B585" s="379"/>
      <c r="C585" s="379"/>
      <c r="D585" s="379"/>
      <c r="E585" s="379"/>
      <c r="F585" s="379"/>
      <c r="G585" s="379"/>
      <c r="H585" s="379"/>
      <c r="I585" s="379"/>
      <c r="J585" s="379"/>
      <c r="K585" s="379"/>
      <c r="L585" s="379"/>
      <c r="M585" s="379"/>
      <c r="N585" s="379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78"/>
      <c r="B586" s="379"/>
      <c r="C586" s="379"/>
      <c r="D586" s="379"/>
      <c r="E586" s="379"/>
      <c r="F586" s="379"/>
      <c r="G586" s="379"/>
      <c r="H586" s="379"/>
      <c r="I586" s="379"/>
      <c r="J586" s="379"/>
      <c r="K586" s="379"/>
      <c r="L586" s="379"/>
      <c r="M586" s="379"/>
      <c r="N586" s="379"/>
      <c r="O586" s="380"/>
      <c r="P586" s="535" t="s">
        <v>721</v>
      </c>
      <c r="Q586" s="529"/>
      <c r="R586" s="529"/>
      <c r="S586" s="529"/>
      <c r="T586" s="529"/>
      <c r="U586" s="529"/>
      <c r="V586" s="53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3354.8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3355.4</v>
      </c>
      <c r="Z586" s="37"/>
      <c r="AA586" s="377"/>
      <c r="AB586" s="377"/>
      <c r="AC586" s="377"/>
    </row>
    <row r="587" spans="1:68" x14ac:dyDescent="0.2">
      <c r="A587" s="379"/>
      <c r="B587" s="379"/>
      <c r="C587" s="379"/>
      <c r="D587" s="379"/>
      <c r="E587" s="379"/>
      <c r="F587" s="379"/>
      <c r="G587" s="379"/>
      <c r="H587" s="379"/>
      <c r="I587" s="379"/>
      <c r="J587" s="379"/>
      <c r="K587" s="379"/>
      <c r="L587" s="379"/>
      <c r="M587" s="379"/>
      <c r="N587" s="379"/>
      <c r="O587" s="380"/>
      <c r="P587" s="535" t="s">
        <v>722</v>
      </c>
      <c r="Q587" s="529"/>
      <c r="R587" s="529"/>
      <c r="S587" s="529"/>
      <c r="T587" s="529"/>
      <c r="U587" s="529"/>
      <c r="V587" s="530"/>
      <c r="W587" s="37" t="s">
        <v>68</v>
      </c>
      <c r="X587" s="376">
        <f>IFERROR(SUM(BM22:BM583),"0")</f>
        <v>3638.8486153846156</v>
      </c>
      <c r="Y587" s="376">
        <f>IFERROR(SUM(BN22:BN583),"0")</f>
        <v>3639.4920000000006</v>
      </c>
      <c r="Z587" s="37"/>
      <c r="AA587" s="377"/>
      <c r="AB587" s="377"/>
      <c r="AC587" s="377"/>
    </row>
    <row r="588" spans="1:68" x14ac:dyDescent="0.2">
      <c r="A588" s="379"/>
      <c r="B588" s="379"/>
      <c r="C588" s="379"/>
      <c r="D588" s="379"/>
      <c r="E588" s="379"/>
      <c r="F588" s="379"/>
      <c r="G588" s="379"/>
      <c r="H588" s="379"/>
      <c r="I588" s="379"/>
      <c r="J588" s="379"/>
      <c r="K588" s="379"/>
      <c r="L588" s="379"/>
      <c r="M588" s="379"/>
      <c r="N588" s="379"/>
      <c r="O588" s="380"/>
      <c r="P588" s="535" t="s">
        <v>723</v>
      </c>
      <c r="Q588" s="529"/>
      <c r="R588" s="529"/>
      <c r="S588" s="529"/>
      <c r="T588" s="529"/>
      <c r="U588" s="529"/>
      <c r="V588" s="530"/>
      <c r="W588" s="37" t="s">
        <v>724</v>
      </c>
      <c r="X588" s="38">
        <f>ROUNDUP(SUM(BO22:BO583),0)</f>
        <v>9</v>
      </c>
      <c r="Y588" s="38">
        <f>ROUNDUP(SUM(BP22:BP583),0)</f>
        <v>9</v>
      </c>
      <c r="Z588" s="37"/>
      <c r="AA588" s="377"/>
      <c r="AB588" s="377"/>
      <c r="AC588" s="377"/>
    </row>
    <row r="589" spans="1:68" x14ac:dyDescent="0.2">
      <c r="A589" s="379"/>
      <c r="B589" s="379"/>
      <c r="C589" s="379"/>
      <c r="D589" s="379"/>
      <c r="E589" s="379"/>
      <c r="F589" s="379"/>
      <c r="G589" s="379"/>
      <c r="H589" s="379"/>
      <c r="I589" s="379"/>
      <c r="J589" s="379"/>
      <c r="K589" s="379"/>
      <c r="L589" s="379"/>
      <c r="M589" s="379"/>
      <c r="N589" s="379"/>
      <c r="O589" s="380"/>
      <c r="P589" s="535" t="s">
        <v>725</v>
      </c>
      <c r="Q589" s="529"/>
      <c r="R589" s="529"/>
      <c r="S589" s="529"/>
      <c r="T589" s="529"/>
      <c r="U589" s="529"/>
      <c r="V589" s="530"/>
      <c r="W589" s="37" t="s">
        <v>68</v>
      </c>
      <c r="X589" s="376">
        <f>GrossWeightTotal+PalletQtyTotal*25</f>
        <v>3863.8486153846156</v>
      </c>
      <c r="Y589" s="376">
        <f>GrossWeightTotalR+PalletQtyTotalR*25</f>
        <v>3864.4920000000006</v>
      </c>
      <c r="Z589" s="37"/>
      <c r="AA589" s="377"/>
      <c r="AB589" s="377"/>
      <c r="AC589" s="377"/>
    </row>
    <row r="590" spans="1:68" x14ac:dyDescent="0.2">
      <c r="A590" s="379"/>
      <c r="B590" s="379"/>
      <c r="C590" s="379"/>
      <c r="D590" s="379"/>
      <c r="E590" s="379"/>
      <c r="F590" s="379"/>
      <c r="G590" s="379"/>
      <c r="H590" s="379"/>
      <c r="I590" s="379"/>
      <c r="J590" s="379"/>
      <c r="K590" s="379"/>
      <c r="L590" s="379"/>
      <c r="M590" s="379"/>
      <c r="N590" s="379"/>
      <c r="O590" s="380"/>
      <c r="P590" s="535" t="s">
        <v>726</v>
      </c>
      <c r="Q590" s="529"/>
      <c r="R590" s="529"/>
      <c r="S590" s="529"/>
      <c r="T590" s="529"/>
      <c r="U590" s="529"/>
      <c r="V590" s="53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1129.9230769230769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1130</v>
      </c>
      <c r="Z590" s="37"/>
      <c r="AA590" s="377"/>
      <c r="AB590" s="377"/>
      <c r="AC590" s="377"/>
    </row>
    <row r="591" spans="1:68" ht="14.25" hidden="1" customHeight="1" x14ac:dyDescent="0.2">
      <c r="A591" s="379"/>
      <c r="B591" s="379"/>
      <c r="C591" s="379"/>
      <c r="D591" s="379"/>
      <c r="E591" s="379"/>
      <c r="F591" s="379"/>
      <c r="G591" s="379"/>
      <c r="H591" s="379"/>
      <c r="I591" s="379"/>
      <c r="J591" s="379"/>
      <c r="K591" s="379"/>
      <c r="L591" s="379"/>
      <c r="M591" s="379"/>
      <c r="N591" s="379"/>
      <c r="O591" s="380"/>
      <c r="P591" s="535" t="s">
        <v>727</v>
      </c>
      <c r="Q591" s="529"/>
      <c r="R591" s="529"/>
      <c r="S591" s="529"/>
      <c r="T591" s="529"/>
      <c r="U591" s="529"/>
      <c r="V591" s="53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9.8140499999999999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89" t="s">
        <v>107</v>
      </c>
      <c r="D593" s="463"/>
      <c r="E593" s="463"/>
      <c r="F593" s="463"/>
      <c r="G593" s="463"/>
      <c r="H593" s="430"/>
      <c r="I593" s="389" t="s">
        <v>253</v>
      </c>
      <c r="J593" s="463"/>
      <c r="K593" s="463"/>
      <c r="L593" s="463"/>
      <c r="M593" s="463"/>
      <c r="N593" s="463"/>
      <c r="O593" s="463"/>
      <c r="P593" s="463"/>
      <c r="Q593" s="463"/>
      <c r="R593" s="463"/>
      <c r="S593" s="463"/>
      <c r="T593" s="463"/>
      <c r="U593" s="463"/>
      <c r="V593" s="430"/>
      <c r="W593" s="389" t="s">
        <v>469</v>
      </c>
      <c r="X593" s="430"/>
      <c r="Y593" s="389" t="s">
        <v>523</v>
      </c>
      <c r="Z593" s="463"/>
      <c r="AA593" s="463"/>
      <c r="AB593" s="430"/>
      <c r="AC593" s="365" t="s">
        <v>594</v>
      </c>
      <c r="AD593" s="389" t="s">
        <v>637</v>
      </c>
      <c r="AE593" s="430"/>
      <c r="AF593" s="366"/>
    </row>
    <row r="594" spans="1:32" ht="14.25" customHeight="1" thickTop="1" x14ac:dyDescent="0.2">
      <c r="A594" s="688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66"/>
      <c r="M594" s="389" t="s">
        <v>342</v>
      </c>
      <c r="N594" s="366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66"/>
    </row>
    <row r="595" spans="1:32" ht="13.5" customHeight="1" thickBot="1" x14ac:dyDescent="0.25">
      <c r="A595" s="689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66"/>
      <c r="M595" s="390"/>
      <c r="N595" s="366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88.2</v>
      </c>
      <c r="C596" s="46">
        <f>IFERROR(Y53*1,"0")+IFERROR(Y54*1,"0")+IFERROR(Y55*1,"0")+IFERROR(Y56*1,"0")+IFERROR(Y57*1,"0")+IFERROR(Y58*1,"0")+IFERROR(Y62*1,"0")+IFERROR(Y63*1,"0")</f>
        <v>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211.8</v>
      </c>
      <c r="E596" s="46">
        <f>IFERROR(Y103*1,"0")+IFERROR(Y104*1,"0")+IFERROR(Y105*1,"0")+IFERROR(Y106*1,"0")+IFERROR(Y110*1,"0")+IFERROR(Y111*1,"0")+IFERROR(Y112*1,"0")+IFERROR(Y113*1,"0")+IFERROR(Y114*1,"0")</f>
        <v>67.5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94.6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86.399999999999991</v>
      </c>
      <c r="K596" s="46">
        <f>IFERROR(Y242*1,"0")+IFERROR(Y243*1,"0")+IFERROR(Y244*1,"0")+IFERROR(Y245*1,"0")+IFERROR(Y246*1,"0")+IFERROR(Y247*1,"0")+IFERROR(Y248*1,"0")+IFERROR(Y249*1,"0")</f>
        <v>0</v>
      </c>
      <c r="L596" s="366"/>
      <c r="M596" s="46">
        <f>IFERROR(Y254*1,"0")+IFERROR(Y255*1,"0")+IFERROR(Y256*1,"0")+IFERROR(Y257*1,"0")+IFERROR(Y258*1,"0")+IFERROR(Y259*1,"0")+IFERROR(Y260*1,"0")+IFERROR(Y261*1,"0")</f>
        <v>224.4</v>
      </c>
      <c r="N596" s="366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880.8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20.399999999999999</v>
      </c>
      <c r="V596" s="46">
        <f>IFERROR(Y357*1,"0")+IFERROR(Y361*1,"0")+IFERROR(Y362*1,"0")+IFERROR(Y363*1,"0")</f>
        <v>277.2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832.6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120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211.5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240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29,92"/>
        <filter val="100,00"/>
        <filter val="100,80"/>
        <filter val="105,00"/>
        <filter val="120,00"/>
        <filter val="126,00"/>
        <filter val="129,60"/>
        <filter val="14,00"/>
        <filter val="141,60"/>
        <filter val="17,00"/>
        <filter val="19,60"/>
        <filter val="19,80"/>
        <filter val="20,40"/>
        <filter val="200,00"/>
        <filter val="21,00"/>
        <filter val="224,40"/>
        <filter val="240,00"/>
        <filter val="25,00"/>
        <filter val="25,20"/>
        <filter val="252,00"/>
        <filter val="26,00"/>
        <filter val="27,00"/>
        <filter val="28,80"/>
        <filter val="3 354,80"/>
        <filter val="3 638,85"/>
        <filter val="3 863,85"/>
        <filter val="32,00"/>
        <filter val="349,00"/>
        <filter val="35,00"/>
        <filter val="36,00"/>
        <filter val="40,00"/>
        <filter val="40,80"/>
        <filter val="42,00"/>
        <filter val="44,40"/>
        <filter val="45,90"/>
        <filter val="50,00"/>
        <filter val="50,40"/>
        <filter val="57,00"/>
        <filter val="59,00"/>
        <filter val="60,00"/>
        <filter val="60,60"/>
        <filter val="600,00"/>
        <filter val="67,50"/>
        <filter val="7,00"/>
        <filter val="70,20"/>
        <filter val="75,00"/>
        <filter val="76,92"/>
        <filter val="8,00"/>
        <filter val="86,40"/>
        <filter val="88,20"/>
        <filter val="880,80"/>
        <filter val="9"/>
      </filters>
    </filterColumn>
  </autoFilter>
  <mergeCells count="1052"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A364:O365"/>
    <mergeCell ref="D513:E513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150:O151"/>
    <mergeCell ref="P164:T164"/>
    <mergeCell ref="D256:E256"/>
    <mergeCell ref="P269:T269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P462:T462"/>
    <mergeCell ref="D370:E370"/>
    <mergeCell ref="D222:E222"/>
    <mergeCell ref="P476:V476"/>
    <mergeCell ref="P35:T35"/>
    <mergeCell ref="G17:G18"/>
    <mergeCell ref="A295:Z295"/>
    <mergeCell ref="P333:T333"/>
    <mergeCell ref="D314:E314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P455:V455"/>
    <mergeCell ref="P100:V100"/>
    <mergeCell ref="P271:V271"/>
    <mergeCell ref="P94:V94"/>
    <mergeCell ref="A90:Z90"/>
    <mergeCell ref="P458:V458"/>
    <mergeCell ref="D446:E446"/>
    <mergeCell ref="P44:V44"/>
    <mergeCell ref="P399:T399"/>
    <mergeCell ref="D159:E159"/>
    <mergeCell ref="P407:V407"/>
    <mergeCell ref="A232:Z232"/>
    <mergeCell ref="P188:T188"/>
    <mergeCell ref="A207:Z207"/>
    <mergeCell ref="P34:T34"/>
    <mergeCell ref="P33:T33"/>
    <mergeCell ref="P475:T475"/>
    <mergeCell ref="P226:T226"/>
    <mergeCell ref="D481:E481"/>
    <mergeCell ref="D85:E85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AB17:AB18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P77:T77"/>
    <mergeCell ref="P204:T204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A252:Z252"/>
    <mergeCell ref="P27:T27"/>
    <mergeCell ref="P154:T154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A13:M13"/>
    <mergeCell ref="A15:M15"/>
    <mergeCell ref="P302:V302"/>
    <mergeCell ref="A183:Z183"/>
    <mergeCell ref="A427:Z427"/>
    <mergeCell ref="A88:O89"/>
    <mergeCell ref="D346:E346"/>
    <mergeCell ref="A42:Z42"/>
    <mergeCell ref="A309:Z309"/>
    <mergeCell ref="P43:T43"/>
    <mergeCell ref="P484:V484"/>
    <mergeCell ref="A302:O303"/>
    <mergeCell ref="P150:V150"/>
    <mergeCell ref="P326:V326"/>
    <mergeCell ref="P26:T26"/>
    <mergeCell ref="P153:T153"/>
    <mergeCell ref="P324:T324"/>
    <mergeCell ref="Q594:Q595"/>
    <mergeCell ref="P511:T511"/>
    <mergeCell ref="P507:V507"/>
    <mergeCell ref="P307:V307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D254:E254"/>
    <mergeCell ref="A264:Z264"/>
    <mergeCell ref="P375:T375"/>
    <mergeCell ref="P446:T446"/>
    <mergeCell ref="O594:O595"/>
    <mergeCell ref="I594:I595"/>
    <mergeCell ref="D138:E138"/>
    <mergeCell ref="P393:T393"/>
    <mergeCell ref="A67:Z67"/>
    <mergeCell ref="D203:E203"/>
    <mergeCell ref="D374:E374"/>
    <mergeCell ref="A509:Z509"/>
    <mergeCell ref="P564:T564"/>
    <mergeCell ref="Y594:Y595"/>
    <mergeCell ref="A576:O577"/>
    <mergeCell ref="P560:V560"/>
    <mergeCell ref="P577:V577"/>
    <mergeCell ref="A38:Z38"/>
    <mergeCell ref="A380:Z380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A582:Z582"/>
    <mergeCell ref="P539:V539"/>
    <mergeCell ref="D541:E541"/>
    <mergeCell ref="P383:V383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530:Z530"/>
    <mergeCell ref="P179:T179"/>
    <mergeCell ref="D557:E557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A167:O168"/>
    <mergeCell ref="D229:E229"/>
    <mergeCell ref="D533:E533"/>
    <mergeCell ref="P296:T296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D31:E31"/>
    <mergeCell ref="D158:E158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A524:Z524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P65:V65"/>
    <mergeCell ref="D328:E328"/>
    <mergeCell ref="Q10:R10"/>
    <mergeCell ref="P318:V318"/>
    <mergeCell ref="D565:E565"/>
    <mergeCell ref="D77:E77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A547:Z547"/>
    <mergeCell ref="P281:T281"/>
    <mergeCell ref="P414:T414"/>
    <mergeCell ref="P331:T331"/>
    <mergeCell ref="D470:E470"/>
    <mergeCell ref="P182:V182"/>
    <mergeCell ref="P217:V217"/>
    <mergeCell ref="P463:V463"/>
    <mergeCell ref="P312:T312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571:T571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D5:E5"/>
    <mergeCell ref="P382:T382"/>
    <mergeCell ref="A238:O239"/>
    <mergeCell ref="P453:T453"/>
    <mergeCell ref="D496:E496"/>
    <mergeCell ref="P553:T553"/>
    <mergeCell ref="D290:E290"/>
    <mergeCell ref="D361:E361"/>
    <mergeCell ref="P471:T471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50:T550"/>
    <mergeCell ref="P108:V108"/>
    <mergeCell ref="P237:T237"/>
    <mergeCell ref="P328:T328"/>
    <mergeCell ref="D376:E376"/>
    <mergeCell ref="P249:T249"/>
    <mergeCell ref="P520:T520"/>
    <mergeCell ref="H1:Q1"/>
    <mergeCell ref="A366:Z366"/>
    <mergeCell ref="A397:Z397"/>
    <mergeCell ref="D214:E214"/>
    <mergeCell ref="A286:Z286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D110:E110"/>
    <mergeCell ref="P234:T234"/>
    <mergeCell ref="P325:V325"/>
    <mergeCell ref="D142:E142"/>
    <mergeCell ref="P390:V390"/>
    <mergeCell ref="D7:M7"/>
    <mergeCell ref="D129:E129"/>
    <mergeCell ref="D536:E536"/>
    <mergeCell ref="P236:T236"/>
    <mergeCell ref="A81:Z81"/>
    <mergeCell ref="P92:T92"/>
    <mergeCell ref="A152:Z152"/>
    <mergeCell ref="P156:V156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171:T171"/>
    <mergeCell ref="P242:T242"/>
    <mergeCell ref="P340:V340"/>
    <mergeCell ref="P413:T413"/>
    <mergeCell ref="W17:W18"/>
    <mergeCell ref="A50:Z50"/>
    <mergeCell ref="P161:V161"/>
    <mergeCell ref="D329:E329"/>
    <mergeCell ref="D400:E400"/>
    <mergeCell ref="Q9:R9"/>
    <mergeCell ref="D255:E255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A522:O523"/>
    <mergeCell ref="P395:V39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P31:T31"/>
    <mergeCell ref="P158:T158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P503:V503"/>
    <mergeCell ref="P459:V459"/>
    <mergeCell ref="P559:V559"/>
    <mergeCell ref="P546:V546"/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  <mergeCell ref="D363:E3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2024-08-22T11:19:05Z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