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9D782A-5DFB-4BD8-869C-4F316791CB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X526" i="1"/>
  <c r="BO525" i="1"/>
  <c r="BM525" i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X464" i="1"/>
  <c r="X463" i="1"/>
  <c r="BO462" i="1"/>
  <c r="BM462" i="1"/>
  <c r="Y462" i="1"/>
  <c r="BN462" i="1" s="1"/>
  <c r="P462" i="1"/>
  <c r="X459" i="1"/>
  <c r="X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BP428" i="1" s="1"/>
  <c r="P428" i="1"/>
  <c r="X426" i="1"/>
  <c r="X425" i="1"/>
  <c r="BO424" i="1"/>
  <c r="BM424" i="1"/>
  <c r="Y424" i="1"/>
  <c r="Y425" i="1" s="1"/>
  <c r="P424" i="1"/>
  <c r="X420" i="1"/>
  <c r="X419" i="1"/>
  <c r="BO418" i="1"/>
  <c r="BM418" i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Z172" i="1" s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58" i="1" l="1"/>
  <c r="BN58" i="1"/>
  <c r="Z84" i="1"/>
  <c r="BN84" i="1"/>
  <c r="Z159" i="1"/>
  <c r="BN159" i="1"/>
  <c r="Z212" i="1"/>
  <c r="BN212" i="1"/>
  <c r="Z260" i="1"/>
  <c r="BN260" i="1"/>
  <c r="Z337" i="1"/>
  <c r="BN337" i="1"/>
  <c r="Z436" i="1"/>
  <c r="BN436" i="1"/>
  <c r="Z443" i="1"/>
  <c r="BN443" i="1"/>
  <c r="Z513" i="1"/>
  <c r="BN513" i="1"/>
  <c r="Y546" i="1"/>
  <c r="Z30" i="1"/>
  <c r="BN30" i="1"/>
  <c r="Z98" i="1"/>
  <c r="BN98" i="1"/>
  <c r="Z134" i="1"/>
  <c r="BN134" i="1"/>
  <c r="Z193" i="1"/>
  <c r="BN193" i="1"/>
  <c r="Z224" i="1"/>
  <c r="BN224" i="1"/>
  <c r="Z249" i="1"/>
  <c r="BN249" i="1"/>
  <c r="Z288" i="1"/>
  <c r="BN288" i="1"/>
  <c r="Z323" i="1"/>
  <c r="BN323" i="1"/>
  <c r="Z370" i="1"/>
  <c r="BN370" i="1"/>
  <c r="Z418" i="1"/>
  <c r="Z419" i="1" s="1"/>
  <c r="BN418" i="1"/>
  <c r="BP418" i="1"/>
  <c r="Y419" i="1"/>
  <c r="Z424" i="1"/>
  <c r="Z425" i="1" s="1"/>
  <c r="BN424" i="1"/>
  <c r="BP424" i="1"/>
  <c r="Z428" i="1"/>
  <c r="BN428" i="1"/>
  <c r="Z457" i="1"/>
  <c r="Z458" i="1" s="1"/>
  <c r="BN457" i="1"/>
  <c r="BP457" i="1"/>
  <c r="Y458" i="1"/>
  <c r="Z462" i="1"/>
  <c r="Z463" i="1" s="1"/>
  <c r="Z467" i="1"/>
  <c r="BN467" i="1"/>
  <c r="Z499" i="1"/>
  <c r="BN499" i="1"/>
  <c r="Z525" i="1"/>
  <c r="Z526" i="1" s="1"/>
  <c r="BN525" i="1"/>
  <c r="BP525" i="1"/>
  <c r="Y526" i="1"/>
  <c r="Z541" i="1"/>
  <c r="Z545" i="1" s="1"/>
  <c r="BN541" i="1"/>
  <c r="BP541" i="1"/>
  <c r="Z542" i="1"/>
  <c r="BN542" i="1"/>
  <c r="Z543" i="1"/>
  <c r="BN543" i="1"/>
  <c r="Z544" i="1"/>
  <c r="BN544" i="1"/>
  <c r="Y545" i="1"/>
  <c r="BP166" i="1"/>
  <c r="BN166" i="1"/>
  <c r="Z166" i="1"/>
  <c r="BP189" i="1"/>
  <c r="BN189" i="1"/>
  <c r="Z189" i="1"/>
  <c r="BP220" i="1"/>
  <c r="BN220" i="1"/>
  <c r="Z220" i="1"/>
  <c r="BP245" i="1"/>
  <c r="BN245" i="1"/>
  <c r="Z245" i="1"/>
  <c r="BP269" i="1"/>
  <c r="BN269" i="1"/>
  <c r="Z269" i="1"/>
  <c r="BP317" i="1"/>
  <c r="BN317" i="1"/>
  <c r="Z317" i="1"/>
  <c r="BP351" i="1"/>
  <c r="BN351" i="1"/>
  <c r="Z351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B596" i="1"/>
  <c r="X588" i="1"/>
  <c r="X586" i="1"/>
  <c r="Z26" i="1"/>
  <c r="BN26" i="1"/>
  <c r="Z54" i="1"/>
  <c r="BN54" i="1"/>
  <c r="Z69" i="1"/>
  <c r="BN69" i="1"/>
  <c r="Z78" i="1"/>
  <c r="BN78" i="1"/>
  <c r="Y88" i="1"/>
  <c r="Z92" i="1"/>
  <c r="BN92" i="1"/>
  <c r="Z105" i="1"/>
  <c r="BN105" i="1"/>
  <c r="Y115" i="1"/>
  <c r="Z122" i="1"/>
  <c r="BN122" i="1"/>
  <c r="Z138" i="1"/>
  <c r="BN138" i="1"/>
  <c r="BP149" i="1"/>
  <c r="BN149" i="1"/>
  <c r="Z149" i="1"/>
  <c r="BP174" i="1"/>
  <c r="BN174" i="1"/>
  <c r="Z174" i="1"/>
  <c r="BP204" i="1"/>
  <c r="BN204" i="1"/>
  <c r="Z204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31" i="1"/>
  <c r="BN331" i="1"/>
  <c r="Z331" i="1"/>
  <c r="BP374" i="1"/>
  <c r="BN374" i="1"/>
  <c r="Z374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Y176" i="1"/>
  <c r="Z596" i="1"/>
  <c r="BN186" i="1"/>
  <c r="Z186" i="1"/>
  <c r="BP187" i="1"/>
  <c r="BN187" i="1"/>
  <c r="Z187" i="1"/>
  <c r="BP198" i="1"/>
  <c r="BN198" i="1"/>
  <c r="Z198" i="1"/>
  <c r="BP214" i="1"/>
  <c r="BN214" i="1"/>
  <c r="Z214" i="1"/>
  <c r="BP226" i="1"/>
  <c r="BN226" i="1"/>
  <c r="Z226" i="1"/>
  <c r="BP243" i="1"/>
  <c r="BN243" i="1"/>
  <c r="Z243" i="1"/>
  <c r="BP254" i="1"/>
  <c r="BN254" i="1"/>
  <c r="Z254" i="1"/>
  <c r="BP267" i="1"/>
  <c r="BN267" i="1"/>
  <c r="Z267" i="1"/>
  <c r="BP290" i="1"/>
  <c r="BN290" i="1"/>
  <c r="Z290" i="1"/>
  <c r="BP315" i="1"/>
  <c r="BN315" i="1"/>
  <c r="Z315" i="1"/>
  <c r="BP329" i="1"/>
  <c r="BN329" i="1"/>
  <c r="Z329" i="1"/>
  <c r="BP339" i="1"/>
  <c r="BN339" i="1"/>
  <c r="Z339" i="1"/>
  <c r="BP345" i="1"/>
  <c r="BN345" i="1"/>
  <c r="Z345" i="1"/>
  <c r="BP372" i="1"/>
  <c r="BN372" i="1"/>
  <c r="Z372" i="1"/>
  <c r="X587" i="1"/>
  <c r="X589" i="1" s="1"/>
  <c r="X590" i="1"/>
  <c r="Y36" i="1"/>
  <c r="Z28" i="1"/>
  <c r="BN28" i="1"/>
  <c r="Z34" i="1"/>
  <c r="BN34" i="1"/>
  <c r="C596" i="1"/>
  <c r="Z56" i="1"/>
  <c r="BN56" i="1"/>
  <c r="Z62" i="1"/>
  <c r="BN62" i="1"/>
  <c r="BP62" i="1"/>
  <c r="D596" i="1"/>
  <c r="Z71" i="1"/>
  <c r="BN71" i="1"/>
  <c r="Z72" i="1"/>
  <c r="BN72" i="1"/>
  <c r="Z82" i="1"/>
  <c r="BN82" i="1"/>
  <c r="BP82" i="1"/>
  <c r="Z86" i="1"/>
  <c r="BN86" i="1"/>
  <c r="Z96" i="1"/>
  <c r="BN96" i="1"/>
  <c r="BP96" i="1"/>
  <c r="Z103" i="1"/>
  <c r="BN103" i="1"/>
  <c r="Z111" i="1"/>
  <c r="BN111" i="1"/>
  <c r="Z120" i="1"/>
  <c r="BN120" i="1"/>
  <c r="Z128" i="1"/>
  <c r="BN128" i="1"/>
  <c r="Y140" i="1"/>
  <c r="Z136" i="1"/>
  <c r="BN136" i="1"/>
  <c r="Z142" i="1"/>
  <c r="BN142" i="1"/>
  <c r="BP142" i="1"/>
  <c r="G596" i="1"/>
  <c r="Z153" i="1"/>
  <c r="BN153" i="1"/>
  <c r="BP153" i="1"/>
  <c r="Z164" i="1"/>
  <c r="BN164" i="1"/>
  <c r="Z170" i="1"/>
  <c r="BN170" i="1"/>
  <c r="BP170" i="1"/>
  <c r="BP172" i="1"/>
  <c r="BN172" i="1"/>
  <c r="Y182" i="1"/>
  <c r="BP178" i="1"/>
  <c r="BN178" i="1"/>
  <c r="Z178" i="1"/>
  <c r="BP191" i="1"/>
  <c r="BN191" i="1"/>
  <c r="Z191" i="1"/>
  <c r="BP210" i="1"/>
  <c r="BN210" i="1"/>
  <c r="Z210" i="1"/>
  <c r="BP222" i="1"/>
  <c r="BN222" i="1"/>
  <c r="Z222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1" i="1"/>
  <c r="BN311" i="1"/>
  <c r="Z311" i="1"/>
  <c r="Y325" i="1"/>
  <c r="BP321" i="1"/>
  <c r="BN321" i="1"/>
  <c r="Z321" i="1"/>
  <c r="BP333" i="1"/>
  <c r="BN333" i="1"/>
  <c r="Z333" i="1"/>
  <c r="BP362" i="1"/>
  <c r="BN362" i="1"/>
  <c r="Z362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41" i="1"/>
  <c r="Y340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Y390" i="1"/>
  <c r="Y389" i="1"/>
  <c r="Y507" i="1"/>
  <c r="AE596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Y450" i="1"/>
  <c r="BP433" i="1"/>
  <c r="BN433" i="1"/>
  <c r="Z433" i="1"/>
  <c r="BP437" i="1"/>
  <c r="BN437" i="1"/>
  <c r="Z437" i="1"/>
  <c r="BP440" i="1"/>
  <c r="BN440" i="1"/>
  <c r="Z440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BN97" i="1"/>
  <c r="E596" i="1"/>
  <c r="Z104" i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BN148" i="1"/>
  <c r="BP148" i="1"/>
  <c r="Y151" i="1"/>
  <c r="Z154" i="1"/>
  <c r="Z155" i="1" s="1"/>
  <c r="BN154" i="1"/>
  <c r="Z158" i="1"/>
  <c r="Z160" i="1" s="1"/>
  <c r="BN158" i="1"/>
  <c r="BP158" i="1"/>
  <c r="H596" i="1"/>
  <c r="Z165" i="1"/>
  <c r="BN165" i="1"/>
  <c r="Y168" i="1"/>
  <c r="Z171" i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BP289" i="1"/>
  <c r="BN289" i="1"/>
  <c r="Z289" i="1"/>
  <c r="Y307" i="1"/>
  <c r="BP312" i="1"/>
  <c r="BN312" i="1"/>
  <c r="Z312" i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Z522" i="1" s="1"/>
  <c r="Y522" i="1"/>
  <c r="BP444" i="1"/>
  <c r="BN444" i="1"/>
  <c r="Z444" i="1"/>
  <c r="BP448" i="1"/>
  <c r="BN448" i="1"/>
  <c r="Z448" i="1"/>
  <c r="Y455" i="1"/>
  <c r="BP452" i="1"/>
  <c r="BN452" i="1"/>
  <c r="Z452" i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54" i="1" l="1"/>
  <c r="Z150" i="1"/>
  <c r="Z472" i="1"/>
  <c r="Z318" i="1"/>
  <c r="Z283" i="1"/>
  <c r="Z99" i="1"/>
  <c r="Z415" i="1"/>
  <c r="Z194" i="1"/>
  <c r="Z572" i="1"/>
  <c r="Z175" i="1"/>
  <c r="Z216" i="1"/>
  <c r="Z502" i="1"/>
  <c r="Z449" i="1"/>
  <c r="Z402" i="1"/>
  <c r="Z364" i="1"/>
  <c r="Z271" i="1"/>
  <c r="Z200" i="1"/>
  <c r="Z167" i="1"/>
  <c r="Z130" i="1"/>
  <c r="Z124" i="1"/>
  <c r="Z107" i="1"/>
  <c r="Z88" i="1"/>
  <c r="Z36" i="1"/>
  <c r="Z262" i="1"/>
  <c r="Z559" i="1"/>
  <c r="Z538" i="1"/>
  <c r="Z378" i="1"/>
  <c r="Z353" i="1"/>
  <c r="Z347" i="1"/>
  <c r="Y588" i="1"/>
  <c r="Z292" i="1"/>
  <c r="Z250" i="1"/>
  <c r="Z554" i="1"/>
  <c r="Z516" i="1"/>
  <c r="Z566" i="1"/>
  <c r="Z230" i="1"/>
  <c r="Z139" i="1"/>
  <c r="Z115" i="1"/>
  <c r="Z74" i="1"/>
  <c r="Z59" i="1"/>
  <c r="Y590" i="1"/>
  <c r="Y587" i="1"/>
  <c r="Y589" i="1" s="1"/>
  <c r="Z334" i="1"/>
  <c r="Z238" i="1"/>
  <c r="Y586" i="1"/>
  <c r="Z591" i="1" l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<sst xmlns="http://schemas.openxmlformats.org/spreadsheetml/2006/main" count="2404" uniqueCount="765">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</sst>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0" t="s">
        <v>0</v>
      </c>
      <c r="E1" s="405"/>
      <c r="F1" s="405"/>
      <c r="G1" s="12" t="s">
        <v>1</v>
      </c>
      <c r="H1" s="460" t="s">
        <v>2</v>
      </c>
      <c r="I1" s="405"/>
      <c r="J1" s="405"/>
      <c r="K1" s="405"/>
      <c r="L1" s="405"/>
      <c r="M1" s="405"/>
      <c r="N1" s="405"/>
      <c r="O1" s="405"/>
      <c r="P1" s="405"/>
      <c r="Q1" s="405"/>
      <c r="R1" s="404" t="s">
        <v>3</v>
      </c>
      <c r="S1" s="405"/>
      <c r="T1" s="4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9"/>
      <c r="R2" s="379"/>
      <c r="S2" s="379"/>
      <c r="T2" s="379"/>
      <c r="U2" s="379"/>
      <c r="V2" s="379"/>
      <c r="W2" s="379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79"/>
      <c r="Q3" s="379"/>
      <c r="R3" s="379"/>
      <c r="S3" s="379"/>
      <c r="T3" s="379"/>
      <c r="U3" s="379"/>
      <c r="V3" s="379"/>
      <c r="W3" s="379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69"/>
      <c r="E5" s="470"/>
      <c r="F5" s="719" t="s">
        <v>9</v>
      </c>
      <c r="G5" s="530"/>
      <c r="H5" s="469" t="s">
        <v>764</v>
      </c>
      <c r="I5" s="656"/>
      <c r="J5" s="656"/>
      <c r="K5" s="656"/>
      <c r="L5" s="656"/>
      <c r="M5" s="470"/>
      <c r="N5" s="58"/>
      <c r="P5" s="24" t="s">
        <v>10</v>
      </c>
      <c r="Q5" s="734">
        <v>45528</v>
      </c>
      <c r="R5" s="526"/>
      <c r="T5" s="572" t="s">
        <v>11</v>
      </c>
      <c r="U5" s="380"/>
      <c r="V5" s="573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82" t="s">
        <v>16</v>
      </c>
      <c r="U6" s="380"/>
      <c r="V6" s="644" t="s">
        <v>17</v>
      </c>
      <c r="W6" s="436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79"/>
      <c r="U7" s="380"/>
      <c r="V7" s="645"/>
      <c r="W7" s="646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2"/>
      <c r="C8" s="393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7">
        <v>0.41666666666666669</v>
      </c>
      <c r="R8" s="446"/>
      <c r="T8" s="379"/>
      <c r="U8" s="380"/>
      <c r="V8" s="645"/>
      <c r="W8" s="646"/>
      <c r="AB8" s="51"/>
      <c r="AC8" s="51"/>
      <c r="AD8" s="51"/>
      <c r="AE8" s="51"/>
    </row>
    <row r="9" spans="1:32" s="370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5"/>
      <c r="E9" s="39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79"/>
      <c r="U9" s="3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5"/>
      <c r="E10" s="39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63" t="str">
        <f>IFERROR(VLOOKUP($D$10,Proxy,2,FALSE),"")</f>
        <v/>
      </c>
      <c r="I10" s="379"/>
      <c r="J10" s="379"/>
      <c r="K10" s="379"/>
      <c r="L10" s="379"/>
      <c r="M10" s="379"/>
      <c r="N10" s="369"/>
      <c r="P10" s="26" t="s">
        <v>21</v>
      </c>
      <c r="Q10" s="583"/>
      <c r="R10" s="584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7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7"/>
      <c r="R12" s="446"/>
      <c r="S12" s="23"/>
      <c r="U12" s="24"/>
      <c r="V12" s="405"/>
      <c r="W12" s="379"/>
      <c r="AB12" s="51"/>
      <c r="AC12" s="51"/>
      <c r="AD12" s="51"/>
      <c r="AE12" s="51"/>
    </row>
    <row r="13" spans="1:32" s="370" customFormat="1" ht="23.25" customHeight="1" x14ac:dyDescent="0.2">
      <c r="A13" s="567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7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14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5"/>
      <c r="R15" s="405"/>
      <c r="S15" s="405"/>
      <c r="T15" s="4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51" t="s">
        <v>37</v>
      </c>
      <c r="D17" s="413" t="s">
        <v>38</v>
      </c>
      <c r="E17" s="501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00"/>
      <c r="R17" s="500"/>
      <c r="S17" s="500"/>
      <c r="T17" s="501"/>
      <c r="U17" s="753" t="s">
        <v>50</v>
      </c>
      <c r="V17" s="530"/>
      <c r="W17" s="413" t="s">
        <v>51</v>
      </c>
      <c r="X17" s="413" t="s">
        <v>52</v>
      </c>
      <c r="Y17" s="754" t="s">
        <v>53</v>
      </c>
      <c r="Z17" s="413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14"/>
      <c r="AF17" s="715"/>
      <c r="AG17" s="512"/>
      <c r="BD17" s="618" t="s">
        <v>59</v>
      </c>
    </row>
    <row r="18" spans="1:68" ht="14.25" customHeight="1" x14ac:dyDescent="0.2">
      <c r="A18" s="414"/>
      <c r="B18" s="414"/>
      <c r="C18" s="414"/>
      <c r="D18" s="502"/>
      <c r="E18" s="50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414"/>
      <c r="X18" s="414"/>
      <c r="Y18" s="755"/>
      <c r="Z18" s="414"/>
      <c r="AA18" s="638"/>
      <c r="AB18" s="638"/>
      <c r="AC18" s="638"/>
      <c r="AD18" s="716"/>
      <c r="AE18" s="717"/>
      <c r="AF18" s="718"/>
      <c r="AG18" s="513"/>
      <c r="BD18" s="379"/>
    </row>
    <row r="19" spans="1:68" ht="27.75" hidden="1" customHeight="1" x14ac:dyDescent="0.2">
      <c r="A19" s="461" t="s">
        <v>62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94" t="s">
        <v>62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79"/>
      <c r="AA20" s="368"/>
      <c r="AB20" s="368"/>
      <c r="AC20" s="368"/>
    </row>
    <row r="21" spans="1:68" ht="14.25" hidden="1" customHeight="1" x14ac:dyDescent="0.25">
      <c r="A21" s="395" t="s">
        <v>63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79"/>
      <c r="AA21" s="367"/>
      <c r="AB21" s="367"/>
      <c r="AC21" s="36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8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5" t="s">
        <v>71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67"/>
      <c r="AB25" s="367"/>
      <c r="AC25" s="367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4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5">
        <v>4607091383935</v>
      </c>
      <c r="E29" s="386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5">
        <v>4607091383935</v>
      </c>
      <c r="E30" s="386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3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34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8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395" t="s">
        <v>95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67"/>
      <c r="AB38" s="367"/>
      <c r="AC38" s="367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8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5" t="s">
        <v>100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67"/>
      <c r="AB42" s="367"/>
      <c r="AC42" s="367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8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5" t="s">
        <v>104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67"/>
      <c r="AB46" s="367"/>
      <c r="AC46" s="367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8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61" t="s">
        <v>107</v>
      </c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2"/>
      <c r="X50" s="462"/>
      <c r="Y50" s="462"/>
      <c r="Z50" s="462"/>
      <c r="AA50" s="48"/>
      <c r="AB50" s="48"/>
      <c r="AC50" s="48"/>
    </row>
    <row r="51" spans="1:68" ht="16.5" hidden="1" customHeight="1" x14ac:dyDescent="0.25">
      <c r="A51" s="394" t="s">
        <v>108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  <c r="Y51" s="379"/>
      <c r="Z51" s="379"/>
      <c r="AA51" s="368"/>
      <c r="AB51" s="368"/>
      <c r="AC51" s="368"/>
    </row>
    <row r="52" spans="1:68" ht="14.25" hidden="1" customHeight="1" x14ac:dyDescent="0.25">
      <c r="A52" s="395" t="s">
        <v>109</v>
      </c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67"/>
      <c r="AB52" s="367"/>
      <c r="AC52" s="367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5">
        <v>4607091385670</v>
      </c>
      <c r="E53" s="386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5">
        <v>4607091385670</v>
      </c>
      <c r="E54" s="386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2"/>
      <c r="R54" s="382"/>
      <c r="S54" s="382"/>
      <c r="T54" s="383"/>
      <c r="U54" s="34"/>
      <c r="V54" s="34"/>
      <c r="W54" s="35" t="s">
        <v>68</v>
      </c>
      <c r="X54" s="374">
        <v>290</v>
      </c>
      <c r="Y54" s="375">
        <f t="shared" si="6"/>
        <v>291.60000000000002</v>
      </c>
      <c r="Z54" s="36">
        <f>IFERROR(IF(Y54=0,"",ROUNDUP(Y54/H54,0)*0.02175),"")</f>
        <v>0.58724999999999994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302.88888888888886</v>
      </c>
      <c r="BN54" s="64">
        <f t="shared" si="8"/>
        <v>304.56</v>
      </c>
      <c r="BO54" s="64">
        <f t="shared" si="9"/>
        <v>0.47949735449735448</v>
      </c>
      <c r="BP54" s="64">
        <f t="shared" si="10"/>
        <v>0.4821428571428571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67</v>
      </c>
      <c r="Y55" s="375">
        <f t="shared" si="6"/>
        <v>67.199999999999989</v>
      </c>
      <c r="Z55" s="36">
        <f>IFERROR(IF(Y55=0,"",ROUNDUP(Y55/H55,0)*0.02175),"")</f>
        <v>0.1305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69.871428571428567</v>
      </c>
      <c r="BN55" s="64">
        <f t="shared" si="8"/>
        <v>70.079999999999984</v>
      </c>
      <c r="BO55" s="64">
        <f t="shared" si="9"/>
        <v>0.10682397959183673</v>
      </c>
      <c r="BP55" s="64">
        <f t="shared" si="10"/>
        <v>0.10714285714285712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85">
        <v>4680115882539</v>
      </c>
      <c r="E56" s="386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2"/>
      <c r="R56" s="382"/>
      <c r="S56" s="382"/>
      <c r="T56" s="383"/>
      <c r="U56" s="34"/>
      <c r="V56" s="34"/>
      <c r="W56" s="35" t="s">
        <v>68</v>
      </c>
      <c r="X56" s="374">
        <v>144</v>
      </c>
      <c r="Y56" s="375">
        <f t="shared" si="6"/>
        <v>144.30000000000001</v>
      </c>
      <c r="Z56" s="36">
        <f>IFERROR(IF(Y56=0,"",ROUNDUP(Y56/H56,0)*0.00937),"")</f>
        <v>0.36542999999999998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152.17297297297296</v>
      </c>
      <c r="BN56" s="64">
        <f t="shared" si="8"/>
        <v>152.49</v>
      </c>
      <c r="BO56" s="64">
        <f t="shared" si="9"/>
        <v>0.32432432432432434</v>
      </c>
      <c r="BP56" s="64">
        <f t="shared" si="10"/>
        <v>0.32500000000000001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5">
        <v>4607091385687</v>
      </c>
      <c r="E57" s="386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71.752913627913628</v>
      </c>
      <c r="Y59" s="376">
        <f>IFERROR(Y53/H53,"0")+IFERROR(Y54/H54,"0")+IFERROR(Y55/H55,"0")+IFERROR(Y56/H56,"0")+IFERROR(Y57/H57,"0")+IFERROR(Y58/H58,"0")</f>
        <v>72</v>
      </c>
      <c r="Z59" s="376">
        <f>IFERROR(IF(Z53="",0,Z53),"0")+IFERROR(IF(Z54="",0,Z54),"0")+IFERROR(IF(Z55="",0,Z55),"0")+IFERROR(IF(Z56="",0,Z56),"0")+IFERROR(IF(Z57="",0,Z57),"0")+IFERROR(IF(Z58="",0,Z58),"0")</f>
        <v>1.0831799999999998</v>
      </c>
      <c r="AA59" s="377"/>
      <c r="AB59" s="377"/>
      <c r="AC59" s="377"/>
    </row>
    <row r="60" spans="1:68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501</v>
      </c>
      <c r="Y60" s="376">
        <f>IFERROR(SUM(Y53:Y58),"0")</f>
        <v>503.1</v>
      </c>
      <c r="Z60" s="37"/>
      <c r="AA60" s="377"/>
      <c r="AB60" s="377"/>
      <c r="AC60" s="377"/>
    </row>
    <row r="61" spans="1:68" ht="14.25" hidden="1" customHeight="1" x14ac:dyDescent="0.25">
      <c r="A61" s="395" t="s">
        <v>71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67"/>
      <c r="AB61" s="367"/>
      <c r="AC61" s="367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4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8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79"/>
      <c r="B65" s="379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394" t="s">
        <v>128</v>
      </c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368"/>
      <c r="AB66" s="368"/>
      <c r="AC66" s="368"/>
    </row>
    <row r="67" spans="1:68" ht="14.25" hidden="1" customHeight="1" x14ac:dyDescent="0.25">
      <c r="A67" s="395" t="s">
        <v>109</v>
      </c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79"/>
      <c r="Z67" s="379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5">
        <v>4680115881426</v>
      </c>
      <c r="E68" s="386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279</v>
      </c>
      <c r="Y68" s="375">
        <f t="shared" ref="Y68:Y73" si="11">IFERROR(IF(X68="",0,CEILING((X68/$H68),1)*$H68),"")</f>
        <v>280.8</v>
      </c>
      <c r="Z68" s="36">
        <f>IFERROR(IF(Y68=0,"",ROUNDUP(Y68/H68,0)*0.02175),"")</f>
        <v>0.5655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291.39999999999998</v>
      </c>
      <c r="BN68" s="64">
        <f t="shared" ref="BN68:BN73" si="13">IFERROR(Y68*I68/H68,"0")</f>
        <v>293.27999999999997</v>
      </c>
      <c r="BO68" s="64">
        <f t="shared" ref="BO68:BO73" si="14">IFERROR(1/J68*(X68/H68),"0")</f>
        <v>0.46130952380952378</v>
      </c>
      <c r="BP68" s="64">
        <f t="shared" ref="BP68:BP73" si="15">IFERROR(1/J68*(Y68/H68),"0")</f>
        <v>0.46428571428571425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5">
        <v>4680115881426</v>
      </c>
      <c r="E69" s="386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161</v>
      </c>
      <c r="Y72" s="375">
        <f t="shared" si="11"/>
        <v>164</v>
      </c>
      <c r="Z72" s="36">
        <f>IFERROR(IF(Y72=0,"",ROUNDUP(Y72/H72,0)*0.00937),"")</f>
        <v>0.38417000000000001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170.66</v>
      </c>
      <c r="BN72" s="64">
        <f t="shared" si="13"/>
        <v>173.84</v>
      </c>
      <c r="BO72" s="64">
        <f t="shared" si="14"/>
        <v>0.33541666666666664</v>
      </c>
      <c r="BP72" s="64">
        <f t="shared" si="15"/>
        <v>0.34166666666666667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66.083333333333329</v>
      </c>
      <c r="Y74" s="376">
        <f>IFERROR(Y68/H68,"0")+IFERROR(Y69/H69,"0")+IFERROR(Y70/H70,"0")+IFERROR(Y71/H71,"0")+IFERROR(Y72/H72,"0")+IFERROR(Y73/H73,"0")</f>
        <v>67</v>
      </c>
      <c r="Z74" s="376">
        <f>IFERROR(IF(Z68="",0,Z68),"0")+IFERROR(IF(Z69="",0,Z69),"0")+IFERROR(IF(Z70="",0,Z70),"0")+IFERROR(IF(Z71="",0,Z71),"0")+IFERROR(IF(Z72="",0,Z72),"0")+IFERROR(IF(Z73="",0,Z73),"0")</f>
        <v>0.94967000000000001</v>
      </c>
      <c r="AA74" s="377"/>
      <c r="AB74" s="377"/>
      <c r="AC74" s="377"/>
    </row>
    <row r="75" spans="1:68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440</v>
      </c>
      <c r="Y75" s="376">
        <f>IFERROR(SUM(Y68:Y73),"0")</f>
        <v>444.8</v>
      </c>
      <c r="Z75" s="37"/>
      <c r="AA75" s="377"/>
      <c r="AB75" s="377"/>
      <c r="AC75" s="377"/>
    </row>
    <row r="76" spans="1:68" ht="14.25" hidden="1" customHeight="1" x14ac:dyDescent="0.25">
      <c r="A76" s="395" t="s">
        <v>142</v>
      </c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1072</v>
      </c>
      <c r="Y77" s="375">
        <f>IFERROR(IF(X77="",0,CEILING((X77/$H77),1)*$H77),"")</f>
        <v>1080</v>
      </c>
      <c r="Z77" s="36">
        <f>IFERROR(IF(Y77=0,"",ROUNDUP(Y77/H77,0)*0.02175),"")</f>
        <v>2.1749999999999998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1119.6444444444444</v>
      </c>
      <c r="BN77" s="64">
        <f>IFERROR(Y77*I77/H77,"0")</f>
        <v>1128</v>
      </c>
      <c r="BO77" s="64">
        <f>IFERROR(1/J77*(X77/H77),"0")</f>
        <v>1.7724867724867723</v>
      </c>
      <c r="BP77" s="64">
        <f>IFERROR(1/J77*(Y77/H77),"0")</f>
        <v>1.7857142857142856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99.259259259259252</v>
      </c>
      <c r="Y79" s="376">
        <f>IFERROR(Y77/H77,"0")+IFERROR(Y78/H78,"0")</f>
        <v>100</v>
      </c>
      <c r="Z79" s="376">
        <f>IFERROR(IF(Z77="",0,Z77),"0")+IFERROR(IF(Z78="",0,Z78),"0")</f>
        <v>2.1749999999999998</v>
      </c>
      <c r="AA79" s="377"/>
      <c r="AB79" s="377"/>
      <c r="AC79" s="377"/>
    </row>
    <row r="80" spans="1:68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1072</v>
      </c>
      <c r="Y80" s="376">
        <f>IFERROR(SUM(Y77:Y78),"0")</f>
        <v>1080</v>
      </c>
      <c r="Z80" s="37"/>
      <c r="AA80" s="377"/>
      <c r="AB80" s="377"/>
      <c r="AC80" s="377"/>
    </row>
    <row r="81" spans="1:68" ht="14.25" hidden="1" customHeight="1" x14ac:dyDescent="0.25">
      <c r="A81" s="395" t="s">
        <v>63</v>
      </c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67"/>
      <c r="AB81" s="367"/>
      <c r="AC81" s="367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5">
        <v>4680115885042</v>
      </c>
      <c r="E83" s="386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6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5">
        <v>4680115885080</v>
      </c>
      <c r="E84" s="386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5">
        <v>4680115885073</v>
      </c>
      <c r="E85" s="386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5">
        <v>4680115885059</v>
      </c>
      <c r="E86" s="386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5">
        <v>4680115885097</v>
      </c>
      <c r="E87" s="386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8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5" t="s">
        <v>71</v>
      </c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67"/>
      <c r="AB90" s="367"/>
      <c r="AC90" s="367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5">
        <v>4680115884403</v>
      </c>
      <c r="E91" s="386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5">
        <v>4680115884311</v>
      </c>
      <c r="E92" s="386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8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5" t="s">
        <v>163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67"/>
      <c r="AB95" s="367"/>
      <c r="AC95" s="367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5">
        <v>4680115881532</v>
      </c>
      <c r="E96" s="386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5">
        <v>4680115881532</v>
      </c>
      <c r="E97" s="386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76</v>
      </c>
      <c r="Y97" s="375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81.102857142857147</v>
      </c>
      <c r="BN97" s="64">
        <f>IFERROR(Y97*I97/H97,"0")</f>
        <v>89.64</v>
      </c>
      <c r="BO97" s="64">
        <f>IFERROR(1/J97*(X97/H97),"0")</f>
        <v>0.16156462585034012</v>
      </c>
      <c r="BP97" s="64">
        <f>IFERROR(1/J97*(Y97/H97),"0")</f>
        <v>0.17857142857142855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85">
        <v>4680115881464</v>
      </c>
      <c r="E98" s="386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6</v>
      </c>
      <c r="Y98" s="375">
        <f>IFERROR(IF(X98="",0,CEILING((X98/$H98),1)*$H98),"")</f>
        <v>7.1999999999999993</v>
      </c>
      <c r="Z98" s="36">
        <f>IFERROR(IF(Y98=0,"",ROUNDUP(Y98/H98,0)*0.00753),"")</f>
        <v>2.2589999999999999E-2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6.5000000000000009</v>
      </c>
      <c r="BN98" s="64">
        <f>IFERROR(Y98*I98/H98,"0")</f>
        <v>7.8</v>
      </c>
      <c r="BO98" s="64">
        <f>IFERROR(1/J98*(X98/H98),"0")</f>
        <v>1.6025641025641024E-2</v>
      </c>
      <c r="BP98" s="64">
        <f>IFERROR(1/J98*(Y98/H98),"0")</f>
        <v>1.9230769230769232E-2</v>
      </c>
    </row>
    <row r="99" spans="1:68" x14ac:dyDescent="0.2">
      <c r="A99" s="398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11.547619047619047</v>
      </c>
      <c r="Y99" s="376">
        <f>IFERROR(Y96/H96,"0")+IFERROR(Y97/H97,"0")+IFERROR(Y98/H98,"0")</f>
        <v>13</v>
      </c>
      <c r="Z99" s="376">
        <f>IFERROR(IF(Z96="",0,Z96),"0")+IFERROR(IF(Z97="",0,Z97),"0")+IFERROR(IF(Z98="",0,Z98),"0")</f>
        <v>0.24008999999999997</v>
      </c>
      <c r="AA99" s="377"/>
      <c r="AB99" s="377"/>
      <c r="AC99" s="377"/>
    </row>
    <row r="100" spans="1:68" x14ac:dyDescent="0.2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82</v>
      </c>
      <c r="Y100" s="376">
        <f>IFERROR(SUM(Y96:Y98),"0")</f>
        <v>91.2</v>
      </c>
      <c r="Z100" s="37"/>
      <c r="AA100" s="377"/>
      <c r="AB100" s="377"/>
      <c r="AC100" s="377"/>
    </row>
    <row r="101" spans="1:68" ht="16.5" hidden="1" customHeight="1" x14ac:dyDescent="0.25">
      <c r="A101" s="394" t="s">
        <v>169</v>
      </c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68"/>
      <c r="AB101" s="368"/>
      <c r="AC101" s="368"/>
    </row>
    <row r="102" spans="1:68" ht="14.25" hidden="1" customHeight="1" x14ac:dyDescent="0.25">
      <c r="A102" s="395" t="s">
        <v>109</v>
      </c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5">
        <v>4680115881327</v>
      </c>
      <c r="E103" s="386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240</v>
      </c>
      <c r="Y103" s="375">
        <f>IFERROR(IF(X103="",0,CEILING((X103/$H103),1)*$H103),"")</f>
        <v>248.4</v>
      </c>
      <c r="Z103" s="36">
        <f>IFERROR(IF(Y103=0,"",ROUNDUP(Y103/H103,0)*0.02175),"")</f>
        <v>0.50024999999999997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250.66666666666663</v>
      </c>
      <c r="BN103" s="64">
        <f>IFERROR(Y103*I103/H103,"0")</f>
        <v>259.43999999999994</v>
      </c>
      <c r="BO103" s="64">
        <f>IFERROR(1/J103*(X103/H103),"0")</f>
        <v>0.3968253968253968</v>
      </c>
      <c r="BP103" s="64">
        <f>IFERROR(1/J103*(Y103/H103),"0")</f>
        <v>0.4107142857142857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5">
        <v>4680115881518</v>
      </c>
      <c r="E104" s="386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5">
        <v>4680115881303</v>
      </c>
      <c r="E105" s="386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2"/>
      <c r="R105" s="382"/>
      <c r="S105" s="382"/>
      <c r="T105" s="383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5">
        <v>4680115881303</v>
      </c>
      <c r="E106" s="386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3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2"/>
      <c r="R106" s="382"/>
      <c r="S106" s="382"/>
      <c r="T106" s="383"/>
      <c r="U106" s="34"/>
      <c r="V106" s="34" t="s">
        <v>180</v>
      </c>
      <c r="W106" s="35" t="s">
        <v>68</v>
      </c>
      <c r="X106" s="374">
        <v>268</v>
      </c>
      <c r="Y106" s="375">
        <f>IFERROR(IF(X106="",0,CEILING((X106/$H106),1)*$H106),"")</f>
        <v>270</v>
      </c>
      <c r="Z106" s="36">
        <f>IFERROR(IF(Y106=0,"",ROUNDUP(Y106/H106,0)*0.00937),"")</f>
        <v>0.56220000000000003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280.50666666666666</v>
      </c>
      <c r="BN106" s="64">
        <f>IFERROR(Y106*I106/H106,"0")</f>
        <v>282.60000000000002</v>
      </c>
      <c r="BO106" s="64">
        <f>IFERROR(1/J106*(X106/H106),"0")</f>
        <v>0.49629629629629629</v>
      </c>
      <c r="BP106" s="64">
        <f>IFERROR(1/J106*(Y106/H106),"0")</f>
        <v>0.5</v>
      </c>
    </row>
    <row r="107" spans="1:68" x14ac:dyDescent="0.2">
      <c r="A107" s="39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81.777777777777771</v>
      </c>
      <c r="Y107" s="376">
        <f>IFERROR(Y103/H103,"0")+IFERROR(Y104/H104,"0")+IFERROR(Y105/H105,"0")+IFERROR(Y106/H106,"0")</f>
        <v>83</v>
      </c>
      <c r="Z107" s="376">
        <f>IFERROR(IF(Z103="",0,Z103),"0")+IFERROR(IF(Z104="",0,Z104),"0")+IFERROR(IF(Z105="",0,Z105),"0")+IFERROR(IF(Z106="",0,Z106),"0")</f>
        <v>1.0624500000000001</v>
      </c>
      <c r="AA107" s="377"/>
      <c r="AB107" s="377"/>
      <c r="AC107" s="377"/>
    </row>
    <row r="108" spans="1:68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508</v>
      </c>
      <c r="Y108" s="376">
        <f>IFERROR(SUM(Y103:Y106),"0")</f>
        <v>518.4</v>
      </c>
      <c r="Z108" s="37"/>
      <c r="AA108" s="377"/>
      <c r="AB108" s="377"/>
      <c r="AC108" s="377"/>
    </row>
    <row r="109" spans="1:68" ht="14.25" hidden="1" customHeight="1" x14ac:dyDescent="0.25">
      <c r="A109" s="395" t="s">
        <v>71</v>
      </c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67"/>
      <c r="AB109" s="367"/>
      <c r="AC109" s="367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5">
        <v>4607091386967</v>
      </c>
      <c r="E110" s="386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5">
        <v>4607091386967</v>
      </c>
      <c r="E111" s="386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319</v>
      </c>
      <c r="Y111" s="375">
        <f>IFERROR(IF(X111="",0,CEILING((X111/$H111),1)*$H111),"")</f>
        <v>319.2</v>
      </c>
      <c r="Z111" s="36">
        <f>IFERROR(IF(Y111=0,"",ROUNDUP(Y111/H111,0)*0.02175),"")</f>
        <v>0.8264999999999999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340.4185714285714</v>
      </c>
      <c r="BN111" s="64">
        <f>IFERROR(Y111*I111/H111,"0")</f>
        <v>340.63200000000001</v>
      </c>
      <c r="BO111" s="64">
        <f>IFERROR(1/J111*(X111/H111),"0")</f>
        <v>0.67814625850340127</v>
      </c>
      <c r="BP111" s="64">
        <f>IFERROR(1/J111*(Y111/H111),"0")</f>
        <v>0.67857142857142849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5">
        <v>4607091385731</v>
      </c>
      <c r="E112" s="386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48</v>
      </c>
      <c r="Y112" s="375">
        <f>IFERROR(IF(X112="",0,CEILING((X112/$H112),1)*$H112),"")</f>
        <v>48.6</v>
      </c>
      <c r="Z112" s="36">
        <f>IFERROR(IF(Y112=0,"",ROUNDUP(Y112/H112,0)*0.00753),"")</f>
        <v>0.13553999999999999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52.835555555555551</v>
      </c>
      <c r="BN112" s="64">
        <f>IFERROR(Y112*I112/H112,"0")</f>
        <v>53.495999999999995</v>
      </c>
      <c r="BO112" s="64">
        <f>IFERROR(1/J112*(X112/H112),"0")</f>
        <v>0.11396011396011393</v>
      </c>
      <c r="BP112" s="64">
        <f>IFERROR(1/J112*(Y112/H112),"0")</f>
        <v>0.11538461538461538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5">
        <v>4680115880894</v>
      </c>
      <c r="E113" s="386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5">
        <v>4680115880214</v>
      </c>
      <c r="E114" s="386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55.753968253968253</v>
      </c>
      <c r="Y115" s="376">
        <f>IFERROR(Y110/H110,"0")+IFERROR(Y111/H111,"0")+IFERROR(Y112/H112,"0")+IFERROR(Y113/H113,"0")+IFERROR(Y114/H114,"0")</f>
        <v>56</v>
      </c>
      <c r="Z115" s="376">
        <f>IFERROR(IF(Z110="",0,Z110),"0")+IFERROR(IF(Z111="",0,Z111),"0")+IFERROR(IF(Z112="",0,Z112),"0")+IFERROR(IF(Z113="",0,Z113),"0")+IFERROR(IF(Z114="",0,Z114),"0")</f>
        <v>0.9620399999999999</v>
      </c>
      <c r="AA115" s="377"/>
      <c r="AB115" s="377"/>
      <c r="AC115" s="377"/>
    </row>
    <row r="116" spans="1:68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367</v>
      </c>
      <c r="Y116" s="376">
        <f>IFERROR(SUM(Y110:Y114),"0")</f>
        <v>367.8</v>
      </c>
      <c r="Z116" s="37"/>
      <c r="AA116" s="377"/>
      <c r="AB116" s="377"/>
      <c r="AC116" s="377"/>
    </row>
    <row r="117" spans="1:68" ht="16.5" hidden="1" customHeight="1" x14ac:dyDescent="0.25">
      <c r="A117" s="394" t="s">
        <v>190</v>
      </c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68"/>
      <c r="AB117" s="368"/>
      <c r="AC117" s="368"/>
    </row>
    <row r="118" spans="1:68" ht="14.25" hidden="1" customHeight="1" x14ac:dyDescent="0.25">
      <c r="A118" s="395" t="s">
        <v>109</v>
      </c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67"/>
      <c r="AB118" s="367"/>
      <c r="AC118" s="367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5">
        <v>4680115882133</v>
      </c>
      <c r="E119" s="386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5">
        <v>4680115882133</v>
      </c>
      <c r="E120" s="386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172</v>
      </c>
      <c r="Y120" s="375">
        <f>IFERROR(IF(X120="",0,CEILING((X120/$H120),1)*$H120),"")</f>
        <v>179.2</v>
      </c>
      <c r="Z120" s="36">
        <f>IFERROR(IF(Y120=0,"",ROUNDUP(Y120/H120,0)*0.02175),"")</f>
        <v>0.34799999999999998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179.37142857142859</v>
      </c>
      <c r="BN120" s="64">
        <f>IFERROR(Y120*I120/H120,"0")</f>
        <v>186.88000000000002</v>
      </c>
      <c r="BO120" s="64">
        <f>IFERROR(1/J120*(X120/H120),"0")</f>
        <v>0.27423469387755101</v>
      </c>
      <c r="BP120" s="64">
        <f>IFERROR(1/J120*(Y120/H120),"0")</f>
        <v>0.2857142857142857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5">
        <v>4680115880269</v>
      </c>
      <c r="E121" s="386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5">
        <v>4680115880429</v>
      </c>
      <c r="E122" s="386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32</v>
      </c>
      <c r="Y122" s="375">
        <f>IFERROR(IF(X122="",0,CEILING((X122/$H122),1)*$H122),"")</f>
        <v>36</v>
      </c>
      <c r="Z122" s="36">
        <f>IFERROR(IF(Y122=0,"",ROUNDUP(Y122/H122,0)*0.00937),"")</f>
        <v>7.4959999999999999E-2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33.706666666666671</v>
      </c>
      <c r="BN122" s="64">
        <f>IFERROR(Y122*I122/H122,"0")</f>
        <v>37.92</v>
      </c>
      <c r="BO122" s="64">
        <f>IFERROR(1/J122*(X122/H122),"0")</f>
        <v>5.9259259259259255E-2</v>
      </c>
      <c r="BP122" s="64">
        <f>IFERROR(1/J122*(Y122/H122),"0")</f>
        <v>6.6666666666666666E-2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5">
        <v>4680115881457</v>
      </c>
      <c r="E123" s="386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22.468253968253968</v>
      </c>
      <c r="Y124" s="376">
        <f>IFERROR(Y119/H119,"0")+IFERROR(Y120/H120,"0")+IFERROR(Y121/H121,"0")+IFERROR(Y122/H122,"0")+IFERROR(Y123/H123,"0")</f>
        <v>24</v>
      </c>
      <c r="Z124" s="376">
        <f>IFERROR(IF(Z119="",0,Z119),"0")+IFERROR(IF(Z120="",0,Z120),"0")+IFERROR(IF(Z121="",0,Z121),"0")+IFERROR(IF(Z122="",0,Z122),"0")+IFERROR(IF(Z123="",0,Z123),"0")</f>
        <v>0.42296</v>
      </c>
      <c r="AA124" s="377"/>
      <c r="AB124" s="377"/>
      <c r="AC124" s="377"/>
    </row>
    <row r="125" spans="1:68" x14ac:dyDescent="0.2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204</v>
      </c>
      <c r="Y125" s="376">
        <f>IFERROR(SUM(Y119:Y123),"0")</f>
        <v>215.2</v>
      </c>
      <c r="Z125" s="37"/>
      <c r="AA125" s="377"/>
      <c r="AB125" s="377"/>
      <c r="AC125" s="377"/>
    </row>
    <row r="126" spans="1:68" ht="14.25" hidden="1" customHeight="1" x14ac:dyDescent="0.25">
      <c r="A126" s="395" t="s">
        <v>142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5">
        <v>4680115881488</v>
      </c>
      <c r="E127" s="386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131</v>
      </c>
      <c r="Y127" s="375">
        <f>IFERROR(IF(X127="",0,CEILING((X127/$H127),1)*$H127),"")</f>
        <v>140.4</v>
      </c>
      <c r="Z127" s="36">
        <f>IFERROR(IF(Y127=0,"",ROUNDUP(Y127/H127,0)*0.02175),"")</f>
        <v>0.28275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136.82222222222219</v>
      </c>
      <c r="BN127" s="64">
        <f>IFERROR(Y127*I127/H127,"0")</f>
        <v>146.63999999999999</v>
      </c>
      <c r="BO127" s="64">
        <f>IFERROR(1/J127*(X127/H127),"0")</f>
        <v>0.25270061728395055</v>
      </c>
      <c r="BP127" s="64">
        <f>IFERROR(1/J127*(Y127/H127),"0")</f>
        <v>0.27083333333333331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5">
        <v>4680115882775</v>
      </c>
      <c r="E128" s="386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85">
        <v>4680115880658</v>
      </c>
      <c r="E129" s="386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21</v>
      </c>
      <c r="Y129" s="375">
        <f>IFERROR(IF(X129="",0,CEILING((X129/$H129),1)*$H129),"")</f>
        <v>21.599999999999998</v>
      </c>
      <c r="Z129" s="36">
        <f>IFERROR(IF(Y129=0,"",ROUNDUP(Y129/H129,0)*0.00753),"")</f>
        <v>6.7769999999999997E-2</v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22.75</v>
      </c>
      <c r="BN129" s="64">
        <f>IFERROR(Y129*I129/H129,"0")</f>
        <v>23.4</v>
      </c>
      <c r="BO129" s="64">
        <f>IFERROR(1/J129*(X129/H129),"0")</f>
        <v>5.6089743589743585E-2</v>
      </c>
      <c r="BP129" s="64">
        <f>IFERROR(1/J129*(Y129/H129),"0")</f>
        <v>5.7692307692307689E-2</v>
      </c>
    </row>
    <row r="130" spans="1:68" x14ac:dyDescent="0.2">
      <c r="A130" s="398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20.879629629629626</v>
      </c>
      <c r="Y130" s="376">
        <f>IFERROR(Y127/H127,"0")+IFERROR(Y128/H128,"0")+IFERROR(Y129/H129,"0")</f>
        <v>22</v>
      </c>
      <c r="Z130" s="376">
        <f>IFERROR(IF(Z127="",0,Z127),"0")+IFERROR(IF(Z128="",0,Z128),"0")+IFERROR(IF(Z129="",0,Z129),"0")</f>
        <v>0.35052</v>
      </c>
      <c r="AA130" s="377"/>
      <c r="AB130" s="377"/>
      <c r="AC130" s="377"/>
    </row>
    <row r="131" spans="1:68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152</v>
      </c>
      <c r="Y131" s="376">
        <f>IFERROR(SUM(Y127:Y129),"0")</f>
        <v>162</v>
      </c>
      <c r="Z131" s="37"/>
      <c r="AA131" s="377"/>
      <c r="AB131" s="377"/>
      <c r="AC131" s="377"/>
    </row>
    <row r="132" spans="1:68" ht="14.25" hidden="1" customHeight="1" x14ac:dyDescent="0.25">
      <c r="A132" s="395" t="s">
        <v>71</v>
      </c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5">
        <v>4607091385168</v>
      </c>
      <c r="E133" s="386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395</v>
      </c>
      <c r="Y133" s="375">
        <f t="shared" ref="Y133:Y138" si="21">IFERROR(IF(X133="",0,CEILING((X133/$H133),1)*$H133),"")</f>
        <v>403.20000000000005</v>
      </c>
      <c r="Z133" s="36">
        <f>IFERROR(IF(Y133=0,"",ROUNDUP(Y133/H133,0)*0.02175),"")</f>
        <v>1.044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421.2392857142857</v>
      </c>
      <c r="BN133" s="64">
        <f t="shared" ref="BN133:BN138" si="23">IFERROR(Y133*I133/H133,"0")</f>
        <v>429.98400000000004</v>
      </c>
      <c r="BO133" s="64">
        <f t="shared" ref="BO133:BO138" si="24">IFERROR(1/J133*(X133/H133),"0")</f>
        <v>0.8397108843537413</v>
      </c>
      <c r="BP133" s="64">
        <f t="shared" ref="BP133:BP138" si="25">IFERROR(1/J133*(Y133/H133),"0")</f>
        <v>0.8571428571428571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5">
        <v>4607091385168</v>
      </c>
      <c r="E134" s="386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5">
        <v>4607091383256</v>
      </c>
      <c r="E135" s="386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5">
        <v>4607091385748</v>
      </c>
      <c r="E136" s="386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5">
        <v>4680115884533</v>
      </c>
      <c r="E137" s="386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5">
        <v>4680115882645</v>
      </c>
      <c r="E138" s="386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47.023809523809518</v>
      </c>
      <c r="Y139" s="376">
        <f>IFERROR(Y133/H133,"0")+IFERROR(Y134/H134,"0")+IFERROR(Y135/H135,"0")+IFERROR(Y136/H136,"0")+IFERROR(Y137/H137,"0")+IFERROR(Y138/H138,"0")</f>
        <v>48</v>
      </c>
      <c r="Z139" s="376">
        <f>IFERROR(IF(Z133="",0,Z133),"0")+IFERROR(IF(Z134="",0,Z134),"0")+IFERROR(IF(Z135="",0,Z135),"0")+IFERROR(IF(Z136="",0,Z136),"0")+IFERROR(IF(Z137="",0,Z137),"0")+IFERROR(IF(Z138="",0,Z138),"0")</f>
        <v>1.044</v>
      </c>
      <c r="AA139" s="377"/>
      <c r="AB139" s="377"/>
      <c r="AC139" s="377"/>
    </row>
    <row r="140" spans="1:68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395</v>
      </c>
      <c r="Y140" s="376">
        <f>IFERROR(SUM(Y133:Y138),"0")</f>
        <v>403.20000000000005</v>
      </c>
      <c r="Z140" s="37"/>
      <c r="AA140" s="377"/>
      <c r="AB140" s="377"/>
      <c r="AC140" s="377"/>
    </row>
    <row r="141" spans="1:68" ht="14.25" hidden="1" customHeight="1" x14ac:dyDescent="0.25">
      <c r="A141" s="395" t="s">
        <v>163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67"/>
      <c r="AB141" s="367"/>
      <c r="AC141" s="367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5">
        <v>4680115882652</v>
      </c>
      <c r="E142" s="386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5">
        <v>4680115880238</v>
      </c>
      <c r="E143" s="386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9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394" t="s">
        <v>221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68"/>
      <c r="AB146" s="368"/>
      <c r="AC146" s="368"/>
    </row>
    <row r="147" spans="1:68" ht="14.25" hidden="1" customHeight="1" x14ac:dyDescent="0.25">
      <c r="A147" s="395" t="s">
        <v>109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67"/>
      <c r="AB147" s="367"/>
      <c r="AC147" s="367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5">
        <v>4680115882577</v>
      </c>
      <c r="E148" s="386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5">
        <v>4680115882577</v>
      </c>
      <c r="E149" s="386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98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395" t="s">
        <v>63</v>
      </c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67"/>
      <c r="AB152" s="367"/>
      <c r="AC152" s="367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5">
        <v>4680115883444</v>
      </c>
      <c r="E153" s="386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5">
        <v>4680115883444</v>
      </c>
      <c r="E154" s="386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8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395" t="s">
        <v>71</v>
      </c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  <c r="Y157" s="379"/>
      <c r="Z157" s="379"/>
      <c r="AA157" s="367"/>
      <c r="AB157" s="367"/>
      <c r="AC157" s="367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5">
        <v>4680115882584</v>
      </c>
      <c r="E158" s="386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5">
        <v>4680115882584</v>
      </c>
      <c r="E159" s="386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8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394" t="s">
        <v>107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368"/>
      <c r="AB162" s="368"/>
      <c r="AC162" s="368"/>
    </row>
    <row r="163" spans="1:68" ht="14.25" hidden="1" customHeight="1" x14ac:dyDescent="0.25">
      <c r="A163" s="395" t="s">
        <v>109</v>
      </c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  <c r="Y163" s="379"/>
      <c r="Z163" s="379"/>
      <c r="AA163" s="367"/>
      <c r="AB163" s="367"/>
      <c r="AC163" s="367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5">
        <v>4607091382945</v>
      </c>
      <c r="E164" s="386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5">
        <v>4607091382952</v>
      </c>
      <c r="E165" s="386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5">
        <v>4607091384604</v>
      </c>
      <c r="E166" s="386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98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395" t="s">
        <v>63</v>
      </c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  <c r="Y169" s="379"/>
      <c r="Z169" s="379"/>
      <c r="AA169" s="367"/>
      <c r="AB169" s="367"/>
      <c r="AC169" s="367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5">
        <v>4607091387667</v>
      </c>
      <c r="E170" s="386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5">
        <v>4607091387636</v>
      </c>
      <c r="E171" s="386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5">
        <v>4607091382426</v>
      </c>
      <c r="E172" s="386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5">
        <v>4607091386547</v>
      </c>
      <c r="E173" s="386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5">
        <v>4607091382464</v>
      </c>
      <c r="E174" s="386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395" t="s">
        <v>71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5">
        <v>4607091385304</v>
      </c>
      <c r="E178" s="386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50</v>
      </c>
      <c r="Y178" s="375">
        <f>IFERROR(IF(X178="",0,CEILING((X178/$H178),1)*$H178),"")</f>
        <v>50.400000000000006</v>
      </c>
      <c r="Z178" s="36">
        <f>IFERROR(IF(Y178=0,"",ROUNDUP(Y178/H178,0)*0.02175),"")</f>
        <v>0.1305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53.357142857142861</v>
      </c>
      <c r="BN178" s="64">
        <f>IFERROR(Y178*I178/H178,"0")</f>
        <v>53.784000000000006</v>
      </c>
      <c r="BO178" s="64">
        <f>IFERROR(1/J178*(X178/H178),"0")</f>
        <v>0.10629251700680271</v>
      </c>
      <c r="BP178" s="64">
        <f>IFERROR(1/J178*(Y178/H178),"0")</f>
        <v>0.10714285714285714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5">
        <v>4607091386264</v>
      </c>
      <c r="E179" s="386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5">
        <v>4607091385427</v>
      </c>
      <c r="E180" s="386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5.9523809523809526</v>
      </c>
      <c r="Y181" s="376">
        <f>IFERROR(Y178/H178,"0")+IFERROR(Y179/H179,"0")+IFERROR(Y180/H180,"0")</f>
        <v>6</v>
      </c>
      <c r="Z181" s="376">
        <f>IFERROR(IF(Z178="",0,Z178),"0")+IFERROR(IF(Z179="",0,Z179),"0")+IFERROR(IF(Z180="",0,Z180),"0")</f>
        <v>0.1305</v>
      </c>
      <c r="AA181" s="377"/>
      <c r="AB181" s="377"/>
      <c r="AC181" s="377"/>
    </row>
    <row r="182" spans="1:68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50</v>
      </c>
      <c r="Y182" s="376">
        <f>IFERROR(SUM(Y178:Y180),"0")</f>
        <v>50.400000000000006</v>
      </c>
      <c r="Z182" s="37"/>
      <c r="AA182" s="377"/>
      <c r="AB182" s="377"/>
      <c r="AC182" s="377"/>
    </row>
    <row r="183" spans="1:68" ht="27.75" hidden="1" customHeight="1" x14ac:dyDescent="0.2">
      <c r="A183" s="461" t="s">
        <v>253</v>
      </c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8"/>
      <c r="AB183" s="48"/>
      <c r="AC183" s="48"/>
    </row>
    <row r="184" spans="1:68" ht="16.5" hidden="1" customHeight="1" x14ac:dyDescent="0.25">
      <c r="A184" s="394" t="s">
        <v>254</v>
      </c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68"/>
      <c r="AB184" s="368"/>
      <c r="AC184" s="368"/>
    </row>
    <row r="185" spans="1:68" ht="14.25" hidden="1" customHeight="1" x14ac:dyDescent="0.25">
      <c r="A185" s="395" t="s">
        <v>63</v>
      </c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5">
        <v>4680115880993</v>
      </c>
      <c r="E186" s="386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374</v>
      </c>
      <c r="Y186" s="375">
        <f t="shared" ref="Y186:Y193" si="26">IFERROR(IF(X186="",0,CEILING((X186/$H186),1)*$H186),"")</f>
        <v>378</v>
      </c>
      <c r="Z186" s="36">
        <f>IFERROR(IF(Y186=0,"",ROUNDUP(Y186/H186,0)*0.00753),"")</f>
        <v>0.67769999999999997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397.15238095238095</v>
      </c>
      <c r="BN186" s="64">
        <f t="shared" ref="BN186:BN193" si="28">IFERROR(Y186*I186/H186,"0")</f>
        <v>401.4</v>
      </c>
      <c r="BO186" s="64">
        <f t="shared" ref="BO186:BO193" si="29">IFERROR(1/J186*(X186/H186),"0")</f>
        <v>0.57081807081807068</v>
      </c>
      <c r="BP186" s="64">
        <f t="shared" ref="BP186:BP193" si="30">IFERROR(1/J186*(Y186/H186),"0")</f>
        <v>0.57692307692307687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5">
        <v>4680115881761</v>
      </c>
      <c r="E187" s="386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5">
        <v>4680115881563</v>
      </c>
      <c r="E188" s="386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409</v>
      </c>
      <c r="Y188" s="375">
        <f t="shared" si="26"/>
        <v>411.6</v>
      </c>
      <c r="Z188" s="36">
        <f>IFERROR(IF(Y188=0,"",ROUNDUP(Y188/H188,0)*0.00753),"")</f>
        <v>0.73794000000000004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428.47619047619048</v>
      </c>
      <c r="BN188" s="64">
        <f t="shared" si="28"/>
        <v>431.20000000000005</v>
      </c>
      <c r="BO188" s="64">
        <f t="shared" si="29"/>
        <v>0.62423687423687424</v>
      </c>
      <c r="BP188" s="64">
        <f t="shared" si="30"/>
        <v>0.62820512820512819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5">
        <v>4680115880986</v>
      </c>
      <c r="E189" s="386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86</v>
      </c>
      <c r="Y189" s="375">
        <f t="shared" si="26"/>
        <v>86.100000000000009</v>
      </c>
      <c r="Z189" s="36">
        <f>IFERROR(IF(Y189=0,"",ROUNDUP(Y189/H189,0)*0.00502),"")</f>
        <v>0.20582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91.323809523809516</v>
      </c>
      <c r="BN189" s="64">
        <f t="shared" si="28"/>
        <v>91.43</v>
      </c>
      <c r="BO189" s="64">
        <f t="shared" si="29"/>
        <v>0.17501017501017502</v>
      </c>
      <c r="BP189" s="64">
        <f t="shared" si="30"/>
        <v>0.17521367521367523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5">
        <v>4680115881785</v>
      </c>
      <c r="E190" s="386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5">
        <v>4680115881679</v>
      </c>
      <c r="E191" s="386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210</v>
      </c>
      <c r="Y191" s="375">
        <f t="shared" si="26"/>
        <v>210</v>
      </c>
      <c r="Z191" s="36">
        <f>IFERROR(IF(Y191=0,"",ROUNDUP(Y191/H191,0)*0.00502),"")</f>
        <v>0.502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220.00000000000003</v>
      </c>
      <c r="BN191" s="64">
        <f t="shared" si="28"/>
        <v>220.00000000000003</v>
      </c>
      <c r="BO191" s="64">
        <f t="shared" si="29"/>
        <v>0.42735042735042739</v>
      </c>
      <c r="BP191" s="64">
        <f t="shared" si="30"/>
        <v>0.42735042735042739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5">
        <v>4680115880191</v>
      </c>
      <c r="E192" s="386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5">
        <v>4680115883963</v>
      </c>
      <c r="E193" s="386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327.38095238095235</v>
      </c>
      <c r="Y194" s="376">
        <f>IFERROR(Y186/H186,"0")+IFERROR(Y187/H187,"0")+IFERROR(Y188/H188,"0")+IFERROR(Y189/H189,"0")+IFERROR(Y190/H190,"0")+IFERROR(Y191/H191,"0")+IFERROR(Y192/H192,"0")+IFERROR(Y193/H193,"0")</f>
        <v>329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2.1234599999999997</v>
      </c>
      <c r="AA194" s="377"/>
      <c r="AB194" s="377"/>
      <c r="AC194" s="377"/>
    </row>
    <row r="195" spans="1:68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1079</v>
      </c>
      <c r="Y195" s="376">
        <f>IFERROR(SUM(Y186:Y193),"0")</f>
        <v>1085.7</v>
      </c>
      <c r="Z195" s="37"/>
      <c r="AA195" s="377"/>
      <c r="AB195" s="377"/>
      <c r="AC195" s="377"/>
    </row>
    <row r="196" spans="1:68" ht="16.5" hidden="1" customHeight="1" x14ac:dyDescent="0.25">
      <c r="A196" s="394" t="s">
        <v>271</v>
      </c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68"/>
      <c r="AB196" s="368"/>
      <c r="AC196" s="368"/>
    </row>
    <row r="197" spans="1:68" ht="14.25" hidden="1" customHeight="1" x14ac:dyDescent="0.25">
      <c r="A197" s="395" t="s">
        <v>109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67"/>
      <c r="AB197" s="367"/>
      <c r="AC197" s="367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5">
        <v>4680115881402</v>
      </c>
      <c r="E198" s="386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5">
        <v>4680115881396</v>
      </c>
      <c r="E199" s="386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98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5" t="s">
        <v>142</v>
      </c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67"/>
      <c r="AB202" s="367"/>
      <c r="AC202" s="367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5">
        <v>4680115882935</v>
      </c>
      <c r="E203" s="386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85">
        <v>4680115880764</v>
      </c>
      <c r="E204" s="386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25</v>
      </c>
      <c r="Y204" s="375">
        <f>IFERROR(IF(X204="",0,CEILING((X204/$H204),1)*$H204),"")</f>
        <v>25.200000000000003</v>
      </c>
      <c r="Z204" s="36">
        <f>IFERROR(IF(Y204=0,"",ROUNDUP(Y204/H204,0)*0.00753),"")</f>
        <v>9.0359999999999996E-2</v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27.380952380952376</v>
      </c>
      <c r="BN204" s="64">
        <f>IFERROR(Y204*I204/H204,"0")</f>
        <v>27.599999999999998</v>
      </c>
      <c r="BO204" s="64">
        <f>IFERROR(1/J204*(X204/H204),"0")</f>
        <v>7.6312576312576319E-2</v>
      </c>
      <c r="BP204" s="64">
        <f>IFERROR(1/J204*(Y204/H204),"0")</f>
        <v>7.6923076923076927E-2</v>
      </c>
    </row>
    <row r="205" spans="1:68" x14ac:dyDescent="0.2">
      <c r="A205" s="398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11.904761904761905</v>
      </c>
      <c r="Y205" s="376">
        <f>IFERROR(Y203/H203,"0")+IFERROR(Y204/H204,"0")</f>
        <v>12</v>
      </c>
      <c r="Z205" s="376">
        <f>IFERROR(IF(Z203="",0,Z203),"0")+IFERROR(IF(Z204="",0,Z204),"0")</f>
        <v>9.0359999999999996E-2</v>
      </c>
      <c r="AA205" s="377"/>
      <c r="AB205" s="377"/>
      <c r="AC205" s="377"/>
    </row>
    <row r="206" spans="1:68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25</v>
      </c>
      <c r="Y206" s="376">
        <f>IFERROR(SUM(Y203:Y204),"0")</f>
        <v>25.200000000000003</v>
      </c>
      <c r="Z206" s="37"/>
      <c r="AA206" s="377"/>
      <c r="AB206" s="377"/>
      <c r="AC206" s="377"/>
    </row>
    <row r="207" spans="1:68" ht="14.25" hidden="1" customHeight="1" x14ac:dyDescent="0.25">
      <c r="A207" s="395" t="s">
        <v>63</v>
      </c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5">
        <v>4680115882683</v>
      </c>
      <c r="E208" s="386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527</v>
      </c>
      <c r="Y208" s="375">
        <f t="shared" ref="Y208:Y215" si="31">IFERROR(IF(X208="",0,CEILING((X208/$H208),1)*$H208),"")</f>
        <v>529.20000000000005</v>
      </c>
      <c r="Z208" s="36">
        <f>IFERROR(IF(Y208=0,"",ROUNDUP(Y208/H208,0)*0.00937),"")</f>
        <v>0.91825999999999997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547.49444444444441</v>
      </c>
      <c r="BN208" s="64">
        <f t="shared" ref="BN208:BN215" si="33">IFERROR(Y208*I208/H208,"0")</f>
        <v>549.78</v>
      </c>
      <c r="BO208" s="64">
        <f t="shared" ref="BO208:BO215" si="34">IFERROR(1/J208*(X208/H208),"0")</f>
        <v>0.81327160493827144</v>
      </c>
      <c r="BP208" s="64">
        <f t="shared" ref="BP208:BP215" si="35">IFERROR(1/J208*(Y208/H208),"0")</f>
        <v>0.81666666666666665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5">
        <v>4680115882690</v>
      </c>
      <c r="E209" s="386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551</v>
      </c>
      <c r="Y209" s="375">
        <f t="shared" si="31"/>
        <v>556.20000000000005</v>
      </c>
      <c r="Z209" s="36">
        <f>IFERROR(IF(Y209=0,"",ROUNDUP(Y209/H209,0)*0.00937),"")</f>
        <v>0.96511000000000002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572.42777777777781</v>
      </c>
      <c r="BN209" s="64">
        <f t="shared" si="33"/>
        <v>577.83000000000004</v>
      </c>
      <c r="BO209" s="64">
        <f t="shared" si="34"/>
        <v>0.85030864197530853</v>
      </c>
      <c r="BP209" s="64">
        <f t="shared" si="35"/>
        <v>0.85833333333333328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5">
        <v>4680115882669</v>
      </c>
      <c r="E210" s="386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5">
        <v>4680115882676</v>
      </c>
      <c r="E211" s="386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866</v>
      </c>
      <c r="Y211" s="375">
        <f t="shared" si="31"/>
        <v>869.40000000000009</v>
      </c>
      <c r="Z211" s="36">
        <f>IFERROR(IF(Y211=0,"",ROUNDUP(Y211/H211,0)*0.00937),"")</f>
        <v>1.50857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899.67777777777781</v>
      </c>
      <c r="BN211" s="64">
        <f t="shared" si="33"/>
        <v>903.21</v>
      </c>
      <c r="BO211" s="64">
        <f t="shared" si="34"/>
        <v>1.3364197530864197</v>
      </c>
      <c r="BP211" s="64">
        <f t="shared" si="35"/>
        <v>1.3416666666666666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5">
        <v>4680115884014</v>
      </c>
      <c r="E212" s="386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5">
        <v>4680115884007</v>
      </c>
      <c r="E213" s="386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5">
        <v>4680115884038</v>
      </c>
      <c r="E214" s="386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5">
        <v>4680115884021</v>
      </c>
      <c r="E215" s="386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360</v>
      </c>
      <c r="Y216" s="376">
        <f>IFERROR(Y208/H208,"0")+IFERROR(Y209/H209,"0")+IFERROR(Y210/H210,"0")+IFERROR(Y211/H211,"0")+IFERROR(Y212/H212,"0")+IFERROR(Y213/H213,"0")+IFERROR(Y214/H214,"0")+IFERROR(Y215/H215,"0")</f>
        <v>362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3.39194</v>
      </c>
      <c r="AA216" s="377"/>
      <c r="AB216" s="377"/>
      <c r="AC216" s="377"/>
    </row>
    <row r="217" spans="1:68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1944</v>
      </c>
      <c r="Y217" s="376">
        <f>IFERROR(SUM(Y208:Y215),"0")</f>
        <v>1954.8000000000002</v>
      </c>
      <c r="Z217" s="37"/>
      <c r="AA217" s="377"/>
      <c r="AB217" s="377"/>
      <c r="AC217" s="377"/>
    </row>
    <row r="218" spans="1:68" ht="14.25" hidden="1" customHeight="1" x14ac:dyDescent="0.25">
      <c r="A218" s="395" t="s">
        <v>71</v>
      </c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67"/>
      <c r="AB218" s="367"/>
      <c r="AC218" s="367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5">
        <v>4680115881594</v>
      </c>
      <c r="E219" s="386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85">
        <v>4680115880962</v>
      </c>
      <c r="E220" s="386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297</v>
      </c>
      <c r="Y220" s="375">
        <f t="shared" si="36"/>
        <v>304.2</v>
      </c>
      <c r="Z220" s="36">
        <f>IFERROR(IF(Y220=0,"",ROUNDUP(Y220/H220,0)*0.02175),"")</f>
        <v>0.84824999999999995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318.47538461538466</v>
      </c>
      <c r="BN220" s="64">
        <f t="shared" si="38"/>
        <v>326.19600000000003</v>
      </c>
      <c r="BO220" s="64">
        <f t="shared" si="39"/>
        <v>0.67994505494505497</v>
      </c>
      <c r="BP220" s="64">
        <f t="shared" si="40"/>
        <v>0.6964285714285714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5">
        <v>4680115881617</v>
      </c>
      <c r="E221" s="386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5">
        <v>4680115880573</v>
      </c>
      <c r="E222" s="386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882</v>
      </c>
      <c r="Y222" s="375">
        <f t="shared" si="36"/>
        <v>887.4</v>
      </c>
      <c r="Z222" s="36">
        <f>IFERROR(IF(Y222=0,"",ROUNDUP(Y222/H222,0)*0.02175),"")</f>
        <v>2.2184999999999997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939.17793103448275</v>
      </c>
      <c r="BN222" s="64">
        <f t="shared" si="38"/>
        <v>944.928</v>
      </c>
      <c r="BO222" s="64">
        <f t="shared" si="39"/>
        <v>1.8103448275862071</v>
      </c>
      <c r="BP222" s="64">
        <f t="shared" si="40"/>
        <v>1.8214285714285714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5">
        <v>4680115882195</v>
      </c>
      <c r="E223" s="386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203</v>
      </c>
      <c r="Y223" s="375">
        <f t="shared" si="36"/>
        <v>204</v>
      </c>
      <c r="Z223" s="36">
        <f t="shared" ref="Z223:Z229" si="41">IFERROR(IF(Y223=0,"",ROUNDUP(Y223/H223,0)*0.00753),"")</f>
        <v>0.64005000000000001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227.52916666666664</v>
      </c>
      <c r="BN223" s="64">
        <f t="shared" si="38"/>
        <v>228.65</v>
      </c>
      <c r="BO223" s="64">
        <f t="shared" si="39"/>
        <v>0.54220085470085477</v>
      </c>
      <c r="BP223" s="64">
        <f t="shared" si="40"/>
        <v>0.54487179487179482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5">
        <v>4680115882607</v>
      </c>
      <c r="E224" s="386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5">
        <v>4680115880092</v>
      </c>
      <c r="E225" s="386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2</v>
      </c>
      <c r="Y225" s="375">
        <f t="shared" si="36"/>
        <v>2.4</v>
      </c>
      <c r="Z225" s="36">
        <f t="shared" si="41"/>
        <v>7.5300000000000002E-3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2.226666666666667</v>
      </c>
      <c r="BN225" s="64">
        <f t="shared" si="38"/>
        <v>2.6720000000000002</v>
      </c>
      <c r="BO225" s="64">
        <f t="shared" si="39"/>
        <v>5.341880341880342E-3</v>
      </c>
      <c r="BP225" s="64">
        <f t="shared" si="40"/>
        <v>6.41025641025641E-3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5">
        <v>4680115880221</v>
      </c>
      <c r="E226" s="386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37</v>
      </c>
      <c r="Y226" s="375">
        <f t="shared" si="36"/>
        <v>38.4</v>
      </c>
      <c r="Z226" s="36">
        <f t="shared" si="41"/>
        <v>0.12048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41.193333333333335</v>
      </c>
      <c r="BN226" s="64">
        <f t="shared" si="38"/>
        <v>42.752000000000002</v>
      </c>
      <c r="BO226" s="64">
        <f t="shared" si="39"/>
        <v>9.8824786324786335E-2</v>
      </c>
      <c r="BP226" s="64">
        <f t="shared" si="40"/>
        <v>0.10256410256410256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5">
        <v>4680115882942</v>
      </c>
      <c r="E227" s="386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5">
        <v>4680115880504</v>
      </c>
      <c r="E228" s="386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132</v>
      </c>
      <c r="Y228" s="375">
        <f t="shared" si="36"/>
        <v>132</v>
      </c>
      <c r="Z228" s="36">
        <f t="shared" si="41"/>
        <v>0.41415000000000002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146.96</v>
      </c>
      <c r="BN228" s="64">
        <f t="shared" si="38"/>
        <v>146.96</v>
      </c>
      <c r="BO228" s="64">
        <f t="shared" si="39"/>
        <v>0.35256410256410253</v>
      </c>
      <c r="BP228" s="64">
        <f t="shared" si="40"/>
        <v>0.35256410256410253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5">
        <v>4680115882164</v>
      </c>
      <c r="E229" s="386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155</v>
      </c>
      <c r="Y229" s="375">
        <f t="shared" si="36"/>
        <v>156</v>
      </c>
      <c r="Z229" s="36">
        <f t="shared" si="41"/>
        <v>0.48945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172.95416666666665</v>
      </c>
      <c r="BN229" s="64">
        <f t="shared" si="38"/>
        <v>174.07</v>
      </c>
      <c r="BO229" s="64">
        <f t="shared" si="39"/>
        <v>0.41399572649572652</v>
      </c>
      <c r="BP229" s="64">
        <f t="shared" si="40"/>
        <v>0.41666666666666663</v>
      </c>
    </row>
    <row r="230" spans="1:68" x14ac:dyDescent="0.2">
      <c r="A230" s="398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359.8729000884174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363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4.73841</v>
      </c>
      <c r="AA230" s="377"/>
      <c r="AB230" s="377"/>
      <c r="AC230" s="377"/>
    </row>
    <row r="231" spans="1:68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1708</v>
      </c>
      <c r="Y231" s="376">
        <f>IFERROR(SUM(Y219:Y229),"0")</f>
        <v>1724.4</v>
      </c>
      <c r="Z231" s="37"/>
      <c r="AA231" s="377"/>
      <c r="AB231" s="377"/>
      <c r="AC231" s="377"/>
    </row>
    <row r="232" spans="1:68" ht="14.25" hidden="1" customHeight="1" x14ac:dyDescent="0.25">
      <c r="A232" s="395" t="s">
        <v>163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67"/>
      <c r="AB232" s="367"/>
      <c r="AC232" s="367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5">
        <v>4680115882874</v>
      </c>
      <c r="E233" s="386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5">
        <v>4680115882874</v>
      </c>
      <c r="E234" s="386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5">
        <v>4680115884434</v>
      </c>
      <c r="E235" s="386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5">
        <v>4680115880818</v>
      </c>
      <c r="E236" s="386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87</v>
      </c>
      <c r="Y236" s="375">
        <f>IFERROR(IF(X236="",0,CEILING((X236/$H236),1)*$H236),"")</f>
        <v>88.8</v>
      </c>
      <c r="Z236" s="36">
        <f>IFERROR(IF(Y236=0,"",ROUNDUP(Y236/H236,0)*0.00753),"")</f>
        <v>0.27861000000000002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96.860000000000014</v>
      </c>
      <c r="BN236" s="64">
        <f>IFERROR(Y236*I236/H236,"0")</f>
        <v>98.864000000000004</v>
      </c>
      <c r="BO236" s="64">
        <f>IFERROR(1/J236*(X236/H236),"0")</f>
        <v>0.23237179487179485</v>
      </c>
      <c r="BP236" s="64">
        <f>IFERROR(1/J236*(Y236/H236),"0")</f>
        <v>0.23717948717948717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5">
        <v>4680115880801</v>
      </c>
      <c r="E237" s="386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2</v>
      </c>
      <c r="Y237" s="375">
        <f>IFERROR(IF(X237="",0,CEILING((X237/$H237),1)*$H237),"")</f>
        <v>2.4</v>
      </c>
      <c r="Z237" s="36">
        <f>IFERROR(IF(Y237=0,"",ROUNDUP(Y237/H237,0)*0.00753),"")</f>
        <v>7.5300000000000002E-3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2.226666666666667</v>
      </c>
      <c r="BN237" s="64">
        <f>IFERROR(Y237*I237/H237,"0")</f>
        <v>2.6720000000000002</v>
      </c>
      <c r="BO237" s="64">
        <f>IFERROR(1/J237*(X237/H237),"0")</f>
        <v>5.341880341880342E-3</v>
      </c>
      <c r="BP237" s="64">
        <f>IFERROR(1/J237*(Y237/H237),"0")</f>
        <v>6.41025641025641E-3</v>
      </c>
    </row>
    <row r="238" spans="1:68" x14ac:dyDescent="0.2">
      <c r="A238" s="398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37.083333333333336</v>
      </c>
      <c r="Y238" s="376">
        <f>IFERROR(Y233/H233,"0")+IFERROR(Y234/H234,"0")+IFERROR(Y235/H235,"0")+IFERROR(Y236/H236,"0")+IFERROR(Y237/H237,"0")</f>
        <v>38</v>
      </c>
      <c r="Z238" s="376">
        <f>IFERROR(IF(Z233="",0,Z233),"0")+IFERROR(IF(Z234="",0,Z234),"0")+IFERROR(IF(Z235="",0,Z235),"0")+IFERROR(IF(Z236="",0,Z236),"0")+IFERROR(IF(Z237="",0,Z237),"0")</f>
        <v>0.28614000000000001</v>
      </c>
      <c r="AA238" s="377"/>
      <c r="AB238" s="377"/>
      <c r="AC238" s="377"/>
    </row>
    <row r="239" spans="1:68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89</v>
      </c>
      <c r="Y239" s="376">
        <f>IFERROR(SUM(Y233:Y237),"0")</f>
        <v>91.2</v>
      </c>
      <c r="Z239" s="37"/>
      <c r="AA239" s="377"/>
      <c r="AB239" s="377"/>
      <c r="AC239" s="377"/>
    </row>
    <row r="240" spans="1:68" ht="16.5" hidden="1" customHeight="1" x14ac:dyDescent="0.25">
      <c r="A240" s="394" t="s">
        <v>327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68"/>
      <c r="AB240" s="368"/>
      <c r="AC240" s="368"/>
    </row>
    <row r="241" spans="1:68" ht="14.25" hidden="1" customHeight="1" x14ac:dyDescent="0.25">
      <c r="A241" s="395" t="s">
        <v>109</v>
      </c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67"/>
      <c r="AB241" s="367"/>
      <c r="AC241" s="367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5">
        <v>4680115884274</v>
      </c>
      <c r="E242" s="386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5">
        <v>4680115884274</v>
      </c>
      <c r="E243" s="386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5">
        <v>4680115884298</v>
      </c>
      <c r="E244" s="386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85">
        <v>4680115884250</v>
      </c>
      <c r="E245" s="386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51</v>
      </c>
      <c r="Y245" s="375">
        <f t="shared" si="42"/>
        <v>58</v>
      </c>
      <c r="Z245" s="36">
        <f>IFERROR(IF(Y245=0,"",ROUNDUP(Y245/H245,0)*0.02175),"")</f>
        <v>0.10874999999999999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53.110344827586211</v>
      </c>
      <c r="BN245" s="64">
        <f t="shared" si="44"/>
        <v>60.4</v>
      </c>
      <c r="BO245" s="64">
        <f t="shared" si="45"/>
        <v>7.8509852216748777E-2</v>
      </c>
      <c r="BP245" s="64">
        <f t="shared" si="46"/>
        <v>8.9285714285714274E-2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5">
        <v>4680115884250</v>
      </c>
      <c r="E246" s="386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5">
        <v>4680115884281</v>
      </c>
      <c r="E247" s="386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5">
        <v>4680115884199</v>
      </c>
      <c r="E248" s="386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5">
        <v>4680115884267</v>
      </c>
      <c r="E249" s="386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4.3965517241379315</v>
      </c>
      <c r="Y250" s="376">
        <f>IFERROR(Y242/H242,"0")+IFERROR(Y243/H243,"0")+IFERROR(Y244/H244,"0")+IFERROR(Y245/H245,"0")+IFERROR(Y246/H246,"0")+IFERROR(Y247/H247,"0")+IFERROR(Y248/H248,"0")+IFERROR(Y249/H249,"0")</f>
        <v>5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0.10874999999999999</v>
      </c>
      <c r="AA250" s="377"/>
      <c r="AB250" s="377"/>
      <c r="AC250" s="377"/>
    </row>
    <row r="251" spans="1:68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51</v>
      </c>
      <c r="Y251" s="376">
        <f>IFERROR(SUM(Y242:Y249),"0")</f>
        <v>58</v>
      </c>
      <c r="Z251" s="37"/>
      <c r="AA251" s="377"/>
      <c r="AB251" s="377"/>
      <c r="AC251" s="377"/>
    </row>
    <row r="252" spans="1:68" ht="16.5" hidden="1" customHeight="1" x14ac:dyDescent="0.25">
      <c r="A252" s="394" t="s">
        <v>342</v>
      </c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  <c r="Y252" s="379"/>
      <c r="Z252" s="379"/>
      <c r="AA252" s="368"/>
      <c r="AB252" s="368"/>
      <c r="AC252" s="368"/>
    </row>
    <row r="253" spans="1:68" ht="14.25" hidden="1" customHeight="1" x14ac:dyDescent="0.25">
      <c r="A253" s="395" t="s">
        <v>109</v>
      </c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  <c r="Y253" s="379"/>
      <c r="Z253" s="379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85">
        <v>4680115884137</v>
      </c>
      <c r="E254" s="386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217</v>
      </c>
      <c r="Y254" s="375">
        <f t="shared" ref="Y254:Y261" si="47">IFERROR(IF(X254="",0,CEILING((X254/$H254),1)*$H254),"")</f>
        <v>220.4</v>
      </c>
      <c r="Z254" s="36">
        <f>IFERROR(IF(Y254=0,"",ROUNDUP(Y254/H254,0)*0.02175),"")</f>
        <v>0.41324999999999995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225.97931034482761</v>
      </c>
      <c r="BN254" s="64">
        <f t="shared" ref="BN254:BN261" si="49">IFERROR(Y254*I254/H254,"0")</f>
        <v>229.52000000000004</v>
      </c>
      <c r="BO254" s="64">
        <f t="shared" ref="BO254:BO261" si="50">IFERROR(1/J254*(X254/H254),"0")</f>
        <v>0.33405172413793105</v>
      </c>
      <c r="BP254" s="64">
        <f t="shared" ref="BP254:BP261" si="51">IFERROR(1/J254*(Y254/H254),"0")</f>
        <v>0.33928571428571425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5">
        <v>4680115884137</v>
      </c>
      <c r="E255" s="386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5">
        <v>4680115884236</v>
      </c>
      <c r="E256" s="386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5">
        <v>4680115884175</v>
      </c>
      <c r="E257" s="386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5">
        <v>4680115884144</v>
      </c>
      <c r="E258" s="386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32</v>
      </c>
      <c r="Y258" s="375">
        <f t="shared" si="47"/>
        <v>32</v>
      </c>
      <c r="Z258" s="36">
        <f>IFERROR(IF(Y258=0,"",ROUNDUP(Y258/H258,0)*0.00937),"")</f>
        <v>7.4959999999999999E-2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33.92</v>
      </c>
      <c r="BN258" s="64">
        <f t="shared" si="49"/>
        <v>33.92</v>
      </c>
      <c r="BO258" s="64">
        <f t="shared" si="50"/>
        <v>6.6666666666666666E-2</v>
      </c>
      <c r="BP258" s="64">
        <f t="shared" si="51"/>
        <v>6.6666666666666666E-2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5">
        <v>4680115885288</v>
      </c>
      <c r="E259" s="386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5">
        <v>4680115884182</v>
      </c>
      <c r="E260" s="386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5">
        <v>4680115884205</v>
      </c>
      <c r="E261" s="386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26.706896551724139</v>
      </c>
      <c r="Y262" s="376">
        <f>IFERROR(Y254/H254,"0")+IFERROR(Y255/H255,"0")+IFERROR(Y256/H256,"0")+IFERROR(Y257/H257,"0")+IFERROR(Y258/H258,"0")+IFERROR(Y259/H259,"0")+IFERROR(Y260/H260,"0")+IFERROR(Y261/H261,"0")</f>
        <v>27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0.48820999999999992</v>
      </c>
      <c r="AA262" s="377"/>
      <c r="AB262" s="377"/>
      <c r="AC262" s="377"/>
    </row>
    <row r="263" spans="1:68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249</v>
      </c>
      <c r="Y263" s="376">
        <f>IFERROR(SUM(Y254:Y261),"0")</f>
        <v>252.4</v>
      </c>
      <c r="Z263" s="37"/>
      <c r="AA263" s="377"/>
      <c r="AB263" s="377"/>
      <c r="AC263" s="377"/>
    </row>
    <row r="264" spans="1:68" ht="16.5" hidden="1" customHeight="1" x14ac:dyDescent="0.25">
      <c r="A264" s="394" t="s">
        <v>358</v>
      </c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  <c r="Y264" s="379"/>
      <c r="Z264" s="379"/>
      <c r="AA264" s="368"/>
      <c r="AB264" s="368"/>
      <c r="AC264" s="368"/>
    </row>
    <row r="265" spans="1:68" ht="14.25" hidden="1" customHeight="1" x14ac:dyDescent="0.25">
      <c r="A265" s="395" t="s">
        <v>109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367"/>
      <c r="AB265" s="367"/>
      <c r="AC265" s="367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5">
        <v>4680115885837</v>
      </c>
      <c r="E266" s="386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5">
        <v>4680115885806</v>
      </c>
      <c r="E267" s="386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5">
        <v>4680115885851</v>
      </c>
      <c r="E268" s="386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5">
        <v>4680115885844</v>
      </c>
      <c r="E269" s="386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7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5">
        <v>4680115885820</v>
      </c>
      <c r="E270" s="386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98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394" t="s">
        <v>369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379"/>
      <c r="Z273" s="379"/>
      <c r="AA273" s="368"/>
      <c r="AB273" s="368"/>
      <c r="AC273" s="368"/>
    </row>
    <row r="274" spans="1:68" ht="14.25" hidden="1" customHeight="1" x14ac:dyDescent="0.25">
      <c r="A274" s="395" t="s">
        <v>109</v>
      </c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  <c r="Y274" s="379"/>
      <c r="Z274" s="379"/>
      <c r="AA274" s="367"/>
      <c r="AB274" s="367"/>
      <c r="AC274" s="367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5">
        <v>4680115885707</v>
      </c>
      <c r="E275" s="386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98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394" t="s">
        <v>372</v>
      </c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  <c r="Y278" s="379"/>
      <c r="Z278" s="379"/>
      <c r="AA278" s="368"/>
      <c r="AB278" s="368"/>
      <c r="AC278" s="368"/>
    </row>
    <row r="279" spans="1:68" ht="14.25" hidden="1" customHeight="1" x14ac:dyDescent="0.25">
      <c r="A279" s="395" t="s">
        <v>109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379"/>
      <c r="Z279" s="379"/>
      <c r="AA279" s="367"/>
      <c r="AB279" s="367"/>
      <c r="AC279" s="367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5">
        <v>4607091383423</v>
      </c>
      <c r="E280" s="386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5">
        <v>4680115885691</v>
      </c>
      <c r="E281" s="386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5">
        <v>4680115885660</v>
      </c>
      <c r="E282" s="386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98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394" t="s">
        <v>379</v>
      </c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  <c r="Y285" s="379"/>
      <c r="Z285" s="379"/>
      <c r="AA285" s="368"/>
      <c r="AB285" s="368"/>
      <c r="AC285" s="368"/>
    </row>
    <row r="286" spans="1:68" ht="14.25" hidden="1" customHeight="1" x14ac:dyDescent="0.25">
      <c r="A286" s="395" t="s">
        <v>71</v>
      </c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  <c r="Y286" s="379"/>
      <c r="Z286" s="379"/>
      <c r="AA286" s="367"/>
      <c r="AB286" s="367"/>
      <c r="AC286" s="367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5">
        <v>4680115881556</v>
      </c>
      <c r="E287" s="386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5">
        <v>4680115881037</v>
      </c>
      <c r="E288" s="386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5">
        <v>4680115881228</v>
      </c>
      <c r="E289" s="386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195</v>
      </c>
      <c r="Y289" s="375">
        <f>IFERROR(IF(X289="",0,CEILING((X289/$H289),1)*$H289),"")</f>
        <v>196.79999999999998</v>
      </c>
      <c r="Z289" s="36">
        <f>IFERROR(IF(Y289=0,"",ROUNDUP(Y289/H289,0)*0.00753),"")</f>
        <v>0.61746000000000001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217.10000000000005</v>
      </c>
      <c r="BN289" s="64">
        <f>IFERROR(Y289*I289/H289,"0")</f>
        <v>219.10400000000001</v>
      </c>
      <c r="BO289" s="64">
        <f>IFERROR(1/J289*(X289/H289),"0")</f>
        <v>0.52083333333333337</v>
      </c>
      <c r="BP289" s="64">
        <f>IFERROR(1/J289*(Y289/H289),"0")</f>
        <v>0.52564102564102566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5">
        <v>4680115881211</v>
      </c>
      <c r="E290" s="386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129</v>
      </c>
      <c r="Y290" s="375">
        <f>IFERROR(IF(X290="",0,CEILING((X290/$H290),1)*$H290),"")</f>
        <v>129.6</v>
      </c>
      <c r="Z290" s="36">
        <f>IFERROR(IF(Y290=0,"",ROUNDUP(Y290/H290,0)*0.00753),"")</f>
        <v>0.40662000000000004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139.75000000000003</v>
      </c>
      <c r="BN290" s="64">
        <f>IFERROR(Y290*I290/H290,"0")</f>
        <v>140.4</v>
      </c>
      <c r="BO290" s="64">
        <f>IFERROR(1/J290*(X290/H290),"0")</f>
        <v>0.34455128205128205</v>
      </c>
      <c r="BP290" s="64">
        <f>IFERROR(1/J290*(Y290/H290),"0")</f>
        <v>0.34615384615384615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5">
        <v>4680115881020</v>
      </c>
      <c r="E291" s="386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135</v>
      </c>
      <c r="Y292" s="376">
        <f>IFERROR(Y287/H287,"0")+IFERROR(Y288/H288,"0")+IFERROR(Y289/H289,"0")+IFERROR(Y290/H290,"0")+IFERROR(Y291/H291,"0")</f>
        <v>136</v>
      </c>
      <c r="Z292" s="376">
        <f>IFERROR(IF(Z287="",0,Z287),"0")+IFERROR(IF(Z288="",0,Z288),"0")+IFERROR(IF(Z289="",0,Z289),"0")+IFERROR(IF(Z290="",0,Z290),"0")+IFERROR(IF(Z291="",0,Z291),"0")</f>
        <v>1.0240800000000001</v>
      </c>
      <c r="AA292" s="377"/>
      <c r="AB292" s="377"/>
      <c r="AC292" s="377"/>
    </row>
    <row r="293" spans="1:68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324</v>
      </c>
      <c r="Y293" s="376">
        <f>IFERROR(SUM(Y287:Y291),"0")</f>
        <v>326.39999999999998</v>
      </c>
      <c r="Z293" s="37"/>
      <c r="AA293" s="377"/>
      <c r="AB293" s="377"/>
      <c r="AC293" s="377"/>
    </row>
    <row r="294" spans="1:68" ht="16.5" hidden="1" customHeight="1" x14ac:dyDescent="0.25">
      <c r="A294" s="394" t="s">
        <v>390</v>
      </c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  <c r="Y294" s="379"/>
      <c r="Z294" s="379"/>
      <c r="AA294" s="368"/>
      <c r="AB294" s="368"/>
      <c r="AC294" s="368"/>
    </row>
    <row r="295" spans="1:68" ht="14.25" hidden="1" customHeight="1" x14ac:dyDescent="0.25">
      <c r="A295" s="395" t="s">
        <v>71</v>
      </c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  <c r="Y295" s="379"/>
      <c r="Z295" s="379"/>
      <c r="AA295" s="367"/>
      <c r="AB295" s="367"/>
      <c r="AC295" s="367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5">
        <v>4680115884618</v>
      </c>
      <c r="E296" s="386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8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394" t="s">
        <v>393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79"/>
      <c r="AA299" s="368"/>
      <c r="AB299" s="368"/>
      <c r="AC299" s="368"/>
    </row>
    <row r="300" spans="1:68" ht="14.25" hidden="1" customHeight="1" x14ac:dyDescent="0.25">
      <c r="A300" s="395" t="s">
        <v>109</v>
      </c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  <c r="Y300" s="379"/>
      <c r="Z300" s="379"/>
      <c r="AA300" s="367"/>
      <c r="AB300" s="367"/>
      <c r="AC300" s="367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5">
        <v>4680115882973</v>
      </c>
      <c r="E301" s="386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8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5" t="s">
        <v>63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79"/>
      <c r="AA304" s="367"/>
      <c r="AB304" s="367"/>
      <c r="AC304" s="367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5">
        <v>4607091389845</v>
      </c>
      <c r="E305" s="386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3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5">
        <v>4680115882881</v>
      </c>
      <c r="E306" s="386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8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394" t="s">
        <v>400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79"/>
      <c r="AA309" s="368"/>
      <c r="AB309" s="368"/>
      <c r="AC309" s="368"/>
    </row>
    <row r="310" spans="1:68" ht="14.25" hidden="1" customHeight="1" x14ac:dyDescent="0.25">
      <c r="A310" s="395" t="s">
        <v>109</v>
      </c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  <c r="Y310" s="379"/>
      <c r="Z310" s="379"/>
      <c r="AA310" s="367"/>
      <c r="AB310" s="367"/>
      <c r="AC310" s="367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5">
        <v>4680115885615</v>
      </c>
      <c r="E311" s="386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5">
        <v>4680115885646</v>
      </c>
      <c r="E312" s="386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5">
        <v>4680115885554</v>
      </c>
      <c r="E313" s="386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5">
        <v>4680115885622</v>
      </c>
      <c r="E314" s="386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5">
        <v>4680115881938</v>
      </c>
      <c r="E315" s="386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5">
        <v>4607091387346</v>
      </c>
      <c r="E316" s="386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5">
        <v>4680115885608</v>
      </c>
      <c r="E317" s="386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98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5" t="s">
        <v>63</v>
      </c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  <c r="Y320" s="379"/>
      <c r="Z320" s="379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5">
        <v>4607091387193</v>
      </c>
      <c r="E321" s="386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35</v>
      </c>
      <c r="Y321" s="375">
        <f>IFERROR(IF(X321="",0,CEILING((X321/$H321),1)*$H321),"")</f>
        <v>37.800000000000004</v>
      </c>
      <c r="Z321" s="36">
        <f>IFERROR(IF(Y321=0,"",ROUNDUP(Y321/H321,0)*0.00753),"")</f>
        <v>6.7769999999999997E-2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37.166666666666664</v>
      </c>
      <c r="BN321" s="64">
        <f>IFERROR(Y321*I321/H321,"0")</f>
        <v>40.14</v>
      </c>
      <c r="BO321" s="64">
        <f>IFERROR(1/J321*(X321/H321),"0")</f>
        <v>5.3418803418803409E-2</v>
      </c>
      <c r="BP321" s="64">
        <f>IFERROR(1/J321*(Y321/H321),"0")</f>
        <v>5.7692307692307689E-2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5">
        <v>4607091387230</v>
      </c>
      <c r="E322" s="386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5">
        <v>4607091387292</v>
      </c>
      <c r="E323" s="386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5">
        <v>4607091387285</v>
      </c>
      <c r="E324" s="386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8.3333333333333321</v>
      </c>
      <c r="Y325" s="376">
        <f>IFERROR(Y321/H321,"0")+IFERROR(Y322/H322,"0")+IFERROR(Y323/H323,"0")+IFERROR(Y324/H324,"0")</f>
        <v>9</v>
      </c>
      <c r="Z325" s="376">
        <f>IFERROR(IF(Z321="",0,Z321),"0")+IFERROR(IF(Z322="",0,Z322),"0")+IFERROR(IF(Z323="",0,Z323),"0")+IFERROR(IF(Z324="",0,Z324),"0")</f>
        <v>6.7769999999999997E-2</v>
      </c>
      <c r="AA325" s="377"/>
      <c r="AB325" s="377"/>
      <c r="AC325" s="377"/>
    </row>
    <row r="326" spans="1:68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35</v>
      </c>
      <c r="Y326" s="376">
        <f>IFERROR(SUM(Y321:Y324),"0")</f>
        <v>37.800000000000004</v>
      </c>
      <c r="Z326" s="37"/>
      <c r="AA326" s="377"/>
      <c r="AB326" s="377"/>
      <c r="AC326" s="377"/>
    </row>
    <row r="327" spans="1:68" ht="14.25" hidden="1" customHeight="1" x14ac:dyDescent="0.25">
      <c r="A327" s="395" t="s">
        <v>71</v>
      </c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  <c r="Y327" s="379"/>
      <c r="Z327" s="379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85">
        <v>4607091387766</v>
      </c>
      <c r="E328" s="386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79</v>
      </c>
      <c r="Y328" s="375">
        <f t="shared" ref="Y328:Y333" si="57">IFERROR(IF(X328="",0,CEILING((X328/$H328),1)*$H328),"")</f>
        <v>85.8</v>
      </c>
      <c r="Z328" s="36">
        <f>IFERROR(IF(Y328=0,"",ROUNDUP(Y328/H328,0)*0.02175),"")</f>
        <v>0.23924999999999999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84.651538461538465</v>
      </c>
      <c r="BN328" s="64">
        <f t="shared" ref="BN328:BN333" si="59">IFERROR(Y328*I328/H328,"0")</f>
        <v>91.938000000000002</v>
      </c>
      <c r="BO328" s="64">
        <f t="shared" ref="BO328:BO333" si="60">IFERROR(1/J328*(X328/H328),"0")</f>
        <v>0.18086080586080583</v>
      </c>
      <c r="BP328" s="64">
        <f t="shared" ref="BP328:BP333" si="61">IFERROR(1/J328*(Y328/H328),"0")</f>
        <v>0.19642857142857142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5">
        <v>4607091387957</v>
      </c>
      <c r="E329" s="386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5">
        <v>4607091387964</v>
      </c>
      <c r="E330" s="386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5">
        <v>4680115884588</v>
      </c>
      <c r="E331" s="386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5">
        <v>4607091387537</v>
      </c>
      <c r="E332" s="386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5">
        <v>4607091387513</v>
      </c>
      <c r="E333" s="386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10.128205128205128</v>
      </c>
      <c r="Y334" s="376">
        <f>IFERROR(Y328/H328,"0")+IFERROR(Y329/H329,"0")+IFERROR(Y330/H330,"0")+IFERROR(Y331/H331,"0")+IFERROR(Y332/H332,"0")+IFERROR(Y333/H333,"0")</f>
        <v>11</v>
      </c>
      <c r="Z334" s="376">
        <f>IFERROR(IF(Z328="",0,Z328),"0")+IFERROR(IF(Z329="",0,Z329),"0")+IFERROR(IF(Z330="",0,Z330),"0")+IFERROR(IF(Z331="",0,Z331),"0")+IFERROR(IF(Z332="",0,Z332),"0")+IFERROR(IF(Z333="",0,Z333),"0")</f>
        <v>0.23924999999999999</v>
      </c>
      <c r="AA334" s="377"/>
      <c r="AB334" s="377"/>
      <c r="AC334" s="377"/>
    </row>
    <row r="335" spans="1:68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79</v>
      </c>
      <c r="Y335" s="376">
        <f>IFERROR(SUM(Y328:Y333),"0")</f>
        <v>85.8</v>
      </c>
      <c r="Z335" s="37"/>
      <c r="AA335" s="377"/>
      <c r="AB335" s="377"/>
      <c r="AC335" s="377"/>
    </row>
    <row r="336" spans="1:68" ht="14.25" hidden="1" customHeight="1" x14ac:dyDescent="0.25">
      <c r="A336" s="395" t="s">
        <v>163</v>
      </c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  <c r="Y336" s="379"/>
      <c r="Z336" s="379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5">
        <v>4607091380880</v>
      </c>
      <c r="E337" s="386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194</v>
      </c>
      <c r="Y337" s="375">
        <f>IFERROR(IF(X337="",0,CEILING((X337/$H337),1)*$H337),"")</f>
        <v>201.60000000000002</v>
      </c>
      <c r="Z337" s="36">
        <f>IFERROR(IF(Y337=0,"",ROUNDUP(Y337/H337,0)*0.02175),"")</f>
        <v>0.52200000000000002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207.02571428571429</v>
      </c>
      <c r="BN337" s="64">
        <f>IFERROR(Y337*I337/H337,"0")</f>
        <v>215.13600000000002</v>
      </c>
      <c r="BO337" s="64">
        <f>IFERROR(1/J337*(X337/H337),"0")</f>
        <v>0.41241496598639454</v>
      </c>
      <c r="BP337" s="64">
        <f>IFERROR(1/J337*(Y337/H337),"0")</f>
        <v>0.42857142857142855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5">
        <v>4607091384482</v>
      </c>
      <c r="E338" s="386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485</v>
      </c>
      <c r="Y338" s="375">
        <f>IFERROR(IF(X338="",0,CEILING((X338/$H338),1)*$H338),"")</f>
        <v>491.4</v>
      </c>
      <c r="Z338" s="36">
        <f>IFERROR(IF(Y338=0,"",ROUNDUP(Y338/H338,0)*0.02175),"")</f>
        <v>1.37025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520.06923076923078</v>
      </c>
      <c r="BN338" s="64">
        <f>IFERROR(Y338*I338/H338,"0")</f>
        <v>526.93200000000002</v>
      </c>
      <c r="BO338" s="64">
        <f>IFERROR(1/J338*(X338/H338),"0")</f>
        <v>1.1103479853479854</v>
      </c>
      <c r="BP338" s="64">
        <f>IFERROR(1/J338*(Y338/H338),"0")</f>
        <v>1.125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5">
        <v>4607091380897</v>
      </c>
      <c r="E339" s="386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182</v>
      </c>
      <c r="Y339" s="375">
        <f>IFERROR(IF(X339="",0,CEILING((X339/$H339),1)*$H339),"")</f>
        <v>184.8</v>
      </c>
      <c r="Z339" s="36">
        <f>IFERROR(IF(Y339=0,"",ROUNDUP(Y339/H339,0)*0.02175),"")</f>
        <v>0.47849999999999998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194.22</v>
      </c>
      <c r="BN339" s="64">
        <f>IFERROR(Y339*I339/H339,"0")</f>
        <v>197.20800000000003</v>
      </c>
      <c r="BO339" s="64">
        <f>IFERROR(1/J339*(X339/H339),"0")</f>
        <v>0.38690476190476186</v>
      </c>
      <c r="BP339" s="64">
        <f>IFERROR(1/J339*(Y339/H339),"0")</f>
        <v>0.39285714285714285</v>
      </c>
    </row>
    <row r="340" spans="1:68" x14ac:dyDescent="0.2">
      <c r="A340" s="398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106.94139194139194</v>
      </c>
      <c r="Y340" s="376">
        <f>IFERROR(Y337/H337,"0")+IFERROR(Y338/H338,"0")+IFERROR(Y339/H339,"0")</f>
        <v>109</v>
      </c>
      <c r="Z340" s="376">
        <f>IFERROR(IF(Z337="",0,Z337),"0")+IFERROR(IF(Z338="",0,Z338),"0")+IFERROR(IF(Z339="",0,Z339),"0")</f>
        <v>2.3707500000000001</v>
      </c>
      <c r="AA340" s="377"/>
      <c r="AB340" s="377"/>
      <c r="AC340" s="377"/>
    </row>
    <row r="341" spans="1:68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861</v>
      </c>
      <c r="Y341" s="376">
        <f>IFERROR(SUM(Y337:Y339),"0")</f>
        <v>877.8</v>
      </c>
      <c r="Z341" s="37"/>
      <c r="AA341" s="377"/>
      <c r="AB341" s="377"/>
      <c r="AC341" s="377"/>
    </row>
    <row r="342" spans="1:68" ht="14.25" hidden="1" customHeight="1" x14ac:dyDescent="0.25">
      <c r="A342" s="395" t="s">
        <v>95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379"/>
      <c r="Z342" s="379"/>
      <c r="AA342" s="367"/>
      <c r="AB342" s="367"/>
      <c r="AC342" s="367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5">
        <v>4607091388374</v>
      </c>
      <c r="E343" s="386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3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5">
        <v>4607091388381</v>
      </c>
      <c r="E344" s="386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696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85">
        <v>4607091383102</v>
      </c>
      <c r="E345" s="386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15</v>
      </c>
      <c r="Y345" s="375">
        <f>IFERROR(IF(X345="",0,CEILING((X345/$H345),1)*$H345),"")</f>
        <v>15.299999999999999</v>
      </c>
      <c r="Z345" s="36">
        <f>IFERROR(IF(Y345=0,"",ROUNDUP(Y345/H345,0)*0.00753),"")</f>
        <v>4.5179999999999998E-2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17.5</v>
      </c>
      <c r="BN345" s="64">
        <f>IFERROR(Y345*I345/H345,"0")</f>
        <v>17.850000000000001</v>
      </c>
      <c r="BO345" s="64">
        <f>IFERROR(1/J345*(X345/H345),"0")</f>
        <v>3.7707390648567124E-2</v>
      </c>
      <c r="BP345" s="64">
        <f>IFERROR(1/J345*(Y345/H345),"0")</f>
        <v>3.8461538461538464E-2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5">
        <v>4607091388404</v>
      </c>
      <c r="E346" s="386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41</v>
      </c>
      <c r="Y346" s="375">
        <f>IFERROR(IF(X346="",0,CEILING((X346/$H346),1)*$H346),"")</f>
        <v>43.349999999999994</v>
      </c>
      <c r="Z346" s="36">
        <f>IFERROR(IF(Y346=0,"",ROUNDUP(Y346/H346,0)*0.00753),"")</f>
        <v>0.12801000000000001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46.627450980392155</v>
      </c>
      <c r="BN346" s="64">
        <f>IFERROR(Y346*I346/H346,"0")</f>
        <v>49.3</v>
      </c>
      <c r="BO346" s="64">
        <f>IFERROR(1/J346*(X346/H346),"0")</f>
        <v>0.10306686777275012</v>
      </c>
      <c r="BP346" s="64">
        <f>IFERROR(1/J346*(Y346/H346),"0")</f>
        <v>0.10897435897435898</v>
      </c>
    </row>
    <row r="347" spans="1:68" x14ac:dyDescent="0.2">
      <c r="A347" s="398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21.96078431372549</v>
      </c>
      <c r="Y347" s="376">
        <f>IFERROR(Y343/H343,"0")+IFERROR(Y344/H344,"0")+IFERROR(Y345/H345,"0")+IFERROR(Y346/H346,"0")</f>
        <v>23</v>
      </c>
      <c r="Z347" s="376">
        <f>IFERROR(IF(Z343="",0,Z343),"0")+IFERROR(IF(Z344="",0,Z344),"0")+IFERROR(IF(Z345="",0,Z345),"0")+IFERROR(IF(Z346="",0,Z346),"0")</f>
        <v>0.17319000000000001</v>
      </c>
      <c r="AA347" s="377"/>
      <c r="AB347" s="377"/>
      <c r="AC347" s="377"/>
    </row>
    <row r="348" spans="1:68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56</v>
      </c>
      <c r="Y348" s="376">
        <f>IFERROR(SUM(Y343:Y346),"0")</f>
        <v>58.649999999999991</v>
      </c>
      <c r="Z348" s="37"/>
      <c r="AA348" s="377"/>
      <c r="AB348" s="377"/>
      <c r="AC348" s="377"/>
    </row>
    <row r="349" spans="1:68" ht="14.25" hidden="1" customHeight="1" x14ac:dyDescent="0.25">
      <c r="A349" s="395" t="s">
        <v>451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79"/>
      <c r="AA349" s="367"/>
      <c r="AB349" s="367"/>
      <c r="AC349" s="367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5">
        <v>4680115881808</v>
      </c>
      <c r="E350" s="386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5">
        <v>4680115881822</v>
      </c>
      <c r="E351" s="386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5">
        <v>4680115880016</v>
      </c>
      <c r="E352" s="386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98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394" t="s">
        <v>460</v>
      </c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  <c r="Y355" s="379"/>
      <c r="Z355" s="379"/>
      <c r="AA355" s="368"/>
      <c r="AB355" s="368"/>
      <c r="AC355" s="368"/>
    </row>
    <row r="356" spans="1:68" ht="14.25" hidden="1" customHeight="1" x14ac:dyDescent="0.25">
      <c r="A356" s="395" t="s">
        <v>63</v>
      </c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  <c r="Y356" s="379"/>
      <c r="Z356" s="379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5">
        <v>4607091383836</v>
      </c>
      <c r="E357" s="386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62</v>
      </c>
      <c r="Y357" s="375">
        <f>IFERROR(IF(X357="",0,CEILING((X357/$H357),1)*$H357),"")</f>
        <v>63</v>
      </c>
      <c r="Z357" s="36">
        <f>IFERROR(IF(Y357=0,"",ROUNDUP(Y357/H357,0)*0.00753),"")</f>
        <v>0.26355000000000001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70.542222222222222</v>
      </c>
      <c r="BN357" s="64">
        <f>IFERROR(Y357*I357/H357,"0")</f>
        <v>71.679999999999993</v>
      </c>
      <c r="BO357" s="64">
        <f>IFERROR(1/J357*(X357/H357),"0")</f>
        <v>0.22079772079772078</v>
      </c>
      <c r="BP357" s="64">
        <f>IFERROR(1/J357*(Y357/H357),"0")</f>
        <v>0.22435897435897434</v>
      </c>
    </row>
    <row r="358" spans="1:68" x14ac:dyDescent="0.2">
      <c r="A358" s="398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34.444444444444443</v>
      </c>
      <c r="Y358" s="376">
        <f>IFERROR(Y357/H357,"0")</f>
        <v>35</v>
      </c>
      <c r="Z358" s="376">
        <f>IFERROR(IF(Z357="",0,Z357),"0")</f>
        <v>0.26355000000000001</v>
      </c>
      <c r="AA358" s="377"/>
      <c r="AB358" s="377"/>
      <c r="AC358" s="377"/>
    </row>
    <row r="359" spans="1:68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62</v>
      </c>
      <c r="Y359" s="376">
        <f>IFERROR(SUM(Y357:Y357),"0")</f>
        <v>63</v>
      </c>
      <c r="Z359" s="37"/>
      <c r="AA359" s="377"/>
      <c r="AB359" s="377"/>
      <c r="AC359" s="377"/>
    </row>
    <row r="360" spans="1:68" ht="14.25" hidden="1" customHeight="1" x14ac:dyDescent="0.25">
      <c r="A360" s="395" t="s">
        <v>71</v>
      </c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  <c r="Y360" s="379"/>
      <c r="Z360" s="379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85">
        <v>4607091387919</v>
      </c>
      <c r="E361" s="386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50</v>
      </c>
      <c r="Y361" s="375">
        <f>IFERROR(IF(X361="",0,CEILING((X361/$H361),1)*$H361),"")</f>
        <v>56.699999999999996</v>
      </c>
      <c r="Z361" s="36">
        <f>IFERROR(IF(Y361=0,"",ROUNDUP(Y361/H361,0)*0.02175),"")</f>
        <v>0.15225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53.481481481481481</v>
      </c>
      <c r="BN361" s="64">
        <f>IFERROR(Y361*I361/H361,"0")</f>
        <v>60.647999999999996</v>
      </c>
      <c r="BO361" s="64">
        <f>IFERROR(1/J361*(X361/H361),"0")</f>
        <v>0.11022927689594356</v>
      </c>
      <c r="BP361" s="64">
        <f>IFERROR(1/J361*(Y361/H361),"0")</f>
        <v>0.125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5">
        <v>4680115883604</v>
      </c>
      <c r="E362" s="386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5">
        <v>4680115883567</v>
      </c>
      <c r="E363" s="386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6.1728395061728394</v>
      </c>
      <c r="Y364" s="376">
        <f>IFERROR(Y361/H361,"0")+IFERROR(Y362/H362,"0")+IFERROR(Y363/H363,"0")</f>
        <v>7</v>
      </c>
      <c r="Z364" s="376">
        <f>IFERROR(IF(Z361="",0,Z361),"0")+IFERROR(IF(Z362="",0,Z362),"0")+IFERROR(IF(Z363="",0,Z363),"0")</f>
        <v>0.15225</v>
      </c>
      <c r="AA364" s="377"/>
      <c r="AB364" s="377"/>
      <c r="AC364" s="377"/>
    </row>
    <row r="365" spans="1:68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50</v>
      </c>
      <c r="Y365" s="376">
        <f>IFERROR(SUM(Y361:Y363),"0")</f>
        <v>56.699999999999996</v>
      </c>
      <c r="Z365" s="37"/>
      <c r="AA365" s="377"/>
      <c r="AB365" s="377"/>
      <c r="AC365" s="377"/>
    </row>
    <row r="366" spans="1:68" ht="27.75" hidden="1" customHeight="1" x14ac:dyDescent="0.2">
      <c r="A366" s="461" t="s">
        <v>469</v>
      </c>
      <c r="B366" s="462"/>
      <c r="C366" s="462"/>
      <c r="D366" s="462"/>
      <c r="E366" s="462"/>
      <c r="F366" s="462"/>
      <c r="G366" s="462"/>
      <c r="H366" s="462"/>
      <c r="I366" s="462"/>
      <c r="J366" s="462"/>
      <c r="K366" s="462"/>
      <c r="L366" s="462"/>
      <c r="M366" s="462"/>
      <c r="N366" s="462"/>
      <c r="O366" s="462"/>
      <c r="P366" s="462"/>
      <c r="Q366" s="462"/>
      <c r="R366" s="462"/>
      <c r="S366" s="462"/>
      <c r="T366" s="462"/>
      <c r="U366" s="462"/>
      <c r="V366" s="462"/>
      <c r="W366" s="462"/>
      <c r="X366" s="462"/>
      <c r="Y366" s="462"/>
      <c r="Z366" s="462"/>
      <c r="AA366" s="48"/>
      <c r="AB366" s="48"/>
      <c r="AC366" s="48"/>
    </row>
    <row r="367" spans="1:68" ht="16.5" hidden="1" customHeight="1" x14ac:dyDescent="0.25">
      <c r="A367" s="394" t="s">
        <v>470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79"/>
      <c r="AA367" s="368"/>
      <c r="AB367" s="368"/>
      <c r="AC367" s="368"/>
    </row>
    <row r="368" spans="1:68" ht="14.25" hidden="1" customHeight="1" x14ac:dyDescent="0.25">
      <c r="A368" s="395" t="s">
        <v>109</v>
      </c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  <c r="Y368" s="379"/>
      <c r="Z368" s="379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5">
        <v>4680115884847</v>
      </c>
      <c r="E369" s="386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324</v>
      </c>
      <c r="Y369" s="375">
        <f t="shared" ref="Y369:Y377" si="62">IFERROR(IF(X369="",0,CEILING((X369/$H369),1)*$H369),"")</f>
        <v>330</v>
      </c>
      <c r="Z369" s="36">
        <f>IFERROR(IF(Y369=0,"",ROUNDUP(Y369/H369,0)*0.02175),"")</f>
        <v>0.47849999999999998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334.36800000000005</v>
      </c>
      <c r="BN369" s="64">
        <f t="shared" ref="BN369:BN377" si="64">IFERROR(Y369*I369/H369,"0")</f>
        <v>340.56000000000006</v>
      </c>
      <c r="BO369" s="64">
        <f t="shared" ref="BO369:BO377" si="65">IFERROR(1/J369*(X369/H369),"0")</f>
        <v>0.45</v>
      </c>
      <c r="BP369" s="64">
        <f t="shared" ref="BP369:BP377" si="66">IFERROR(1/J369*(Y369/H369),"0")</f>
        <v>0.45833333333333331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5">
        <v>4680115884847</v>
      </c>
      <c r="E370" s="386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5">
        <v>4680115884854</v>
      </c>
      <c r="E371" s="386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657</v>
      </c>
      <c r="Y371" s="375">
        <f t="shared" si="62"/>
        <v>660</v>
      </c>
      <c r="Z371" s="36">
        <f>IFERROR(IF(Y371=0,"",ROUNDUP(Y371/H371,0)*0.02175),"")</f>
        <v>0.95699999999999996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678.024</v>
      </c>
      <c r="BN371" s="64">
        <f t="shared" si="64"/>
        <v>681.12000000000012</v>
      </c>
      <c r="BO371" s="64">
        <f t="shared" si="65"/>
        <v>0.91249999999999987</v>
      </c>
      <c r="BP371" s="64">
        <f t="shared" si="66"/>
        <v>0.91666666666666663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5">
        <v>4680115884854</v>
      </c>
      <c r="E372" s="386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5">
        <v>4680115884830</v>
      </c>
      <c r="E373" s="386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5">
        <v>4680115884830</v>
      </c>
      <c r="E374" s="386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527</v>
      </c>
      <c r="Y374" s="375">
        <f t="shared" si="62"/>
        <v>540</v>
      </c>
      <c r="Z374" s="36">
        <f>IFERROR(IF(Y374=0,"",ROUNDUP(Y374/H374,0)*0.02175),"")</f>
        <v>0.78299999999999992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543.86400000000003</v>
      </c>
      <c r="BN374" s="64">
        <f t="shared" si="64"/>
        <v>557.28000000000009</v>
      </c>
      <c r="BO374" s="64">
        <f t="shared" si="65"/>
        <v>0.7319444444444444</v>
      </c>
      <c r="BP374" s="64">
        <f t="shared" si="66"/>
        <v>0.75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5">
        <v>4680115882638</v>
      </c>
      <c r="E375" s="386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5">
        <v>4680115884922</v>
      </c>
      <c r="E376" s="386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5">
        <v>4680115884861</v>
      </c>
      <c r="E377" s="386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100.53333333333333</v>
      </c>
      <c r="Y378" s="376">
        <f>IFERROR(Y369/H369,"0")+IFERROR(Y370/H370,"0")+IFERROR(Y371/H371,"0")+IFERROR(Y372/H372,"0")+IFERROR(Y373/H373,"0")+IFERROR(Y374/H374,"0")+IFERROR(Y375/H375,"0")+IFERROR(Y376/H376,"0")+IFERROR(Y377/H377,"0")</f>
        <v>102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2.2184999999999997</v>
      </c>
      <c r="AA378" s="377"/>
      <c r="AB378" s="377"/>
      <c r="AC378" s="377"/>
    </row>
    <row r="379" spans="1:68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1508</v>
      </c>
      <c r="Y379" s="376">
        <f>IFERROR(SUM(Y369:Y377),"0")</f>
        <v>1530</v>
      </c>
      <c r="Z379" s="37"/>
      <c r="AA379" s="377"/>
      <c r="AB379" s="377"/>
      <c r="AC379" s="377"/>
    </row>
    <row r="380" spans="1:68" ht="14.25" hidden="1" customHeight="1" x14ac:dyDescent="0.25">
      <c r="A380" s="395" t="s">
        <v>142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79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5">
        <v>4607091383980</v>
      </c>
      <c r="E381" s="386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1033</v>
      </c>
      <c r="Y381" s="375">
        <f>IFERROR(IF(X381="",0,CEILING((X381/$H381),1)*$H381),"")</f>
        <v>1035</v>
      </c>
      <c r="Z381" s="36">
        <f>IFERROR(IF(Y381=0,"",ROUNDUP(Y381/H381,0)*0.02175),"")</f>
        <v>1.5007499999999998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1066.056</v>
      </c>
      <c r="BN381" s="64">
        <f>IFERROR(Y381*I381/H381,"0")</f>
        <v>1068.1200000000001</v>
      </c>
      <c r="BO381" s="64">
        <f>IFERROR(1/J381*(X381/H381),"0")</f>
        <v>1.434722222222222</v>
      </c>
      <c r="BP381" s="64">
        <f>IFERROR(1/J381*(Y381/H381),"0")</f>
        <v>1.4375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5">
        <v>4607091384178</v>
      </c>
      <c r="E382" s="386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68.86666666666666</v>
      </c>
      <c r="Y383" s="376">
        <f>IFERROR(Y381/H381,"0")+IFERROR(Y382/H382,"0")</f>
        <v>69</v>
      </c>
      <c r="Z383" s="376">
        <f>IFERROR(IF(Z381="",0,Z381),"0")+IFERROR(IF(Z382="",0,Z382),"0")</f>
        <v>1.5007499999999998</v>
      </c>
      <c r="AA383" s="377"/>
      <c r="AB383" s="377"/>
      <c r="AC383" s="377"/>
    </row>
    <row r="384" spans="1:68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1033</v>
      </c>
      <c r="Y384" s="376">
        <f>IFERROR(SUM(Y381:Y382),"0")</f>
        <v>1035</v>
      </c>
      <c r="Z384" s="37"/>
      <c r="AA384" s="377"/>
      <c r="AB384" s="377"/>
      <c r="AC384" s="377"/>
    </row>
    <row r="385" spans="1:68" ht="14.25" hidden="1" customHeight="1" x14ac:dyDescent="0.25">
      <c r="A385" s="395" t="s">
        <v>71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79"/>
      <c r="AA385" s="367"/>
      <c r="AB385" s="367"/>
      <c r="AC385" s="367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5">
        <v>4607091383928</v>
      </c>
      <c r="E386" s="386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5">
        <v>4607091383928</v>
      </c>
      <c r="E387" s="386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5">
        <v>4607091384260</v>
      </c>
      <c r="E388" s="386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98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395" t="s">
        <v>163</v>
      </c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  <c r="Y391" s="379"/>
      <c r="Z391" s="379"/>
      <c r="AA391" s="367"/>
      <c r="AB391" s="367"/>
      <c r="AC391" s="367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5">
        <v>4607091384673</v>
      </c>
      <c r="E392" s="386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85">
        <v>4607091384673</v>
      </c>
      <c r="E393" s="386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39</v>
      </c>
      <c r="Y393" s="375">
        <f>IFERROR(IF(X393="",0,CEILING((X393/$H393),1)*$H393),"")</f>
        <v>39</v>
      </c>
      <c r="Z393" s="36">
        <f>IFERROR(IF(Y393=0,"",ROUNDUP(Y393/H393,0)*0.02175),"")</f>
        <v>0.10874999999999999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41.820000000000007</v>
      </c>
      <c r="BN393" s="64">
        <f>IFERROR(Y393*I393/H393,"0")</f>
        <v>41.820000000000007</v>
      </c>
      <c r="BO393" s="64">
        <f>IFERROR(1/J393*(X393/H393),"0")</f>
        <v>8.9285714285714274E-2</v>
      </c>
      <c r="BP393" s="64">
        <f>IFERROR(1/J393*(Y393/H393),"0")</f>
        <v>8.9285714285714274E-2</v>
      </c>
    </row>
    <row r="394" spans="1:68" x14ac:dyDescent="0.2">
      <c r="A394" s="398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5</v>
      </c>
      <c r="Y394" s="376">
        <f>IFERROR(Y392/H392,"0")+IFERROR(Y393/H393,"0")</f>
        <v>5</v>
      </c>
      <c r="Z394" s="376">
        <f>IFERROR(IF(Z392="",0,Z392),"0")+IFERROR(IF(Z393="",0,Z393),"0")</f>
        <v>0.10874999999999999</v>
      </c>
      <c r="AA394" s="377"/>
      <c r="AB394" s="377"/>
      <c r="AC394" s="377"/>
    </row>
    <row r="395" spans="1:68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39</v>
      </c>
      <c r="Y395" s="376">
        <f>IFERROR(SUM(Y392:Y393),"0")</f>
        <v>39</v>
      </c>
      <c r="Z395" s="37"/>
      <c r="AA395" s="377"/>
      <c r="AB395" s="377"/>
      <c r="AC395" s="377"/>
    </row>
    <row r="396" spans="1:68" ht="16.5" hidden="1" customHeight="1" x14ac:dyDescent="0.25">
      <c r="A396" s="394" t="s">
        <v>498</v>
      </c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  <c r="Y396" s="379"/>
      <c r="Z396" s="379"/>
      <c r="AA396" s="368"/>
      <c r="AB396" s="368"/>
      <c r="AC396" s="368"/>
    </row>
    <row r="397" spans="1:68" ht="14.25" hidden="1" customHeight="1" x14ac:dyDescent="0.25">
      <c r="A397" s="395" t="s">
        <v>109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  <c r="Y397" s="379"/>
      <c r="Z397" s="379"/>
      <c r="AA397" s="367"/>
      <c r="AB397" s="367"/>
      <c r="AC397" s="367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5">
        <v>4680115881907</v>
      </c>
      <c r="E398" s="386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5">
        <v>4680115884892</v>
      </c>
      <c r="E399" s="386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5">
        <v>4680115884885</v>
      </c>
      <c r="E400" s="386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5">
        <v>4680115884908</v>
      </c>
      <c r="E401" s="386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9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395" t="s">
        <v>63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79"/>
      <c r="AA404" s="367"/>
      <c r="AB404" s="367"/>
      <c r="AC404" s="367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5">
        <v>4607091384802</v>
      </c>
      <c r="E405" s="386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5">
        <v>4607091384826</v>
      </c>
      <c r="E406" s="386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8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395" t="s">
        <v>71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379"/>
      <c r="Z409" s="379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5">
        <v>4607091384246</v>
      </c>
      <c r="E410" s="386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1158</v>
      </c>
      <c r="Y410" s="375">
        <f>IFERROR(IF(X410="",0,CEILING((X410/$H410),1)*$H410),"")</f>
        <v>1162.2</v>
      </c>
      <c r="Z410" s="36">
        <f>IFERROR(IF(Y410=0,"",ROUNDUP(Y410/H410,0)*0.02175),"")</f>
        <v>3.2407499999999998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1241.7323076923078</v>
      </c>
      <c r="BN410" s="64">
        <f>IFERROR(Y410*I410/H410,"0")</f>
        <v>1246.2360000000001</v>
      </c>
      <c r="BO410" s="64">
        <f>IFERROR(1/J410*(X410/H410),"0")</f>
        <v>2.651098901098901</v>
      </c>
      <c r="BP410" s="64">
        <f>IFERROR(1/J410*(Y410/H410),"0")</f>
        <v>2.6607142857142856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5">
        <v>4680115881976</v>
      </c>
      <c r="E411" s="386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5">
        <v>4607091384253</v>
      </c>
      <c r="E412" s="386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5">
        <v>4607091384253</v>
      </c>
      <c r="E413" s="386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5">
        <v>4680115881969</v>
      </c>
      <c r="E414" s="386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148.46153846153845</v>
      </c>
      <c r="Y415" s="376">
        <f>IFERROR(Y410/H410,"0")+IFERROR(Y411/H411,"0")+IFERROR(Y412/H412,"0")+IFERROR(Y413/H413,"0")+IFERROR(Y414/H414,"0")</f>
        <v>149</v>
      </c>
      <c r="Z415" s="376">
        <f>IFERROR(IF(Z410="",0,Z410),"0")+IFERROR(IF(Z411="",0,Z411),"0")+IFERROR(IF(Z412="",0,Z412),"0")+IFERROR(IF(Z413="",0,Z413),"0")+IFERROR(IF(Z414="",0,Z414),"0")</f>
        <v>3.2407499999999998</v>
      </c>
      <c r="AA415" s="377"/>
      <c r="AB415" s="377"/>
      <c r="AC415" s="377"/>
    </row>
    <row r="416" spans="1:68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1158</v>
      </c>
      <c r="Y416" s="376">
        <f>IFERROR(SUM(Y410:Y414),"0")</f>
        <v>1162.2</v>
      </c>
      <c r="Z416" s="37"/>
      <c r="AA416" s="377"/>
      <c r="AB416" s="377"/>
      <c r="AC416" s="377"/>
    </row>
    <row r="417" spans="1:68" ht="14.25" hidden="1" customHeight="1" x14ac:dyDescent="0.25">
      <c r="A417" s="395" t="s">
        <v>163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79"/>
      <c r="AA417" s="367"/>
      <c r="AB417" s="367"/>
      <c r="AC417" s="367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5">
        <v>4607091389357</v>
      </c>
      <c r="E418" s="386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8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61" t="s">
        <v>523</v>
      </c>
      <c r="B421" s="462"/>
      <c r="C421" s="462"/>
      <c r="D421" s="462"/>
      <c r="E421" s="462"/>
      <c r="F421" s="462"/>
      <c r="G421" s="462"/>
      <c r="H421" s="462"/>
      <c r="I421" s="462"/>
      <c r="J421" s="462"/>
      <c r="K421" s="462"/>
      <c r="L421" s="462"/>
      <c r="M421" s="462"/>
      <c r="N421" s="462"/>
      <c r="O421" s="462"/>
      <c r="P421" s="462"/>
      <c r="Q421" s="462"/>
      <c r="R421" s="462"/>
      <c r="S421" s="462"/>
      <c r="T421" s="462"/>
      <c r="U421" s="462"/>
      <c r="V421" s="462"/>
      <c r="W421" s="462"/>
      <c r="X421" s="462"/>
      <c r="Y421" s="462"/>
      <c r="Z421" s="462"/>
      <c r="AA421" s="48"/>
      <c r="AB421" s="48"/>
      <c r="AC421" s="48"/>
    </row>
    <row r="422" spans="1:68" ht="16.5" hidden="1" customHeight="1" x14ac:dyDescent="0.25">
      <c r="A422" s="394" t="s">
        <v>524</v>
      </c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  <c r="Y422" s="379"/>
      <c r="Z422" s="379"/>
      <c r="AA422" s="368"/>
      <c r="AB422" s="368"/>
      <c r="AC422" s="368"/>
    </row>
    <row r="423" spans="1:68" ht="14.25" hidden="1" customHeight="1" x14ac:dyDescent="0.25">
      <c r="A423" s="395" t="s">
        <v>109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79"/>
      <c r="AA423" s="367"/>
      <c r="AB423" s="367"/>
      <c r="AC423" s="367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5">
        <v>4607091389708</v>
      </c>
      <c r="E424" s="386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8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395" t="s">
        <v>63</v>
      </c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  <c r="Y427" s="379"/>
      <c r="Z427" s="379"/>
      <c r="AA427" s="367"/>
      <c r="AB427" s="367"/>
      <c r="AC427" s="367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5">
        <v>4607091389753</v>
      </c>
      <c r="E428" s="386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5">
        <v>4607091389753</v>
      </c>
      <c r="E429" s="386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96</v>
      </c>
      <c r="Y429" s="375">
        <f t="shared" si="67"/>
        <v>96.600000000000009</v>
      </c>
      <c r="Z429" s="36">
        <f>IFERROR(IF(Y429=0,"",ROUNDUP(Y429/H429,0)*0.00753),"")</f>
        <v>0.17319000000000001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101.25714285714285</v>
      </c>
      <c r="BN429" s="64">
        <f t="shared" si="69"/>
        <v>101.88999999999999</v>
      </c>
      <c r="BO429" s="64">
        <f t="shared" si="70"/>
        <v>0.14652014652014653</v>
      </c>
      <c r="BP429" s="64">
        <f t="shared" si="71"/>
        <v>0.14743589743589744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5">
        <v>4607091389760</v>
      </c>
      <c r="E430" s="386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5">
        <v>4607091389746</v>
      </c>
      <c r="E431" s="386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5">
        <v>4607091389746</v>
      </c>
      <c r="E432" s="386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5">
        <v>4680115883147</v>
      </c>
      <c r="E433" s="386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5">
        <v>4680115883147</v>
      </c>
      <c r="E434" s="386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5">
        <v>4607091384338</v>
      </c>
      <c r="E435" s="386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5">
        <v>4607091384338</v>
      </c>
      <c r="E436" s="386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5">
        <v>4680115883154</v>
      </c>
      <c r="E437" s="386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5">
        <v>4680115883154</v>
      </c>
      <c r="E438" s="386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5">
        <v>4607091389524</v>
      </c>
      <c r="E439" s="386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5">
        <v>4607091389524</v>
      </c>
      <c r="E440" s="386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0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5">
        <v>4680115883161</v>
      </c>
      <c r="E441" s="386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5">
        <v>4680115883161</v>
      </c>
      <c r="E442" s="386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5">
        <v>4607091389531</v>
      </c>
      <c r="E443" s="386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5">
        <v>4607091389531</v>
      </c>
      <c r="E444" s="386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74</v>
      </c>
      <c r="Y444" s="375">
        <f t="shared" si="67"/>
        <v>75.600000000000009</v>
      </c>
      <c r="Z444" s="36">
        <f t="shared" si="72"/>
        <v>0.18071999999999999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78.580952380952382</v>
      </c>
      <c r="BN444" s="64">
        <f t="shared" si="69"/>
        <v>80.28</v>
      </c>
      <c r="BO444" s="64">
        <f t="shared" si="70"/>
        <v>0.15059015059015057</v>
      </c>
      <c r="BP444" s="64">
        <f t="shared" si="71"/>
        <v>0.15384615384615385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5">
        <v>4607091384345</v>
      </c>
      <c r="E445" s="386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5">
        <v>4680115883185</v>
      </c>
      <c r="E446" s="386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5">
        <v>4680115883185</v>
      </c>
      <c r="E447" s="386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5">
        <v>4680115882928</v>
      </c>
      <c r="E448" s="386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58.095238095238088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59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0.35391</v>
      </c>
      <c r="AA449" s="377"/>
      <c r="AB449" s="377"/>
      <c r="AC449" s="377"/>
    </row>
    <row r="450" spans="1:68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170</v>
      </c>
      <c r="Y450" s="376">
        <f>IFERROR(SUM(Y428:Y448),"0")</f>
        <v>172.20000000000002</v>
      </c>
      <c r="Z450" s="37"/>
      <c r="AA450" s="377"/>
      <c r="AB450" s="377"/>
      <c r="AC450" s="377"/>
    </row>
    <row r="451" spans="1:68" ht="14.25" hidden="1" customHeight="1" x14ac:dyDescent="0.25">
      <c r="A451" s="395" t="s">
        <v>71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79"/>
      <c r="AA451" s="367"/>
      <c r="AB451" s="367"/>
      <c r="AC451" s="367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5">
        <v>4607091384352</v>
      </c>
      <c r="E452" s="386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5">
        <v>4607091389654</v>
      </c>
      <c r="E453" s="386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8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395" t="s">
        <v>95</v>
      </c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  <c r="Y456" s="379"/>
      <c r="Z456" s="379"/>
      <c r="AA456" s="367"/>
      <c r="AB456" s="367"/>
      <c r="AC456" s="367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5">
        <v>4680115884342</v>
      </c>
      <c r="E457" s="386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98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394" t="s">
        <v>569</v>
      </c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  <c r="Y460" s="379"/>
      <c r="Z460" s="379"/>
      <c r="AA460" s="368"/>
      <c r="AB460" s="368"/>
      <c r="AC460" s="368"/>
    </row>
    <row r="461" spans="1:68" ht="14.25" hidden="1" customHeight="1" x14ac:dyDescent="0.25">
      <c r="A461" s="395" t="s">
        <v>142</v>
      </c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  <c r="Y461" s="379"/>
      <c r="Z461" s="379"/>
      <c r="AA461" s="367"/>
      <c r="AB461" s="367"/>
      <c r="AC461" s="367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5">
        <v>4607091389364</v>
      </c>
      <c r="E462" s="386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98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5" t="s">
        <v>63</v>
      </c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  <c r="Y465" s="379"/>
      <c r="Z465" s="379"/>
      <c r="AA465" s="367"/>
      <c r="AB465" s="367"/>
      <c r="AC465" s="367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5">
        <v>4607091389739</v>
      </c>
      <c r="E466" s="386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5">
        <v>4607091389739</v>
      </c>
      <c r="E467" s="386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5">
        <v>4607091389425</v>
      </c>
      <c r="E468" s="386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5">
        <v>4680115880771</v>
      </c>
      <c r="E469" s="386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5">
        <v>4607091389500</v>
      </c>
      <c r="E470" s="386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5">
        <v>4607091389500</v>
      </c>
      <c r="E471" s="386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98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395" t="s">
        <v>104</v>
      </c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  <c r="Y474" s="379"/>
      <c r="Z474" s="379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85">
        <v>4680115884090</v>
      </c>
      <c r="E475" s="386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6</v>
      </c>
      <c r="Y475" s="375">
        <f>IFERROR(IF(X475="",0,CEILING((X475/$H475),1)*$H475),"")</f>
        <v>6.6000000000000005</v>
      </c>
      <c r="Z475" s="36">
        <f>IFERROR(IF(Y475=0,"",ROUNDUP(Y475/H475,0)*0.00627),"")</f>
        <v>3.1350000000000003E-2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8.545454545454545</v>
      </c>
      <c r="BN475" s="64">
        <f>IFERROR(Y475*I475/H475,"0")</f>
        <v>9.3999999999999986</v>
      </c>
      <c r="BO475" s="64">
        <f>IFERROR(1/J475*(X475/H475),"0")</f>
        <v>2.2727272727272724E-2</v>
      </c>
      <c r="BP475" s="64">
        <f>IFERROR(1/J475*(Y475/H475),"0")</f>
        <v>2.5000000000000001E-2</v>
      </c>
    </row>
    <row r="476" spans="1:68" x14ac:dyDescent="0.2">
      <c r="A476" s="398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4.545454545454545</v>
      </c>
      <c r="Y476" s="376">
        <f>IFERROR(Y475/H475,"0")</f>
        <v>5</v>
      </c>
      <c r="Z476" s="376">
        <f>IFERROR(IF(Z475="",0,Z475),"0")</f>
        <v>3.1350000000000003E-2</v>
      </c>
      <c r="AA476" s="377"/>
      <c r="AB476" s="377"/>
      <c r="AC476" s="377"/>
    </row>
    <row r="477" spans="1:68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6</v>
      </c>
      <c r="Y477" s="376">
        <f>IFERROR(SUM(Y475:Y475),"0")</f>
        <v>6.6000000000000005</v>
      </c>
      <c r="Z477" s="37"/>
      <c r="AA477" s="377"/>
      <c r="AB477" s="377"/>
      <c r="AC477" s="377"/>
    </row>
    <row r="478" spans="1:68" ht="16.5" hidden="1" customHeight="1" x14ac:dyDescent="0.25">
      <c r="A478" s="394" t="s">
        <v>584</v>
      </c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  <c r="Y478" s="379"/>
      <c r="Z478" s="379"/>
      <c r="AA478" s="368"/>
      <c r="AB478" s="368"/>
      <c r="AC478" s="368"/>
    </row>
    <row r="479" spans="1:68" ht="14.25" hidden="1" customHeight="1" x14ac:dyDescent="0.25">
      <c r="A479" s="395" t="s">
        <v>63</v>
      </c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  <c r="Y479" s="379"/>
      <c r="Z479" s="379"/>
      <c r="AA479" s="367"/>
      <c r="AB479" s="367"/>
      <c r="AC479" s="367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5">
        <v>4680115885189</v>
      </c>
      <c r="E480" s="386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5">
        <v>4680115885172</v>
      </c>
      <c r="E481" s="386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5">
        <v>4680115885110</v>
      </c>
      <c r="E482" s="386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8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394" t="s">
        <v>591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379"/>
      <c r="Z485" s="379"/>
      <c r="AA485" s="368"/>
      <c r="AB485" s="368"/>
      <c r="AC485" s="368"/>
    </row>
    <row r="486" spans="1:68" ht="14.25" hidden="1" customHeight="1" x14ac:dyDescent="0.25">
      <c r="A486" s="395" t="s">
        <v>63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79"/>
      <c r="AA486" s="367"/>
      <c r="AB486" s="367"/>
      <c r="AC486" s="367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5">
        <v>4680115885103</v>
      </c>
      <c r="E487" s="386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9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61" t="s">
        <v>594</v>
      </c>
      <c r="B490" s="462"/>
      <c r="C490" s="462"/>
      <c r="D490" s="462"/>
      <c r="E490" s="462"/>
      <c r="F490" s="462"/>
      <c r="G490" s="462"/>
      <c r="H490" s="462"/>
      <c r="I490" s="462"/>
      <c r="J490" s="462"/>
      <c r="K490" s="462"/>
      <c r="L490" s="462"/>
      <c r="M490" s="462"/>
      <c r="N490" s="462"/>
      <c r="O490" s="462"/>
      <c r="P490" s="462"/>
      <c r="Q490" s="462"/>
      <c r="R490" s="462"/>
      <c r="S490" s="462"/>
      <c r="T490" s="462"/>
      <c r="U490" s="462"/>
      <c r="V490" s="462"/>
      <c r="W490" s="462"/>
      <c r="X490" s="462"/>
      <c r="Y490" s="462"/>
      <c r="Z490" s="462"/>
      <c r="AA490" s="48"/>
      <c r="AB490" s="48"/>
      <c r="AC490" s="48"/>
    </row>
    <row r="491" spans="1:68" ht="16.5" hidden="1" customHeight="1" x14ac:dyDescent="0.25">
      <c r="A491" s="394" t="s">
        <v>594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79"/>
      <c r="AA491" s="368"/>
      <c r="AB491" s="368"/>
      <c r="AC491" s="368"/>
    </row>
    <row r="492" spans="1:68" ht="14.25" hidden="1" customHeight="1" x14ac:dyDescent="0.25">
      <c r="A492" s="395" t="s">
        <v>109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79"/>
      <c r="AA492" s="367"/>
      <c r="AB492" s="367"/>
      <c r="AC492" s="367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5">
        <v>4607091389067</v>
      </c>
      <c r="E493" s="386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5">
        <v>4680115885271</v>
      </c>
      <c r="E494" s="386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147</v>
      </c>
      <c r="Y494" s="375">
        <f t="shared" si="78"/>
        <v>147.84</v>
      </c>
      <c r="Z494" s="36">
        <f t="shared" si="79"/>
        <v>0.33488000000000001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157.02272727272725</v>
      </c>
      <c r="BN494" s="64">
        <f t="shared" si="81"/>
        <v>157.91999999999999</v>
      </c>
      <c r="BO494" s="64">
        <f t="shared" si="82"/>
        <v>0.26770104895104896</v>
      </c>
      <c r="BP494" s="64">
        <f t="shared" si="83"/>
        <v>0.26923076923076927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5">
        <v>4680115884502</v>
      </c>
      <c r="E495" s="386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5">
        <v>4607091389104</v>
      </c>
      <c r="E496" s="386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830</v>
      </c>
      <c r="Y496" s="375">
        <f t="shared" si="78"/>
        <v>834.24</v>
      </c>
      <c r="Z496" s="36">
        <f t="shared" si="79"/>
        <v>1.88968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886.59090909090901</v>
      </c>
      <c r="BN496" s="64">
        <f t="shared" si="81"/>
        <v>891.11999999999989</v>
      </c>
      <c r="BO496" s="64">
        <f t="shared" si="82"/>
        <v>1.511509324009324</v>
      </c>
      <c r="BP496" s="64">
        <f t="shared" si="83"/>
        <v>1.5192307692307694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5">
        <v>4680115884519</v>
      </c>
      <c r="E497" s="386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5">
        <v>4680115885226</v>
      </c>
      <c r="E498" s="386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4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641</v>
      </c>
      <c r="Y498" s="375">
        <f t="shared" si="78"/>
        <v>644.16000000000008</v>
      </c>
      <c r="Z498" s="36">
        <f t="shared" si="79"/>
        <v>1.45912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684.70454545454538</v>
      </c>
      <c r="BN498" s="64">
        <f t="shared" si="81"/>
        <v>688.08</v>
      </c>
      <c r="BO498" s="64">
        <f t="shared" si="82"/>
        <v>1.1673222610722611</v>
      </c>
      <c r="BP498" s="64">
        <f t="shared" si="83"/>
        <v>1.1730769230769234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5">
        <v>4680115880603</v>
      </c>
      <c r="E499" s="386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85">
        <v>4607091389098</v>
      </c>
      <c r="E500" s="386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19</v>
      </c>
      <c r="Y500" s="375">
        <f t="shared" si="78"/>
        <v>19.2</v>
      </c>
      <c r="Z500" s="36">
        <f>IFERROR(IF(Y500=0,"",ROUNDUP(Y500/H500,0)*0.00753),"")</f>
        <v>6.0240000000000002E-2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20.583333333333332</v>
      </c>
      <c r="BN500" s="64">
        <f t="shared" si="81"/>
        <v>20.8</v>
      </c>
      <c r="BO500" s="64">
        <f t="shared" si="82"/>
        <v>5.0747863247863248E-2</v>
      </c>
      <c r="BP500" s="64">
        <f t="shared" si="83"/>
        <v>5.128205128205128E-2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5">
        <v>4607091389982</v>
      </c>
      <c r="E501" s="386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314.35606060606062</v>
      </c>
      <c r="Y502" s="376">
        <f>IFERROR(Y493/H493,"0")+IFERROR(Y494/H494,"0")+IFERROR(Y495/H495,"0")+IFERROR(Y496/H496,"0")+IFERROR(Y497/H497,"0")+IFERROR(Y498/H498,"0")+IFERROR(Y499/H499,"0")+IFERROR(Y500/H500,"0")+IFERROR(Y501/H501,"0")</f>
        <v>316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3.7439199999999997</v>
      </c>
      <c r="AA502" s="377"/>
      <c r="AB502" s="377"/>
      <c r="AC502" s="377"/>
    </row>
    <row r="503" spans="1:68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1637</v>
      </c>
      <c r="Y503" s="376">
        <f>IFERROR(SUM(Y493:Y501),"0")</f>
        <v>1645.4400000000003</v>
      </c>
      <c r="Z503" s="37"/>
      <c r="AA503" s="377"/>
      <c r="AB503" s="377"/>
      <c r="AC503" s="377"/>
    </row>
    <row r="504" spans="1:68" ht="14.25" hidden="1" customHeight="1" x14ac:dyDescent="0.25">
      <c r="A504" s="395" t="s">
        <v>142</v>
      </c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  <c r="Y504" s="379"/>
      <c r="Z504" s="379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5">
        <v>4607091388930</v>
      </c>
      <c r="E505" s="386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429</v>
      </c>
      <c r="Y505" s="375">
        <f>IFERROR(IF(X505="",0,CEILING((X505/$H505),1)*$H505),"")</f>
        <v>432.96000000000004</v>
      </c>
      <c r="Z505" s="36">
        <f>IFERROR(IF(Y505=0,"",ROUNDUP(Y505/H505,0)*0.01196),"")</f>
        <v>0.98072000000000004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458.24999999999994</v>
      </c>
      <c r="BN505" s="64">
        <f>IFERROR(Y505*I505/H505,"0")</f>
        <v>462.48</v>
      </c>
      <c r="BO505" s="64">
        <f>IFERROR(1/J505*(X505/H505),"0")</f>
        <v>0.78125</v>
      </c>
      <c r="BP505" s="64">
        <f>IFERROR(1/J505*(Y505/H505),"0")</f>
        <v>0.78846153846153855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85">
        <v>4680115880054</v>
      </c>
      <c r="E506" s="386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31</v>
      </c>
      <c r="Y506" s="375">
        <f>IFERROR(IF(X506="",0,CEILING((X506/$H506),1)*$H506),"")</f>
        <v>32.4</v>
      </c>
      <c r="Z506" s="36">
        <f>IFERROR(IF(Y506=0,"",ROUNDUP(Y506/H506,0)*0.00937),"")</f>
        <v>8.4330000000000002E-2</v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33.066666666666663</v>
      </c>
      <c r="BN506" s="64">
        <f>IFERROR(Y506*I506/H506,"0")</f>
        <v>34.559999999999995</v>
      </c>
      <c r="BO506" s="64">
        <f>IFERROR(1/J506*(X506/H506),"0")</f>
        <v>7.1759259259259259E-2</v>
      </c>
      <c r="BP506" s="64">
        <f>IFERROR(1/J506*(Y506/H506),"0")</f>
        <v>7.4999999999999997E-2</v>
      </c>
    </row>
    <row r="507" spans="1:68" x14ac:dyDescent="0.2">
      <c r="A507" s="39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89.861111111111114</v>
      </c>
      <c r="Y507" s="376">
        <f>IFERROR(Y505/H505,"0")+IFERROR(Y506/H506,"0")</f>
        <v>91</v>
      </c>
      <c r="Z507" s="376">
        <f>IFERROR(IF(Z505="",0,Z505),"0")+IFERROR(IF(Z506="",0,Z506),"0")</f>
        <v>1.0650500000000001</v>
      </c>
      <c r="AA507" s="377"/>
      <c r="AB507" s="377"/>
      <c r="AC507" s="377"/>
    </row>
    <row r="508" spans="1:68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460</v>
      </c>
      <c r="Y508" s="376">
        <f>IFERROR(SUM(Y505:Y506),"0")</f>
        <v>465.36</v>
      </c>
      <c r="Z508" s="37"/>
      <c r="AA508" s="377"/>
      <c r="AB508" s="377"/>
      <c r="AC508" s="377"/>
    </row>
    <row r="509" spans="1:68" ht="14.25" hidden="1" customHeight="1" x14ac:dyDescent="0.25">
      <c r="A509" s="395" t="s">
        <v>63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79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5">
        <v>4680115883116</v>
      </c>
      <c r="E510" s="386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245</v>
      </c>
      <c r="Y510" s="375">
        <f t="shared" ref="Y510:Y515" si="84">IFERROR(IF(X510="",0,CEILING((X510/$H510),1)*$H510),"")</f>
        <v>248.16000000000003</v>
      </c>
      <c r="Z510" s="36">
        <f>IFERROR(IF(Y510=0,"",ROUNDUP(Y510/H510,0)*0.01196),"")</f>
        <v>0.56211999999999995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261.70454545454544</v>
      </c>
      <c r="BN510" s="64">
        <f t="shared" ref="BN510:BN515" si="86">IFERROR(Y510*I510/H510,"0")</f>
        <v>265.08</v>
      </c>
      <c r="BO510" s="64">
        <f t="shared" ref="BO510:BO515" si="87">IFERROR(1/J510*(X510/H510),"0")</f>
        <v>0.44616841491841491</v>
      </c>
      <c r="BP510" s="64">
        <f t="shared" ref="BP510:BP515" si="88">IFERROR(1/J510*(Y510/H510),"0")</f>
        <v>0.45192307692307693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5">
        <v>4680115883093</v>
      </c>
      <c r="E511" s="386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307</v>
      </c>
      <c r="Y511" s="375">
        <f t="shared" si="84"/>
        <v>311.52000000000004</v>
      </c>
      <c r="Z511" s="36">
        <f>IFERROR(IF(Y511=0,"",ROUNDUP(Y511/H511,0)*0.01196),"")</f>
        <v>0.70564000000000004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327.93181818181813</v>
      </c>
      <c r="BN511" s="64">
        <f t="shared" si="86"/>
        <v>332.76</v>
      </c>
      <c r="BO511" s="64">
        <f t="shared" si="87"/>
        <v>0.55907634032634035</v>
      </c>
      <c r="BP511" s="64">
        <f t="shared" si="88"/>
        <v>0.5673076923076924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5">
        <v>4680115883109</v>
      </c>
      <c r="E512" s="386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267</v>
      </c>
      <c r="Y512" s="375">
        <f t="shared" si="84"/>
        <v>269.28000000000003</v>
      </c>
      <c r="Z512" s="36">
        <f>IFERROR(IF(Y512=0,"",ROUNDUP(Y512/H512,0)*0.01196),"")</f>
        <v>0.60996000000000006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285.20454545454544</v>
      </c>
      <c r="BN512" s="64">
        <f t="shared" si="86"/>
        <v>287.64</v>
      </c>
      <c r="BO512" s="64">
        <f t="shared" si="87"/>
        <v>0.48623251748251745</v>
      </c>
      <c r="BP512" s="64">
        <f t="shared" si="88"/>
        <v>0.49038461538461542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5">
        <v>4680115882072</v>
      </c>
      <c r="E513" s="386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5">
        <v>4680115882102</v>
      </c>
      <c r="E514" s="386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5">
        <v>4680115882096</v>
      </c>
      <c r="E515" s="386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155.11363636363635</v>
      </c>
      <c r="Y516" s="376">
        <f>IFERROR(Y510/H510,"0")+IFERROR(Y511/H511,"0")+IFERROR(Y512/H512,"0")+IFERROR(Y513/H513,"0")+IFERROR(Y514/H514,"0")+IFERROR(Y515/H515,"0")</f>
        <v>157</v>
      </c>
      <c r="Z516" s="376">
        <f>IFERROR(IF(Z510="",0,Z510),"0")+IFERROR(IF(Z511="",0,Z511),"0")+IFERROR(IF(Z512="",0,Z512),"0")+IFERROR(IF(Z513="",0,Z513),"0")+IFERROR(IF(Z514="",0,Z514),"0")+IFERROR(IF(Z515="",0,Z515),"0")</f>
        <v>1.8777200000000001</v>
      </c>
      <c r="AA516" s="377"/>
      <c r="AB516" s="377"/>
      <c r="AC516" s="377"/>
    </row>
    <row r="517" spans="1:68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819</v>
      </c>
      <c r="Y517" s="376">
        <f>IFERROR(SUM(Y510:Y515),"0")</f>
        <v>828.96</v>
      </c>
      <c r="Z517" s="37"/>
      <c r="AA517" s="377"/>
      <c r="AB517" s="377"/>
      <c r="AC517" s="377"/>
    </row>
    <row r="518" spans="1:68" ht="14.25" hidden="1" customHeight="1" x14ac:dyDescent="0.25">
      <c r="A518" s="395" t="s">
        <v>71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79"/>
      <c r="AA518" s="367"/>
      <c r="AB518" s="367"/>
      <c r="AC518" s="367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5">
        <v>4607091383409</v>
      </c>
      <c r="E519" s="386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5">
        <v>4607091383416</v>
      </c>
      <c r="E520" s="386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5">
        <v>4680115883536</v>
      </c>
      <c r="E521" s="386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98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5" t="s">
        <v>163</v>
      </c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  <c r="Y524" s="379"/>
      <c r="Z524" s="379"/>
      <c r="AA524" s="367"/>
      <c r="AB524" s="367"/>
      <c r="AC524" s="367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5">
        <v>4680115885035</v>
      </c>
      <c r="E525" s="386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8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61" t="s">
        <v>637</v>
      </c>
      <c r="B528" s="462"/>
      <c r="C528" s="462"/>
      <c r="D528" s="462"/>
      <c r="E528" s="462"/>
      <c r="F528" s="462"/>
      <c r="G528" s="462"/>
      <c r="H528" s="462"/>
      <c r="I528" s="462"/>
      <c r="J528" s="462"/>
      <c r="K528" s="462"/>
      <c r="L528" s="462"/>
      <c r="M528" s="462"/>
      <c r="N528" s="462"/>
      <c r="O528" s="462"/>
      <c r="P528" s="462"/>
      <c r="Q528" s="462"/>
      <c r="R528" s="462"/>
      <c r="S528" s="462"/>
      <c r="T528" s="462"/>
      <c r="U528" s="462"/>
      <c r="V528" s="462"/>
      <c r="W528" s="462"/>
      <c r="X528" s="462"/>
      <c r="Y528" s="462"/>
      <c r="Z528" s="462"/>
      <c r="AA528" s="48"/>
      <c r="AB528" s="48"/>
      <c r="AC528" s="48"/>
    </row>
    <row r="529" spans="1:68" ht="16.5" hidden="1" customHeight="1" x14ac:dyDescent="0.25">
      <c r="A529" s="394" t="s">
        <v>637</v>
      </c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  <c r="Y529" s="379"/>
      <c r="Z529" s="379"/>
      <c r="AA529" s="368"/>
      <c r="AB529" s="368"/>
      <c r="AC529" s="368"/>
    </row>
    <row r="530" spans="1:68" ht="14.25" hidden="1" customHeight="1" x14ac:dyDescent="0.25">
      <c r="A530" s="395" t="s">
        <v>109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79"/>
      <c r="AA530" s="367"/>
      <c r="AB530" s="367"/>
      <c r="AC530" s="367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5">
        <v>4640242181011</v>
      </c>
      <c r="E531" s="386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3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5">
        <v>4640242180441</v>
      </c>
      <c r="E532" s="386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5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5">
        <v>4640242180564</v>
      </c>
      <c r="E533" s="386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595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5">
        <v>4640242180922</v>
      </c>
      <c r="E534" s="386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5">
        <v>4640242181189</v>
      </c>
      <c r="E535" s="386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9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5">
        <v>4640242180038</v>
      </c>
      <c r="E536" s="386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5">
        <v>4640242181172</v>
      </c>
      <c r="E537" s="386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2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98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395" t="s">
        <v>142</v>
      </c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  <c r="Y540" s="379"/>
      <c r="Z540" s="379"/>
      <c r="AA540" s="367"/>
      <c r="AB540" s="367"/>
      <c r="AC540" s="367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5">
        <v>4640242180519</v>
      </c>
      <c r="E541" s="386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30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5">
        <v>4640242180526</v>
      </c>
      <c r="E542" s="386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8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5">
        <v>4640242180090</v>
      </c>
      <c r="E543" s="386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0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5">
        <v>4640242181363</v>
      </c>
      <c r="E544" s="386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8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395" t="s">
        <v>63</v>
      </c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  <c r="Y547" s="379"/>
      <c r="Z547" s="379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85">
        <v>4640242180816</v>
      </c>
      <c r="E548" s="386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490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54</v>
      </c>
      <c r="Y548" s="375">
        <f t="shared" ref="Y548:Y553" si="94">IFERROR(IF(X548="",0,CEILING((X548/$H548),1)*$H548),"")</f>
        <v>54.6</v>
      </c>
      <c r="Z548" s="36">
        <f>IFERROR(IF(Y548=0,"",ROUNDUP(Y548/H548,0)*0.00753),"")</f>
        <v>9.7890000000000005E-2</v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57.342857142857142</v>
      </c>
      <c r="BN548" s="64">
        <f t="shared" ref="BN548:BN553" si="96">IFERROR(Y548*I548/H548,"0")</f>
        <v>57.98</v>
      </c>
      <c r="BO548" s="64">
        <f t="shared" ref="BO548:BO553" si="97">IFERROR(1/J548*(X548/H548),"0")</f>
        <v>8.2417582417582402E-2</v>
      </c>
      <c r="BP548" s="64">
        <f t="shared" ref="BP548:BP553" si="98">IFERROR(1/J548*(Y548/H548),"0")</f>
        <v>8.3333333333333329E-2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5">
        <v>4640242180595</v>
      </c>
      <c r="E549" s="386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20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38</v>
      </c>
      <c r="Y549" s="375">
        <f t="shared" si="94"/>
        <v>42</v>
      </c>
      <c r="Z549" s="36">
        <f>IFERROR(IF(Y549=0,"",ROUNDUP(Y549/H549,0)*0.00753),"")</f>
        <v>7.5300000000000006E-2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40.352380952380948</v>
      </c>
      <c r="BN549" s="64">
        <f t="shared" si="96"/>
        <v>44.599999999999994</v>
      </c>
      <c r="BO549" s="64">
        <f t="shared" si="97"/>
        <v>5.7997557997557993E-2</v>
      </c>
      <c r="BP549" s="64">
        <f t="shared" si="98"/>
        <v>6.4102564102564097E-2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5">
        <v>4640242181615</v>
      </c>
      <c r="E550" s="386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5">
        <v>4640242181639</v>
      </c>
      <c r="E551" s="386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5">
        <v>4640242181622</v>
      </c>
      <c r="E552" s="386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42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5">
        <v>4640242180489</v>
      </c>
      <c r="E553" s="386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3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21.904761904761905</v>
      </c>
      <c r="Y554" s="376">
        <f>IFERROR(Y548/H548,"0")+IFERROR(Y549/H549,"0")+IFERROR(Y550/H550,"0")+IFERROR(Y551/H551,"0")+IFERROR(Y552/H552,"0")+IFERROR(Y553/H553,"0")</f>
        <v>23</v>
      </c>
      <c r="Z554" s="376">
        <f>IFERROR(IF(Z548="",0,Z548),"0")+IFERROR(IF(Z549="",0,Z549),"0")+IFERROR(IF(Z550="",0,Z550),"0")+IFERROR(IF(Z551="",0,Z551),"0")+IFERROR(IF(Z552="",0,Z552),"0")+IFERROR(IF(Z553="",0,Z553),"0")</f>
        <v>0.17319000000000001</v>
      </c>
      <c r="AA554" s="377"/>
      <c r="AB554" s="377"/>
      <c r="AC554" s="377"/>
    </row>
    <row r="555" spans="1:68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92</v>
      </c>
      <c r="Y555" s="376">
        <f>IFERROR(SUM(Y548:Y553),"0")</f>
        <v>96.6</v>
      </c>
      <c r="Z555" s="37"/>
      <c r="AA555" s="377"/>
      <c r="AB555" s="377"/>
      <c r="AC555" s="377"/>
    </row>
    <row r="556" spans="1:68" ht="14.25" hidden="1" customHeight="1" x14ac:dyDescent="0.25">
      <c r="A556" s="395" t="s">
        <v>71</v>
      </c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  <c r="Y556" s="379"/>
      <c r="Z556" s="379"/>
      <c r="AA556" s="367"/>
      <c r="AB556" s="367"/>
      <c r="AC556" s="367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5">
        <v>4640242180533</v>
      </c>
      <c r="E557" s="386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5">
        <v>4640242180540</v>
      </c>
      <c r="E558" s="386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603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98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395" t="s">
        <v>163</v>
      </c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  <c r="Y561" s="379"/>
      <c r="Z561" s="379"/>
      <c r="AA561" s="367"/>
      <c r="AB561" s="367"/>
      <c r="AC561" s="367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5">
        <v>4640242180120</v>
      </c>
      <c r="E562" s="386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5">
        <v>4640242180120</v>
      </c>
      <c r="E563" s="386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31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5">
        <v>4640242180137</v>
      </c>
      <c r="E564" s="386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7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5">
        <v>4640242180137</v>
      </c>
      <c r="E565" s="386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16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98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394" t="s">
        <v>705</v>
      </c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  <c r="Y568" s="379"/>
      <c r="Z568" s="379"/>
      <c r="AA568" s="368"/>
      <c r="AB568" s="368"/>
      <c r="AC568" s="368"/>
    </row>
    <row r="569" spans="1:68" ht="14.25" hidden="1" customHeight="1" x14ac:dyDescent="0.25">
      <c r="A569" s="395" t="s">
        <v>109</v>
      </c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  <c r="Y569" s="379"/>
      <c r="Z569" s="379"/>
      <c r="AA569" s="367"/>
      <c r="AB569" s="367"/>
      <c r="AC569" s="367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5">
        <v>4640242180045</v>
      </c>
      <c r="E570" s="386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29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5">
        <v>4640242180601</v>
      </c>
      <c r="E571" s="386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0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98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5" t="s">
        <v>142</v>
      </c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  <c r="Y574" s="379"/>
      <c r="Z574" s="379"/>
      <c r="AA574" s="367"/>
      <c r="AB574" s="367"/>
      <c r="AC574" s="367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5">
        <v>4640242180090</v>
      </c>
      <c r="E575" s="386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0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98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5" t="s">
        <v>63</v>
      </c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  <c r="Y578" s="379"/>
      <c r="Z578" s="379"/>
      <c r="AA578" s="367"/>
      <c r="AB578" s="367"/>
      <c r="AC578" s="367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5">
        <v>4640242180076</v>
      </c>
      <c r="E579" s="386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98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5" t="s">
        <v>71</v>
      </c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  <c r="Y582" s="379"/>
      <c r="Z582" s="379"/>
      <c r="AA582" s="367"/>
      <c r="AB582" s="367"/>
      <c r="AC582" s="367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5">
        <v>4640242180106</v>
      </c>
      <c r="E583" s="386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98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78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80"/>
      <c r="P586" s="535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17305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17515.309999999998</v>
      </c>
      <c r="Z586" s="37"/>
      <c r="AA586" s="377"/>
      <c r="AB586" s="377"/>
      <c r="AC586" s="377"/>
    </row>
    <row r="587" spans="1:68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80"/>
      <c r="P587" s="535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18305.597593872837</v>
      </c>
      <c r="Y587" s="376">
        <f>IFERROR(SUM(BN22:BN583),"0")</f>
        <v>18528.582000000002</v>
      </c>
      <c r="Z587" s="37"/>
      <c r="AA587" s="377"/>
      <c r="AB587" s="377"/>
      <c r="AC587" s="377"/>
    </row>
    <row r="588" spans="1:68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80"/>
      <c r="P588" s="535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32</v>
      </c>
      <c r="Y588" s="38">
        <f>ROUNDUP(SUM(BP22:BP583),0)</f>
        <v>33</v>
      </c>
      <c r="Z588" s="37"/>
      <c r="AA588" s="377"/>
      <c r="AB588" s="377"/>
      <c r="AC588" s="377"/>
    </row>
    <row r="589" spans="1:68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80"/>
      <c r="P589" s="535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19105.597593872837</v>
      </c>
      <c r="Y589" s="376">
        <f>GrossWeightTotalR+PalletQtyTotalR*25</f>
        <v>19353.582000000002</v>
      </c>
      <c r="Z589" s="37"/>
      <c r="AA589" s="377"/>
      <c r="AB589" s="377"/>
      <c r="AC589" s="377"/>
    </row>
    <row r="590" spans="1:68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80"/>
      <c r="P590" s="535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2899.5631411123463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2933</v>
      </c>
      <c r="Z590" s="37"/>
      <c r="AA590" s="377"/>
      <c r="AB590" s="377"/>
      <c r="AC590" s="377"/>
    </row>
    <row r="591" spans="1:68" ht="14.25" hidden="1" customHeight="1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80"/>
      <c r="P591" s="535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38.25240999999999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3"/>
      <c r="E593" s="463"/>
      <c r="F593" s="463"/>
      <c r="G593" s="463"/>
      <c r="H593" s="430"/>
      <c r="I593" s="389" t="s">
        <v>253</v>
      </c>
      <c r="J593" s="463"/>
      <c r="K593" s="463"/>
      <c r="L593" s="463"/>
      <c r="M593" s="463"/>
      <c r="N593" s="463"/>
      <c r="O593" s="463"/>
      <c r="P593" s="463"/>
      <c r="Q593" s="463"/>
      <c r="R593" s="463"/>
      <c r="S593" s="463"/>
      <c r="T593" s="463"/>
      <c r="U593" s="463"/>
      <c r="V593" s="430"/>
      <c r="W593" s="389" t="s">
        <v>469</v>
      </c>
      <c r="X593" s="430"/>
      <c r="Y593" s="389" t="s">
        <v>523</v>
      </c>
      <c r="Z593" s="463"/>
      <c r="AA593" s="463"/>
      <c r="AB593" s="430"/>
      <c r="AC593" s="365" t="s">
        <v>594</v>
      </c>
      <c r="AD593" s="389" t="s">
        <v>637</v>
      </c>
      <c r="AE593" s="430"/>
      <c r="AF593" s="366"/>
    </row>
    <row r="594" spans="1:32" ht="14.25" customHeight="1" thickTop="1" x14ac:dyDescent="0.2">
      <c r="A594" s="688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9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503.1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1616</v>
      </c>
      <c r="E596" s="46">
        <f>IFERROR(Y103*1,"0")+IFERROR(Y104*1,"0")+IFERROR(Y105*1,"0")+IFERROR(Y106*1,"0")+IFERROR(Y110*1,"0")+IFERROR(Y111*1,"0")+IFERROR(Y112*1,"0")+IFERROR(Y113*1,"0")+IFERROR(Y114*1,"0")</f>
        <v>886.19999999999993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780.40000000000009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50.400000000000006</v>
      </c>
      <c r="I596" s="46">
        <f>IFERROR(Y186*1,"0")+IFERROR(Y187*1,"0")+IFERROR(Y188*1,"0")+IFERROR(Y189*1,"0")+IFERROR(Y190*1,"0")+IFERROR(Y191*1,"0")+IFERROR(Y192*1,"0")+IFERROR(Y193*1,"0")</f>
        <v>1085.7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3795.6000000000008</v>
      </c>
      <c r="K596" s="46">
        <f>IFERROR(Y242*1,"0")+IFERROR(Y243*1,"0")+IFERROR(Y244*1,"0")+IFERROR(Y245*1,"0")+IFERROR(Y246*1,"0")+IFERROR(Y247*1,"0")+IFERROR(Y248*1,"0")+IFERROR(Y249*1,"0")</f>
        <v>58</v>
      </c>
      <c r="L596" s="366"/>
      <c r="M596" s="46">
        <f>IFERROR(Y254*1,"0")+IFERROR(Y255*1,"0")+IFERROR(Y256*1,"0")+IFERROR(Y257*1,"0")+IFERROR(Y258*1,"0")+IFERROR(Y259*1,"0")+IFERROR(Y260*1,"0")+IFERROR(Y261*1,"0")</f>
        <v>252.4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326.39999999999998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1060.05</v>
      </c>
      <c r="V596" s="46">
        <f>IFERROR(Y357*1,"0")+IFERROR(Y361*1,"0")+IFERROR(Y362*1,"0")+IFERROR(Y363*1,"0")</f>
        <v>119.69999999999999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2604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1162.2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172.20000000000002</v>
      </c>
      <c r="Z596" s="46">
        <f>IFERROR(Y462*1,"0")+IFERROR(Y466*1,"0")+IFERROR(Y467*1,"0")+IFERROR(Y468*1,"0")+IFERROR(Y469*1,"0")+IFERROR(Y470*1,"0")+IFERROR(Y471*1,"0")+IFERROR(Y475*1,"0")</f>
        <v>6.6000000000000005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2939.7600000000007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96.6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33,00"/>
        <filter val="1 072,00"/>
        <filter val="1 079,00"/>
        <filter val="1 158,00"/>
        <filter val="1 508,00"/>
        <filter val="1 637,00"/>
        <filter val="1 708,00"/>
        <filter val="1 944,00"/>
        <filter val="10,13"/>
        <filter val="100,53"/>
        <filter val="106,94"/>
        <filter val="11,55"/>
        <filter val="11,90"/>
        <filter val="129,00"/>
        <filter val="131,00"/>
        <filter val="132,00"/>
        <filter val="135,00"/>
        <filter val="144,00"/>
        <filter val="147,00"/>
        <filter val="148,46"/>
        <filter val="15,00"/>
        <filter val="152,00"/>
        <filter val="155,00"/>
        <filter val="155,11"/>
        <filter val="161,00"/>
        <filter val="17 305,00"/>
        <filter val="170,00"/>
        <filter val="172,00"/>
        <filter val="18 305,60"/>
        <filter val="182,00"/>
        <filter val="19 105,60"/>
        <filter val="19,00"/>
        <filter val="194,00"/>
        <filter val="195,00"/>
        <filter val="2 899,56"/>
        <filter val="2,00"/>
        <filter val="20,88"/>
        <filter val="203,00"/>
        <filter val="204,00"/>
        <filter val="21,00"/>
        <filter val="21,90"/>
        <filter val="21,96"/>
        <filter val="210,00"/>
        <filter val="217,00"/>
        <filter val="22,47"/>
        <filter val="240,00"/>
        <filter val="245,00"/>
        <filter val="249,00"/>
        <filter val="25,00"/>
        <filter val="26,71"/>
        <filter val="267,00"/>
        <filter val="268,00"/>
        <filter val="279,00"/>
        <filter val="290,00"/>
        <filter val="297,00"/>
        <filter val="307,00"/>
        <filter val="31,00"/>
        <filter val="314,36"/>
        <filter val="319,00"/>
        <filter val="32"/>
        <filter val="32,00"/>
        <filter val="324,00"/>
        <filter val="327,38"/>
        <filter val="34,44"/>
        <filter val="35,00"/>
        <filter val="359,87"/>
        <filter val="360,00"/>
        <filter val="367,00"/>
        <filter val="37,00"/>
        <filter val="37,08"/>
        <filter val="374,00"/>
        <filter val="38,00"/>
        <filter val="39,00"/>
        <filter val="395,00"/>
        <filter val="4,40"/>
        <filter val="4,55"/>
        <filter val="409,00"/>
        <filter val="41,00"/>
        <filter val="429,00"/>
        <filter val="440,00"/>
        <filter val="460,00"/>
        <filter val="47,02"/>
        <filter val="48,00"/>
        <filter val="485,00"/>
        <filter val="5,00"/>
        <filter val="5,95"/>
        <filter val="50,00"/>
        <filter val="501,00"/>
        <filter val="508,00"/>
        <filter val="51,00"/>
        <filter val="527,00"/>
        <filter val="54,00"/>
        <filter val="55,75"/>
        <filter val="551,00"/>
        <filter val="56,00"/>
        <filter val="58,10"/>
        <filter val="6,00"/>
        <filter val="6,17"/>
        <filter val="62,00"/>
        <filter val="641,00"/>
        <filter val="657,00"/>
        <filter val="66,08"/>
        <filter val="67,00"/>
        <filter val="68,87"/>
        <filter val="71,75"/>
        <filter val="74,00"/>
        <filter val="76,00"/>
        <filter val="79,00"/>
        <filter val="8,33"/>
        <filter val="81,78"/>
        <filter val="819,00"/>
        <filter val="82,00"/>
        <filter val="830,00"/>
        <filter val="86,00"/>
        <filter val="861,00"/>
        <filter val="866,00"/>
        <filter val="87,00"/>
        <filter val="882,00"/>
        <filter val="89,00"/>
        <filter val="89,86"/>
        <filter val="92,00"/>
        <filter val="96,00"/>
        <filter val="99,26"/>
      </filters>
    </filterColumn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D370:E370"/>
    <mergeCell ref="D222:E222"/>
    <mergeCell ref="P476:V476"/>
    <mergeCell ref="P35:T35"/>
    <mergeCell ref="G17:G18"/>
    <mergeCell ref="A295:Z295"/>
    <mergeCell ref="P333:T333"/>
    <mergeCell ref="D314:E314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P100:V100"/>
    <mergeCell ref="P271:V271"/>
    <mergeCell ref="P94:V94"/>
    <mergeCell ref="A90:Z90"/>
    <mergeCell ref="P458:V458"/>
    <mergeCell ref="D446:E446"/>
    <mergeCell ref="P44:V44"/>
    <mergeCell ref="P399:T399"/>
    <mergeCell ref="D159:E159"/>
    <mergeCell ref="P407:V407"/>
    <mergeCell ref="A232:Z232"/>
    <mergeCell ref="P188:T188"/>
    <mergeCell ref="A207:Z207"/>
    <mergeCell ref="P34:T34"/>
    <mergeCell ref="P33:T33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AB17:AB18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252:Z252"/>
    <mergeCell ref="P27:T27"/>
    <mergeCell ref="P154:T154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A302:O303"/>
    <mergeCell ref="P150:V150"/>
    <mergeCell ref="P326:V326"/>
    <mergeCell ref="P26:T26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O594:O595"/>
    <mergeCell ref="I594:I595"/>
    <mergeCell ref="D138:E138"/>
    <mergeCell ref="P393:T393"/>
    <mergeCell ref="A67:Z67"/>
    <mergeCell ref="D203:E203"/>
    <mergeCell ref="D374:E374"/>
    <mergeCell ref="A509:Z509"/>
    <mergeCell ref="P564:T564"/>
    <mergeCell ref="Y594:Y595"/>
    <mergeCell ref="A576:O577"/>
    <mergeCell ref="P560:V560"/>
    <mergeCell ref="P577:V577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A582:Z582"/>
    <mergeCell ref="P539:V539"/>
    <mergeCell ref="D541:E541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530:Z530"/>
    <mergeCell ref="P179:T179"/>
    <mergeCell ref="D557:E557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D533:E533"/>
    <mergeCell ref="P296:T296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P65:V65"/>
    <mergeCell ref="D328:E328"/>
    <mergeCell ref="Q10:R10"/>
    <mergeCell ref="P318:V318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P331:T331"/>
    <mergeCell ref="D470:E470"/>
    <mergeCell ref="P182:V182"/>
    <mergeCell ref="P217:V217"/>
    <mergeCell ref="P463:V463"/>
    <mergeCell ref="P312:T312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50:T550"/>
    <mergeCell ref="P108:V108"/>
    <mergeCell ref="P237:T237"/>
    <mergeCell ref="P328:T328"/>
    <mergeCell ref="D376:E376"/>
    <mergeCell ref="P249:T249"/>
    <mergeCell ref="P520:T520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171:T171"/>
    <mergeCell ref="P242:T242"/>
    <mergeCell ref="P340:V340"/>
    <mergeCell ref="P413:T413"/>
    <mergeCell ref="W17:W18"/>
    <mergeCell ref="A50:Z50"/>
    <mergeCell ref="P161:V161"/>
    <mergeCell ref="D329:E329"/>
    <mergeCell ref="D400:E400"/>
    <mergeCell ref="Q9:R9"/>
    <mergeCell ref="D255:E255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P503:V503"/>
    <mergeCell ref="P459:V459"/>
    <mergeCell ref="P559:V559"/>
    <mergeCell ref="P546:V546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2024-08-22T11:10:39Z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