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107854-3D0E-41D9-8975-1CB10061A9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Z532" i="1"/>
  <c r="Y532" i="1"/>
  <c r="BP532" i="1" s="1"/>
  <c r="BO531" i="1"/>
  <c r="BM531" i="1"/>
  <c r="Y531" i="1"/>
  <c r="Y538" i="1" s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BP520" i="1" s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BP500" i="1" s="1"/>
  <c r="P500" i="1"/>
  <c r="BP499" i="1"/>
  <c r="BO499" i="1"/>
  <c r="BN499" i="1"/>
  <c r="BM499" i="1"/>
  <c r="Z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Z410" i="1" s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V596" i="1" s="1"/>
  <c r="P357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P345" i="1"/>
  <c r="BO344" i="1"/>
  <c r="BM344" i="1"/>
  <c r="Y344" i="1"/>
  <c r="BP344" i="1" s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Y307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S596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I596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5" i="1" s="1"/>
  <c r="P153" i="1"/>
  <c r="X151" i="1"/>
  <c r="X150" i="1"/>
  <c r="BO149" i="1"/>
  <c r="BM149" i="1"/>
  <c r="Y149" i="1"/>
  <c r="BP149" i="1" s="1"/>
  <c r="P149" i="1"/>
  <c r="BO148" i="1"/>
  <c r="BM148" i="1"/>
  <c r="Y148" i="1"/>
  <c r="BP148" i="1" s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Y124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0" i="1" s="1"/>
  <c r="BO22" i="1"/>
  <c r="BM22" i="1"/>
  <c r="Y22" i="1"/>
  <c r="Y23" i="1" s="1"/>
  <c r="P22" i="1"/>
  <c r="H10" i="1"/>
  <c r="A9" i="1"/>
  <c r="A10" i="1" s="1"/>
  <c r="D7" i="1"/>
  <c r="Q6" i="1"/>
  <c r="P2" i="1"/>
  <c r="BP189" i="1" l="1"/>
  <c r="BN189" i="1"/>
  <c r="BP204" i="1"/>
  <c r="BN204" i="1"/>
  <c r="Z204" i="1"/>
  <c r="BP224" i="1"/>
  <c r="BN224" i="1"/>
  <c r="Z224" i="1"/>
  <c r="BP249" i="1"/>
  <c r="BN249" i="1"/>
  <c r="Z249" i="1"/>
  <c r="BP288" i="1"/>
  <c r="BN288" i="1"/>
  <c r="Z288" i="1"/>
  <c r="BP329" i="1"/>
  <c r="BN329" i="1"/>
  <c r="Z329" i="1"/>
  <c r="BP370" i="1"/>
  <c r="BN370" i="1"/>
  <c r="Z370" i="1"/>
  <c r="BP436" i="1"/>
  <c r="BN436" i="1"/>
  <c r="Z436" i="1"/>
  <c r="Y459" i="1"/>
  <c r="Y458" i="1"/>
  <c r="BP457" i="1"/>
  <c r="BN457" i="1"/>
  <c r="Z457" i="1"/>
  <c r="Z458" i="1" s="1"/>
  <c r="Y464" i="1"/>
  <c r="Z462" i="1"/>
  <c r="Z463" i="1" s="1"/>
  <c r="BP495" i="1"/>
  <c r="BN495" i="1"/>
  <c r="Z495" i="1"/>
  <c r="BP519" i="1"/>
  <c r="BN519" i="1"/>
  <c r="Z519" i="1"/>
  <c r="BP558" i="1"/>
  <c r="BN558" i="1"/>
  <c r="Z558" i="1"/>
  <c r="X586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77" i="1"/>
  <c r="BN77" i="1"/>
  <c r="Y89" i="1"/>
  <c r="Z91" i="1"/>
  <c r="BN91" i="1"/>
  <c r="Z110" i="1"/>
  <c r="BN110" i="1"/>
  <c r="Z121" i="1"/>
  <c r="BN121" i="1"/>
  <c r="Z133" i="1"/>
  <c r="BN133" i="1"/>
  <c r="Z148" i="1"/>
  <c r="BN148" i="1"/>
  <c r="Z171" i="1"/>
  <c r="BN171" i="1"/>
  <c r="Z189" i="1"/>
  <c r="BP214" i="1"/>
  <c r="BN214" i="1"/>
  <c r="Z214" i="1"/>
  <c r="BP236" i="1"/>
  <c r="BN236" i="1"/>
  <c r="Z236" i="1"/>
  <c r="BP260" i="1"/>
  <c r="BN260" i="1"/>
  <c r="Z260" i="1"/>
  <c r="BP315" i="1"/>
  <c r="BN315" i="1"/>
  <c r="Z315" i="1"/>
  <c r="BP339" i="1"/>
  <c r="BN339" i="1"/>
  <c r="Z339" i="1"/>
  <c r="BP382" i="1"/>
  <c r="BN382" i="1"/>
  <c r="Z382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3" i="1"/>
  <c r="BN443" i="1"/>
  <c r="Z443" i="1"/>
  <c r="BP471" i="1"/>
  <c r="BN471" i="1"/>
  <c r="Z471" i="1"/>
  <c r="BP505" i="1"/>
  <c r="BN505" i="1"/>
  <c r="Z505" i="1"/>
  <c r="Y560" i="1"/>
  <c r="Y559" i="1"/>
  <c r="BP557" i="1"/>
  <c r="BN557" i="1"/>
  <c r="Z557" i="1"/>
  <c r="Z559" i="1" s="1"/>
  <c r="Y216" i="1"/>
  <c r="K596" i="1"/>
  <c r="O596" i="1"/>
  <c r="Y508" i="1"/>
  <c r="Y516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596" i="1"/>
  <c r="Z106" i="1"/>
  <c r="BN106" i="1"/>
  <c r="Y116" i="1"/>
  <c r="Z112" i="1"/>
  <c r="BN112" i="1"/>
  <c r="Z119" i="1"/>
  <c r="BN119" i="1"/>
  <c r="BP119" i="1"/>
  <c r="Z123" i="1"/>
  <c r="BN123" i="1"/>
  <c r="Y131" i="1"/>
  <c r="Z129" i="1"/>
  <c r="BN129" i="1"/>
  <c r="Y139" i="1"/>
  <c r="Z135" i="1"/>
  <c r="BN135" i="1"/>
  <c r="Z143" i="1"/>
  <c r="BN143" i="1"/>
  <c r="Z154" i="1"/>
  <c r="BN154" i="1"/>
  <c r="Y160" i="1"/>
  <c r="Z165" i="1"/>
  <c r="BN165" i="1"/>
  <c r="Z173" i="1"/>
  <c r="BN173" i="1"/>
  <c r="Z187" i="1"/>
  <c r="BN187" i="1"/>
  <c r="Z191" i="1"/>
  <c r="BN191" i="1"/>
  <c r="Z198" i="1"/>
  <c r="BN198" i="1"/>
  <c r="Z208" i="1"/>
  <c r="BN208" i="1"/>
  <c r="BP208" i="1"/>
  <c r="Z212" i="1"/>
  <c r="BN212" i="1"/>
  <c r="BP222" i="1"/>
  <c r="BN222" i="1"/>
  <c r="Z222" i="1"/>
  <c r="Y238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3" i="1"/>
  <c r="BN313" i="1"/>
  <c r="Z313" i="1"/>
  <c r="BP323" i="1"/>
  <c r="BN323" i="1"/>
  <c r="Z323" i="1"/>
  <c r="Y341" i="1"/>
  <c r="BP337" i="1"/>
  <c r="BN337" i="1"/>
  <c r="Z337" i="1"/>
  <c r="BP362" i="1"/>
  <c r="BN362" i="1"/>
  <c r="Z362" i="1"/>
  <c r="BP376" i="1"/>
  <c r="BN376" i="1"/>
  <c r="Z376" i="1"/>
  <c r="Y394" i="1"/>
  <c r="BP392" i="1"/>
  <c r="BN392" i="1"/>
  <c r="Z392" i="1"/>
  <c r="BP406" i="1"/>
  <c r="BN406" i="1"/>
  <c r="Z406" i="1"/>
  <c r="BP226" i="1"/>
  <c r="BN226" i="1"/>
  <c r="Z226" i="1"/>
  <c r="BP243" i="1"/>
  <c r="BN243" i="1"/>
  <c r="Z243" i="1"/>
  <c r="BP254" i="1"/>
  <c r="BN254" i="1"/>
  <c r="Z254" i="1"/>
  <c r="BP267" i="1"/>
  <c r="BN267" i="1"/>
  <c r="Z267" i="1"/>
  <c r="BP290" i="1"/>
  <c r="BN290" i="1"/>
  <c r="Z290" i="1"/>
  <c r="BP317" i="1"/>
  <c r="BN317" i="1"/>
  <c r="Z317" i="1"/>
  <c r="BP331" i="1"/>
  <c r="BN331" i="1"/>
  <c r="Z331" i="1"/>
  <c r="BP345" i="1"/>
  <c r="BN345" i="1"/>
  <c r="Z345" i="1"/>
  <c r="BP372" i="1"/>
  <c r="BN372" i="1"/>
  <c r="Z372" i="1"/>
  <c r="Y390" i="1"/>
  <c r="BP386" i="1"/>
  <c r="BN386" i="1"/>
  <c r="Z386" i="1"/>
  <c r="BP398" i="1"/>
  <c r="BN398" i="1"/>
  <c r="Z398" i="1"/>
  <c r="BP430" i="1"/>
  <c r="BN430" i="1"/>
  <c r="Z430" i="1"/>
  <c r="BP438" i="1"/>
  <c r="BN438" i="1"/>
  <c r="Z438" i="1"/>
  <c r="Y230" i="1"/>
  <c r="R596" i="1"/>
  <c r="Y325" i="1"/>
  <c r="Y334" i="1"/>
  <c r="Y340" i="1"/>
  <c r="Y348" i="1"/>
  <c r="Y354" i="1"/>
  <c r="W596" i="1"/>
  <c r="Y389" i="1"/>
  <c r="Y395" i="1"/>
  <c r="Y403" i="1"/>
  <c r="Y416" i="1"/>
  <c r="BP410" i="1"/>
  <c r="BN410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BP445" i="1"/>
  <c r="BN445" i="1"/>
  <c r="Z445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42" i="1"/>
  <c r="BN542" i="1"/>
  <c r="Z542" i="1"/>
  <c r="BP544" i="1"/>
  <c r="BN544" i="1"/>
  <c r="Z544" i="1"/>
  <c r="Y572" i="1"/>
  <c r="BP570" i="1"/>
  <c r="BN570" i="1"/>
  <c r="Z570" i="1"/>
  <c r="Z572" i="1" s="1"/>
  <c r="Y415" i="1"/>
  <c r="Y450" i="1"/>
  <c r="Y483" i="1"/>
  <c r="Y507" i="1"/>
  <c r="Y522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30" i="1"/>
  <c r="Y140" i="1"/>
  <c r="Y144" i="1"/>
  <c r="BP159" i="1"/>
  <c r="BN159" i="1"/>
  <c r="Z159" i="1"/>
  <c r="Z160" i="1" s="1"/>
  <c r="Y161" i="1"/>
  <c r="H596" i="1"/>
  <c r="Y167" i="1"/>
  <c r="BP164" i="1"/>
  <c r="BN164" i="1"/>
  <c r="Z164" i="1"/>
  <c r="BP172" i="1"/>
  <c r="BN172" i="1"/>
  <c r="Z172" i="1"/>
  <c r="H9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C596" i="1"/>
  <c r="Z54" i="1"/>
  <c r="BN54" i="1"/>
  <c r="Z56" i="1"/>
  <c r="BN56" i="1"/>
  <c r="Z58" i="1"/>
  <c r="BN58" i="1"/>
  <c r="Y59" i="1"/>
  <c r="Z62" i="1"/>
  <c r="Z64" i="1" s="1"/>
  <c r="BN62" i="1"/>
  <c r="BP62" i="1"/>
  <c r="D596" i="1"/>
  <c r="Z69" i="1"/>
  <c r="BN69" i="1"/>
  <c r="Z71" i="1"/>
  <c r="BN71" i="1"/>
  <c r="Z72" i="1"/>
  <c r="BN72" i="1"/>
  <c r="Y75" i="1"/>
  <c r="Z78" i="1"/>
  <c r="Z79" i="1" s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8" i="1"/>
  <c r="Z111" i="1"/>
  <c r="BN111" i="1"/>
  <c r="Z113" i="1"/>
  <c r="BN113" i="1"/>
  <c r="F596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2" i="1"/>
  <c r="Z144" i="1" s="1"/>
  <c r="BN142" i="1"/>
  <c r="BP142" i="1"/>
  <c r="G596" i="1"/>
  <c r="Y150" i="1"/>
  <c r="Z149" i="1"/>
  <c r="Z150" i="1" s="1"/>
  <c r="BN149" i="1"/>
  <c r="Y151" i="1"/>
  <c r="Y156" i="1"/>
  <c r="BP153" i="1"/>
  <c r="BN153" i="1"/>
  <c r="Z153" i="1"/>
  <c r="Z155" i="1" s="1"/>
  <c r="BP166" i="1"/>
  <c r="BN166" i="1"/>
  <c r="Z166" i="1"/>
  <c r="Y168" i="1"/>
  <c r="Y175" i="1"/>
  <c r="BP170" i="1"/>
  <c r="BN170" i="1"/>
  <c r="Z170" i="1"/>
  <c r="BP174" i="1"/>
  <c r="BN174" i="1"/>
  <c r="Z174" i="1"/>
  <c r="Y176" i="1"/>
  <c r="Y181" i="1"/>
  <c r="BP178" i="1"/>
  <c r="BN178" i="1"/>
  <c r="Z178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Y293" i="1"/>
  <c r="Y298" i="1"/>
  <c r="T596" i="1"/>
  <c r="Y302" i="1"/>
  <c r="BP301" i="1"/>
  <c r="BN301" i="1"/>
  <c r="BP312" i="1"/>
  <c r="BN312" i="1"/>
  <c r="Z312" i="1"/>
  <c r="BP316" i="1"/>
  <c r="BN316" i="1"/>
  <c r="Z316" i="1"/>
  <c r="BP324" i="1"/>
  <c r="BN324" i="1"/>
  <c r="Z324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Y303" i="1"/>
  <c r="Y308" i="1"/>
  <c r="BP305" i="1"/>
  <c r="BN305" i="1"/>
  <c r="Z305" i="1"/>
  <c r="Z307" i="1" s="1"/>
  <c r="BP314" i="1"/>
  <c r="BN314" i="1"/>
  <c r="Z314" i="1"/>
  <c r="Y318" i="1"/>
  <c r="Y326" i="1"/>
  <c r="BP322" i="1"/>
  <c r="BN322" i="1"/>
  <c r="Z322" i="1"/>
  <c r="Z325" i="1" s="1"/>
  <c r="U596" i="1"/>
  <c r="Y319" i="1"/>
  <c r="Z328" i="1"/>
  <c r="BN328" i="1"/>
  <c r="BP328" i="1"/>
  <c r="Z330" i="1"/>
  <c r="BN330" i="1"/>
  <c r="Z332" i="1"/>
  <c r="BN332" i="1"/>
  <c r="Y335" i="1"/>
  <c r="Z338" i="1"/>
  <c r="BN338" i="1"/>
  <c r="BP338" i="1"/>
  <c r="Z343" i="1"/>
  <c r="BN343" i="1"/>
  <c r="BP343" i="1"/>
  <c r="Z344" i="1"/>
  <c r="BN344" i="1"/>
  <c r="Z346" i="1"/>
  <c r="BN346" i="1"/>
  <c r="Y347" i="1"/>
  <c r="Z350" i="1"/>
  <c r="BN350" i="1"/>
  <c r="BP350" i="1"/>
  <c r="Z352" i="1"/>
  <c r="BN352" i="1"/>
  <c r="Y353" i="1"/>
  <c r="Z357" i="1"/>
  <c r="Z358" i="1" s="1"/>
  <c r="BN357" i="1"/>
  <c r="BP357" i="1"/>
  <c r="Y358" i="1"/>
  <c r="Z361" i="1"/>
  <c r="BN361" i="1"/>
  <c r="BP361" i="1"/>
  <c r="Z363" i="1"/>
  <c r="BN363" i="1"/>
  <c r="Y364" i="1"/>
  <c r="Z369" i="1"/>
  <c r="BN369" i="1"/>
  <c r="BP36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Y384" i="1"/>
  <c r="Z387" i="1"/>
  <c r="Z389" i="1" s="1"/>
  <c r="BN387" i="1"/>
  <c r="BP387" i="1"/>
  <c r="Z393" i="1"/>
  <c r="BN393" i="1"/>
  <c r="BP393" i="1"/>
  <c r="X596" i="1"/>
  <c r="Z399" i="1"/>
  <c r="BN399" i="1"/>
  <c r="BP399" i="1"/>
  <c r="Z401" i="1"/>
  <c r="BN401" i="1"/>
  <c r="Y402" i="1"/>
  <c r="Z405" i="1"/>
  <c r="Z407" i="1" s="1"/>
  <c r="BN405" i="1"/>
  <c r="BP405" i="1"/>
  <c r="Y408" i="1"/>
  <c r="Z411" i="1"/>
  <c r="BN411" i="1"/>
  <c r="BP411" i="1"/>
  <c r="Z413" i="1"/>
  <c r="BN413" i="1"/>
  <c r="Y596" i="1"/>
  <c r="Y426" i="1"/>
  <c r="Z429" i="1"/>
  <c r="BN429" i="1"/>
  <c r="Z431" i="1"/>
  <c r="BN431" i="1"/>
  <c r="Z433" i="1"/>
  <c r="BN433" i="1"/>
  <c r="Z435" i="1"/>
  <c r="BN435" i="1"/>
  <c r="Z437" i="1"/>
  <c r="BN437" i="1"/>
  <c r="Z439" i="1"/>
  <c r="BN439" i="1"/>
  <c r="Z440" i="1"/>
  <c r="BN440" i="1"/>
  <c r="Z442" i="1"/>
  <c r="BN442" i="1"/>
  <c r="Z444" i="1"/>
  <c r="BN444" i="1"/>
  <c r="Z446" i="1"/>
  <c r="BN446" i="1"/>
  <c r="Z448" i="1"/>
  <c r="BN448" i="1"/>
  <c r="Y449" i="1"/>
  <c r="Z452" i="1"/>
  <c r="Z454" i="1" s="1"/>
  <c r="BN452" i="1"/>
  <c r="BP452" i="1"/>
  <c r="Y455" i="1"/>
  <c r="Z596" i="1"/>
  <c r="Y463" i="1"/>
  <c r="BP462" i="1"/>
  <c r="BN462" i="1"/>
  <c r="BP468" i="1"/>
  <c r="BN468" i="1"/>
  <c r="Z468" i="1"/>
  <c r="Y359" i="1"/>
  <c r="Y379" i="1"/>
  <c r="Y472" i="1"/>
  <c r="Y473" i="1"/>
  <c r="BP466" i="1"/>
  <c r="BN466" i="1"/>
  <c r="Z466" i="1"/>
  <c r="Z470" i="1"/>
  <c r="BN470" i="1"/>
  <c r="AA596" i="1"/>
  <c r="Z481" i="1"/>
  <c r="Z483" i="1" s="1"/>
  <c r="BN481" i="1"/>
  <c r="BP481" i="1"/>
  <c r="Y484" i="1"/>
  <c r="Y489" i="1"/>
  <c r="AC596" i="1"/>
  <c r="Z494" i="1"/>
  <c r="BN494" i="1"/>
  <c r="Z496" i="1"/>
  <c r="BN496" i="1"/>
  <c r="Z498" i="1"/>
  <c r="BN498" i="1"/>
  <c r="Z500" i="1"/>
  <c r="BN500" i="1"/>
  <c r="Y503" i="1"/>
  <c r="Z506" i="1"/>
  <c r="Z507" i="1" s="1"/>
  <c r="BN506" i="1"/>
  <c r="BP506" i="1"/>
  <c r="Z510" i="1"/>
  <c r="BN510" i="1"/>
  <c r="BP510" i="1"/>
  <c r="Z512" i="1"/>
  <c r="BN512" i="1"/>
  <c r="Z514" i="1"/>
  <c r="BN514" i="1"/>
  <c r="Y517" i="1"/>
  <c r="Z520" i="1"/>
  <c r="Z522" i="1" s="1"/>
  <c r="BN520" i="1"/>
  <c r="Y523" i="1"/>
  <c r="Z531" i="1"/>
  <c r="BN531" i="1"/>
  <c r="BP531" i="1"/>
  <c r="BN532" i="1"/>
  <c r="BP533" i="1"/>
  <c r="BN533" i="1"/>
  <c r="Z533" i="1"/>
  <c r="BP535" i="1"/>
  <c r="BN535" i="1"/>
  <c r="Z535" i="1"/>
  <c r="BP537" i="1"/>
  <c r="BN537" i="1"/>
  <c r="Z537" i="1"/>
  <c r="Y539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67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0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BP564" i="1"/>
  <c r="BN564" i="1"/>
  <c r="Z564" i="1"/>
  <c r="AE596" i="1"/>
  <c r="AD596" i="1"/>
  <c r="Y573" i="1"/>
  <c r="Z415" i="1" l="1"/>
  <c r="Z402" i="1"/>
  <c r="Z394" i="1"/>
  <c r="Z340" i="1"/>
  <c r="Z334" i="1"/>
  <c r="Z318" i="1"/>
  <c r="Z292" i="1"/>
  <c r="Z283" i="1"/>
  <c r="Z271" i="1"/>
  <c r="Z250" i="1"/>
  <c r="Z230" i="1"/>
  <c r="Z200" i="1"/>
  <c r="Z130" i="1"/>
  <c r="Z107" i="1"/>
  <c r="Z88" i="1"/>
  <c r="Z36" i="1"/>
  <c r="Z502" i="1"/>
  <c r="Z216" i="1"/>
  <c r="Z139" i="1"/>
  <c r="Z115" i="1"/>
  <c r="Z59" i="1"/>
  <c r="Y588" i="1"/>
  <c r="Y590" i="1"/>
  <c r="Z545" i="1"/>
  <c r="Z449" i="1"/>
  <c r="Z262" i="1"/>
  <c r="Z124" i="1"/>
  <c r="Z74" i="1"/>
  <c r="Y587" i="1"/>
  <c r="Z566" i="1"/>
  <c r="Z554" i="1"/>
  <c r="Z516" i="1"/>
  <c r="Z472" i="1"/>
  <c r="Z378" i="1"/>
  <c r="Z364" i="1"/>
  <c r="Z353" i="1"/>
  <c r="Z347" i="1"/>
  <c r="Z238" i="1"/>
  <c r="Z194" i="1"/>
  <c r="Z181" i="1"/>
  <c r="Z175" i="1"/>
  <c r="Z99" i="1"/>
  <c r="Y586" i="1"/>
  <c r="X589" i="1"/>
  <c r="Z538" i="1"/>
  <c r="Z167" i="1"/>
  <c r="Y589" i="1" l="1"/>
  <c r="Z591" i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<sst xmlns="http://schemas.openxmlformats.org/spreadsheetml/2006/main" count="2404" uniqueCount="765">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</sst>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63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0" t="s">
        <v>0</v>
      </c>
      <c r="E1" s="405"/>
      <c r="F1" s="405"/>
      <c r="G1" s="12" t="s">
        <v>1</v>
      </c>
      <c r="H1" s="460" t="s">
        <v>2</v>
      </c>
      <c r="I1" s="405"/>
      <c r="J1" s="405"/>
      <c r="K1" s="405"/>
      <c r="L1" s="405"/>
      <c r="M1" s="405"/>
      <c r="N1" s="405"/>
      <c r="O1" s="405"/>
      <c r="P1" s="405"/>
      <c r="Q1" s="405"/>
      <c r="R1" s="404" t="s">
        <v>3</v>
      </c>
      <c r="S1" s="405"/>
      <c r="T1" s="4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79"/>
      <c r="R2" s="379"/>
      <c r="S2" s="379"/>
      <c r="T2" s="379"/>
      <c r="U2" s="379"/>
      <c r="V2" s="379"/>
      <c r="W2" s="379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79"/>
      <c r="Q3" s="379"/>
      <c r="R3" s="379"/>
      <c r="S3" s="379"/>
      <c r="T3" s="379"/>
      <c r="U3" s="379"/>
      <c r="V3" s="379"/>
      <c r="W3" s="379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69"/>
      <c r="E5" s="470"/>
      <c r="F5" s="719" t="s">
        <v>9</v>
      </c>
      <c r="G5" s="530"/>
      <c r="H5" s="469" t="s">
        <v>764</v>
      </c>
      <c r="I5" s="656"/>
      <c r="J5" s="656"/>
      <c r="K5" s="656"/>
      <c r="L5" s="656"/>
      <c r="M5" s="470"/>
      <c r="N5" s="58"/>
      <c r="P5" s="24" t="s">
        <v>10</v>
      </c>
      <c r="Q5" s="734">
        <v>45528</v>
      </c>
      <c r="R5" s="526"/>
      <c r="T5" s="572" t="s">
        <v>11</v>
      </c>
      <c r="U5" s="380"/>
      <c r="V5" s="573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6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82" t="s">
        <v>16</v>
      </c>
      <c r="U6" s="380"/>
      <c r="V6" s="644" t="s">
        <v>17</v>
      </c>
      <c r="W6" s="436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79"/>
      <c r="U7" s="380"/>
      <c r="V7" s="645"/>
      <c r="W7" s="646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2"/>
      <c r="C8" s="393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7">
        <v>0.5</v>
      </c>
      <c r="R8" s="446"/>
      <c r="T8" s="379"/>
      <c r="U8" s="380"/>
      <c r="V8" s="645"/>
      <c r="W8" s="646"/>
      <c r="AB8" s="51"/>
      <c r="AC8" s="51"/>
      <c r="AD8" s="51"/>
      <c r="AE8" s="51"/>
    </row>
    <row r="9" spans="1:32" s="370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55"/>
      <c r="E9" s="397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79"/>
      <c r="U9" s="3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55"/>
      <c r="E10" s="397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63" t="str">
        <f>IFERROR(VLOOKUP($D$10,Proxy,2,FALSE),"")</f>
        <v/>
      </c>
      <c r="I10" s="379"/>
      <c r="J10" s="379"/>
      <c r="K10" s="379"/>
      <c r="L10" s="379"/>
      <c r="M10" s="379"/>
      <c r="N10" s="369"/>
      <c r="P10" s="26" t="s">
        <v>21</v>
      </c>
      <c r="Q10" s="583"/>
      <c r="R10" s="584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91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7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7"/>
      <c r="R12" s="446"/>
      <c r="S12" s="23"/>
      <c r="U12" s="24"/>
      <c r="V12" s="405"/>
      <c r="W12" s="379"/>
      <c r="AB12" s="51"/>
      <c r="AC12" s="51"/>
      <c r="AD12" s="51"/>
      <c r="AE12" s="51"/>
    </row>
    <row r="13" spans="1:32" s="370" customFormat="1" ht="23.25" customHeight="1" x14ac:dyDescent="0.2">
      <c r="A13" s="567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91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7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14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5"/>
      <c r="R15" s="405"/>
      <c r="S15" s="405"/>
      <c r="T15" s="4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3" t="s">
        <v>35</v>
      </c>
      <c r="B17" s="413" t="s">
        <v>36</v>
      </c>
      <c r="C17" s="551" t="s">
        <v>37</v>
      </c>
      <c r="D17" s="413" t="s">
        <v>38</v>
      </c>
      <c r="E17" s="501"/>
      <c r="F17" s="413" t="s">
        <v>39</v>
      </c>
      <c r="G17" s="413" t="s">
        <v>40</v>
      </c>
      <c r="H17" s="413" t="s">
        <v>41</v>
      </c>
      <c r="I17" s="413" t="s">
        <v>42</v>
      </c>
      <c r="J17" s="413" t="s">
        <v>43</v>
      </c>
      <c r="K17" s="413" t="s">
        <v>44</v>
      </c>
      <c r="L17" s="413" t="s">
        <v>45</v>
      </c>
      <c r="M17" s="413" t="s">
        <v>46</v>
      </c>
      <c r="N17" s="413" t="s">
        <v>47</v>
      </c>
      <c r="O17" s="413" t="s">
        <v>48</v>
      </c>
      <c r="P17" s="413" t="s">
        <v>49</v>
      </c>
      <c r="Q17" s="500"/>
      <c r="R17" s="500"/>
      <c r="S17" s="500"/>
      <c r="T17" s="501"/>
      <c r="U17" s="753" t="s">
        <v>50</v>
      </c>
      <c r="V17" s="530"/>
      <c r="W17" s="413" t="s">
        <v>51</v>
      </c>
      <c r="X17" s="413" t="s">
        <v>52</v>
      </c>
      <c r="Y17" s="754" t="s">
        <v>53</v>
      </c>
      <c r="Z17" s="413" t="s">
        <v>54</v>
      </c>
      <c r="AA17" s="637" t="s">
        <v>55</v>
      </c>
      <c r="AB17" s="637" t="s">
        <v>56</v>
      </c>
      <c r="AC17" s="637" t="s">
        <v>57</v>
      </c>
      <c r="AD17" s="637" t="s">
        <v>58</v>
      </c>
      <c r="AE17" s="714"/>
      <c r="AF17" s="715"/>
      <c r="AG17" s="512"/>
      <c r="BD17" s="618" t="s">
        <v>59</v>
      </c>
    </row>
    <row r="18" spans="1:68" ht="14.25" customHeight="1" x14ac:dyDescent="0.2">
      <c r="A18" s="414"/>
      <c r="B18" s="414"/>
      <c r="C18" s="414"/>
      <c r="D18" s="502"/>
      <c r="E18" s="504"/>
      <c r="F18" s="414"/>
      <c r="G18" s="414"/>
      <c r="H18" s="414"/>
      <c r="I18" s="414"/>
      <c r="J18" s="414"/>
      <c r="K18" s="414"/>
      <c r="L18" s="414"/>
      <c r="M18" s="414"/>
      <c r="N18" s="414"/>
      <c r="O18" s="414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414"/>
      <c r="X18" s="414"/>
      <c r="Y18" s="755"/>
      <c r="Z18" s="414"/>
      <c r="AA18" s="638"/>
      <c r="AB18" s="638"/>
      <c r="AC18" s="638"/>
      <c r="AD18" s="716"/>
      <c r="AE18" s="717"/>
      <c r="AF18" s="718"/>
      <c r="AG18" s="513"/>
      <c r="BD18" s="379"/>
    </row>
    <row r="19" spans="1:68" ht="27.75" hidden="1" customHeight="1" x14ac:dyDescent="0.2">
      <c r="A19" s="461" t="s">
        <v>62</v>
      </c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62"/>
      <c r="S19" s="462"/>
      <c r="T19" s="462"/>
      <c r="U19" s="462"/>
      <c r="V19" s="462"/>
      <c r="W19" s="462"/>
      <c r="X19" s="462"/>
      <c r="Y19" s="462"/>
      <c r="Z19" s="462"/>
      <c r="AA19" s="48"/>
      <c r="AB19" s="48"/>
      <c r="AC19" s="48"/>
    </row>
    <row r="20" spans="1:68" ht="16.5" hidden="1" customHeight="1" x14ac:dyDescent="0.25">
      <c r="A20" s="394" t="s">
        <v>62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79"/>
      <c r="AA20" s="368"/>
      <c r="AB20" s="368"/>
      <c r="AC20" s="368"/>
    </row>
    <row r="21" spans="1:68" ht="14.25" hidden="1" customHeight="1" x14ac:dyDescent="0.25">
      <c r="A21" s="395" t="s">
        <v>63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79"/>
      <c r="AA21" s="367"/>
      <c r="AB21" s="367"/>
      <c r="AC21" s="36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8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79"/>
      <c r="N23" s="379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395" t="s">
        <v>71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367"/>
      <c r="AB25" s="367"/>
      <c r="AC25" s="367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4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5">
        <v>4607091383935</v>
      </c>
      <c r="E29" s="386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2"/>
      <c r="R29" s="382"/>
      <c r="S29" s="382"/>
      <c r="T29" s="383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5">
        <v>4607091383935</v>
      </c>
      <c r="E30" s="386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2"/>
      <c r="R30" s="382"/>
      <c r="S30" s="382"/>
      <c r="T30" s="383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3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34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6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8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395" t="s">
        <v>95</v>
      </c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67"/>
      <c r="AB38" s="367"/>
      <c r="AC38" s="367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8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395" t="s">
        <v>100</v>
      </c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67"/>
      <c r="AB42" s="367"/>
      <c r="AC42" s="367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1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8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395" t="s">
        <v>104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67"/>
      <c r="AB46" s="367"/>
      <c r="AC46" s="367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8"/>
      <c r="B48" s="379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79"/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61" t="s">
        <v>107</v>
      </c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  <c r="P50" s="462"/>
      <c r="Q50" s="462"/>
      <c r="R50" s="462"/>
      <c r="S50" s="462"/>
      <c r="T50" s="462"/>
      <c r="U50" s="462"/>
      <c r="V50" s="462"/>
      <c r="W50" s="462"/>
      <c r="X50" s="462"/>
      <c r="Y50" s="462"/>
      <c r="Z50" s="462"/>
      <c r="AA50" s="48"/>
      <c r="AB50" s="48"/>
      <c r="AC50" s="48"/>
    </row>
    <row r="51" spans="1:68" ht="16.5" hidden="1" customHeight="1" x14ac:dyDescent="0.25">
      <c r="A51" s="394" t="s">
        <v>108</v>
      </c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68"/>
      <c r="AB51" s="368"/>
      <c r="AC51" s="368"/>
    </row>
    <row r="52" spans="1:68" ht="14.25" hidden="1" customHeight="1" x14ac:dyDescent="0.25">
      <c r="A52" s="395" t="s">
        <v>109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67"/>
      <c r="AB52" s="367"/>
      <c r="AC52" s="367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5">
        <v>4607091385670</v>
      </c>
      <c r="E53" s="386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2"/>
      <c r="R53" s="382"/>
      <c r="S53" s="382"/>
      <c r="T53" s="383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5">
        <v>4607091385670</v>
      </c>
      <c r="E54" s="386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2"/>
      <c r="R54" s="382"/>
      <c r="S54" s="382"/>
      <c r="T54" s="383"/>
      <c r="U54" s="34"/>
      <c r="V54" s="34"/>
      <c r="W54" s="35" t="s">
        <v>68</v>
      </c>
      <c r="X54" s="374">
        <v>26</v>
      </c>
      <c r="Y54" s="375">
        <f t="shared" si="6"/>
        <v>32.400000000000006</v>
      </c>
      <c r="Z54" s="36">
        <f>IFERROR(IF(Y54=0,"",ROUNDUP(Y54/H54,0)*0.02175),"")</f>
        <v>6.5250000000000002E-2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27.155555555555551</v>
      </c>
      <c r="BN54" s="64">
        <f t="shared" si="8"/>
        <v>33.840000000000003</v>
      </c>
      <c r="BO54" s="64">
        <f t="shared" si="9"/>
        <v>4.2989417989417987E-2</v>
      </c>
      <c r="BP54" s="64">
        <f t="shared" si="10"/>
        <v>5.3571428571428575E-2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5">
        <v>4680115882539</v>
      </c>
      <c r="E56" s="386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2"/>
      <c r="R56" s="382"/>
      <c r="S56" s="382"/>
      <c r="T56" s="383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5">
        <v>4607091385687</v>
      </c>
      <c r="E57" s="386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2"/>
      <c r="R57" s="382"/>
      <c r="S57" s="382"/>
      <c r="T57" s="383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2.4074074074074074</v>
      </c>
      <c r="Y59" s="376">
        <f>IFERROR(Y53/H53,"0")+IFERROR(Y54/H54,"0")+IFERROR(Y55/H55,"0")+IFERROR(Y56/H56,"0")+IFERROR(Y57/H57,"0")+IFERROR(Y58/H58,"0")</f>
        <v>3.0000000000000004</v>
      </c>
      <c r="Z59" s="376">
        <f>IFERROR(IF(Z53="",0,Z53),"0")+IFERROR(IF(Z54="",0,Z54),"0")+IFERROR(IF(Z55="",0,Z55),"0")+IFERROR(IF(Z56="",0,Z56),"0")+IFERROR(IF(Z57="",0,Z57),"0")+IFERROR(IF(Z58="",0,Z58),"0")</f>
        <v>6.5250000000000002E-2</v>
      </c>
      <c r="AA59" s="377"/>
      <c r="AB59" s="377"/>
      <c r="AC59" s="377"/>
    </row>
    <row r="60" spans="1:68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26</v>
      </c>
      <c r="Y60" s="376">
        <f>IFERROR(SUM(Y53:Y58),"0")</f>
        <v>32.400000000000006</v>
      </c>
      <c r="Z60" s="37"/>
      <c r="AA60" s="377"/>
      <c r="AB60" s="377"/>
      <c r="AC60" s="377"/>
    </row>
    <row r="61" spans="1:68" ht="14.25" hidden="1" customHeight="1" x14ac:dyDescent="0.25">
      <c r="A61" s="395" t="s">
        <v>71</v>
      </c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67"/>
      <c r="AB61" s="367"/>
      <c r="AC61" s="367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4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8"/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79"/>
      <c r="B65" s="379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394" t="s">
        <v>128</v>
      </c>
      <c r="B66" s="379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68"/>
      <c r="AB66" s="368"/>
      <c r="AC66" s="368"/>
    </row>
    <row r="67" spans="1:68" ht="14.25" hidden="1" customHeight="1" x14ac:dyDescent="0.25">
      <c r="A67" s="395" t="s">
        <v>109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67"/>
      <c r="AB67" s="367"/>
      <c r="AC67" s="367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85">
        <v>4680115881426</v>
      </c>
      <c r="E68" s="386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2"/>
      <c r="R68" s="382"/>
      <c r="S68" s="382"/>
      <c r="T68" s="383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5">
        <v>4680115881426</v>
      </c>
      <c r="E69" s="386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2"/>
      <c r="R70" s="382"/>
      <c r="S70" s="382"/>
      <c r="T70" s="383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2"/>
      <c r="R71" s="382"/>
      <c r="S71" s="382"/>
      <c r="T71" s="383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2"/>
      <c r="R72" s="382"/>
      <c r="S72" s="382"/>
      <c r="T72" s="383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idden="1" x14ac:dyDescent="0.2">
      <c r="A74" s="398"/>
      <c r="B74" s="379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0</v>
      </c>
      <c r="Y74" s="376">
        <f>IFERROR(Y68/H68,"0")+IFERROR(Y69/H69,"0")+IFERROR(Y70/H70,"0")+IFERROR(Y71/H71,"0")+IFERROR(Y72/H72,"0")+IFERROR(Y73/H73,"0")</f>
        <v>0</v>
      </c>
      <c r="Z74" s="376">
        <f>IFERROR(IF(Z68="",0,Z68),"0")+IFERROR(IF(Z69="",0,Z69),"0")+IFERROR(IF(Z70="",0,Z70),"0")+IFERROR(IF(Z71="",0,Z71),"0")+IFERROR(IF(Z72="",0,Z72),"0")+IFERROR(IF(Z73="",0,Z73),"0")</f>
        <v>0</v>
      </c>
      <c r="AA74" s="377"/>
      <c r="AB74" s="377"/>
      <c r="AC74" s="377"/>
    </row>
    <row r="75" spans="1:68" hidden="1" x14ac:dyDescent="0.2">
      <c r="A75" s="379"/>
      <c r="B75" s="379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0</v>
      </c>
      <c r="Y75" s="376">
        <f>IFERROR(SUM(Y68:Y73),"0")</f>
        <v>0</v>
      </c>
      <c r="Z75" s="37"/>
      <c r="AA75" s="377"/>
      <c r="AB75" s="377"/>
      <c r="AC75" s="377"/>
    </row>
    <row r="76" spans="1:68" ht="14.25" hidden="1" customHeight="1" x14ac:dyDescent="0.25">
      <c r="A76" s="395" t="s">
        <v>142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2"/>
      <c r="R77" s="382"/>
      <c r="S77" s="382"/>
      <c r="T77" s="383"/>
      <c r="U77" s="34"/>
      <c r="V77" s="34"/>
      <c r="W77" s="35" t="s">
        <v>68</v>
      </c>
      <c r="X77" s="374">
        <v>77</v>
      </c>
      <c r="Y77" s="375">
        <f>IFERROR(IF(X77="",0,CEILING((X77/$H77),1)*$H77),"")</f>
        <v>86.4</v>
      </c>
      <c r="Z77" s="36">
        <f>IFERROR(IF(Y77=0,"",ROUNDUP(Y77/H77,0)*0.02175),"")</f>
        <v>0.17399999999999999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80.422222222222217</v>
      </c>
      <c r="BN77" s="64">
        <f>IFERROR(Y77*I77/H77,"0")</f>
        <v>90.24</v>
      </c>
      <c r="BO77" s="64">
        <f>IFERROR(1/J77*(X77/H77),"0")</f>
        <v>0.1273148148148148</v>
      </c>
      <c r="BP77" s="64">
        <f>IFERROR(1/J77*(Y77/H77),"0")</f>
        <v>0.14285714285714285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2"/>
      <c r="R78" s="382"/>
      <c r="S78" s="382"/>
      <c r="T78" s="383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7.1296296296296289</v>
      </c>
      <c r="Y79" s="376">
        <f>IFERROR(Y77/H77,"0")+IFERROR(Y78/H78,"0")</f>
        <v>8</v>
      </c>
      <c r="Z79" s="376">
        <f>IFERROR(IF(Z77="",0,Z77),"0")+IFERROR(IF(Z78="",0,Z78),"0")</f>
        <v>0.17399999999999999</v>
      </c>
      <c r="AA79" s="377"/>
      <c r="AB79" s="377"/>
      <c r="AC79" s="377"/>
    </row>
    <row r="80" spans="1:68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77</v>
      </c>
      <c r="Y80" s="376">
        <f>IFERROR(SUM(Y77:Y78),"0")</f>
        <v>86.4</v>
      </c>
      <c r="Z80" s="37"/>
      <c r="AA80" s="377"/>
      <c r="AB80" s="377"/>
      <c r="AC80" s="377"/>
    </row>
    <row r="81" spans="1:68" ht="14.25" hidden="1" customHeight="1" x14ac:dyDescent="0.25">
      <c r="A81" s="395" t="s">
        <v>63</v>
      </c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67"/>
      <c r="AB81" s="367"/>
      <c r="AC81" s="367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2"/>
      <c r="R82" s="382"/>
      <c r="S82" s="382"/>
      <c r="T82" s="383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5">
        <v>4680115885042</v>
      </c>
      <c r="E83" s="386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6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2"/>
      <c r="R83" s="382"/>
      <c r="S83" s="382"/>
      <c r="T83" s="383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5">
        <v>4680115885080</v>
      </c>
      <c r="E84" s="386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5">
        <v>4680115885073</v>
      </c>
      <c r="E85" s="386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5">
        <v>4680115885059</v>
      </c>
      <c r="E86" s="386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5">
        <v>4680115885097</v>
      </c>
      <c r="E87" s="386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395" t="s">
        <v>71</v>
      </c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67"/>
      <c r="AB90" s="367"/>
      <c r="AC90" s="367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5">
        <v>4680115884403</v>
      </c>
      <c r="E91" s="386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2"/>
      <c r="R91" s="382"/>
      <c r="S91" s="382"/>
      <c r="T91" s="383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5">
        <v>4680115884311</v>
      </c>
      <c r="E92" s="386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2"/>
      <c r="R92" s="382"/>
      <c r="S92" s="382"/>
      <c r="T92" s="383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79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395" t="s">
        <v>163</v>
      </c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67"/>
      <c r="AB95" s="367"/>
      <c r="AC95" s="367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5">
        <v>4680115881532</v>
      </c>
      <c r="E96" s="386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2"/>
      <c r="R96" s="382"/>
      <c r="S96" s="382"/>
      <c r="T96" s="383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164</v>
      </c>
      <c r="B97" s="54" t="s">
        <v>166</v>
      </c>
      <c r="C97" s="31">
        <v>4301060371</v>
      </c>
      <c r="D97" s="385">
        <v>4680115881532</v>
      </c>
      <c r="E97" s="386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2"/>
      <c r="R97" s="382"/>
      <c r="S97" s="382"/>
      <c r="T97" s="383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5">
        <v>4680115881464</v>
      </c>
      <c r="E98" s="386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hidden="1" x14ac:dyDescent="0.2">
      <c r="A100" s="379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hidden="1" customHeight="1" x14ac:dyDescent="0.25">
      <c r="A101" s="394" t="s">
        <v>169</v>
      </c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68"/>
      <c r="AB101" s="368"/>
      <c r="AC101" s="368"/>
    </row>
    <row r="102" spans="1:68" ht="14.25" hidden="1" customHeight="1" x14ac:dyDescent="0.25">
      <c r="A102" s="395" t="s">
        <v>109</v>
      </c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67"/>
      <c r="AB102" s="367"/>
      <c r="AC102" s="367"/>
    </row>
    <row r="103" spans="1:68" ht="27" hidden="1" customHeight="1" x14ac:dyDescent="0.25">
      <c r="A103" s="54" t="s">
        <v>170</v>
      </c>
      <c r="B103" s="54" t="s">
        <v>171</v>
      </c>
      <c r="C103" s="31">
        <v>4301011468</v>
      </c>
      <c r="D103" s="385">
        <v>4680115881327</v>
      </c>
      <c r="E103" s="386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2"/>
      <c r="R103" s="382"/>
      <c r="S103" s="382"/>
      <c r="T103" s="383"/>
      <c r="U103" s="34"/>
      <c r="V103" s="34"/>
      <c r="W103" s="35" t="s">
        <v>68</v>
      </c>
      <c r="X103" s="374">
        <v>0</v>
      </c>
      <c r="Y103" s="375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5">
        <v>4680115881518</v>
      </c>
      <c r="E104" s="386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2"/>
      <c r="R104" s="382"/>
      <c r="S104" s="382"/>
      <c r="T104" s="383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5">
        <v>4680115881303</v>
      </c>
      <c r="E105" s="386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2"/>
      <c r="R105" s="382"/>
      <c r="S105" s="382"/>
      <c r="T105" s="383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178</v>
      </c>
      <c r="B106" s="54" t="s">
        <v>179</v>
      </c>
      <c r="C106" s="31">
        <v>4301012007</v>
      </c>
      <c r="D106" s="385">
        <v>4680115881303</v>
      </c>
      <c r="E106" s="386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3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2"/>
      <c r="R106" s="382"/>
      <c r="S106" s="382"/>
      <c r="T106" s="383"/>
      <c r="U106" s="34"/>
      <c r="V106" s="34" t="s">
        <v>180</v>
      </c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39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0</v>
      </c>
      <c r="Y107" s="376">
        <f>IFERROR(Y103/H103,"0")+IFERROR(Y104/H104,"0")+IFERROR(Y105/H105,"0")+IFERROR(Y106/H106,"0")</f>
        <v>0</v>
      </c>
      <c r="Z107" s="376">
        <f>IFERROR(IF(Z103="",0,Z103),"0")+IFERROR(IF(Z104="",0,Z104),"0")+IFERROR(IF(Z105="",0,Z105),"0")+IFERROR(IF(Z106="",0,Z106),"0")</f>
        <v>0</v>
      </c>
      <c r="AA107" s="377"/>
      <c r="AB107" s="377"/>
      <c r="AC107" s="377"/>
    </row>
    <row r="108" spans="1:68" hidden="1" x14ac:dyDescent="0.2">
      <c r="A108" s="379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0</v>
      </c>
      <c r="Y108" s="376">
        <f>IFERROR(SUM(Y103:Y106),"0")</f>
        <v>0</v>
      </c>
      <c r="Z108" s="37"/>
      <c r="AA108" s="377"/>
      <c r="AB108" s="377"/>
      <c r="AC108" s="377"/>
    </row>
    <row r="109" spans="1:68" ht="14.25" hidden="1" customHeight="1" x14ac:dyDescent="0.25">
      <c r="A109" s="395" t="s">
        <v>71</v>
      </c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67"/>
      <c r="AB109" s="367"/>
      <c r="AC109" s="367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5">
        <v>4607091386967</v>
      </c>
      <c r="E110" s="386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2"/>
      <c r="R110" s="382"/>
      <c r="S110" s="382"/>
      <c r="T110" s="383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5">
        <v>4607091386967</v>
      </c>
      <c r="E111" s="386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2"/>
      <c r="R111" s="382"/>
      <c r="S111" s="382"/>
      <c r="T111" s="383"/>
      <c r="U111" s="34"/>
      <c r="V111" s="34"/>
      <c r="W111" s="35" t="s">
        <v>68</v>
      </c>
      <c r="X111" s="374">
        <v>192</v>
      </c>
      <c r="Y111" s="375">
        <f>IFERROR(IF(X111="",0,CEILING((X111/$H111),1)*$H111),"")</f>
        <v>193.20000000000002</v>
      </c>
      <c r="Z111" s="36">
        <f>IFERROR(IF(Y111=0,"",ROUNDUP(Y111/H111,0)*0.02175),"")</f>
        <v>0.50024999999999997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204.89142857142858</v>
      </c>
      <c r="BN111" s="64">
        <f>IFERROR(Y111*I111/H111,"0")</f>
        <v>206.17200000000003</v>
      </c>
      <c r="BO111" s="64">
        <f>IFERROR(1/J111*(X111/H111),"0")</f>
        <v>0.40816326530612246</v>
      </c>
      <c r="BP111" s="64">
        <f>IFERROR(1/J111*(Y111/H111),"0")</f>
        <v>0.4107142857142857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85">
        <v>4607091385731</v>
      </c>
      <c r="E112" s="386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2"/>
      <c r="R112" s="382"/>
      <c r="S112" s="382"/>
      <c r="T112" s="383"/>
      <c r="U112" s="34"/>
      <c r="V112" s="34"/>
      <c r="W112" s="35" t="s">
        <v>68</v>
      </c>
      <c r="X112" s="374">
        <v>0</v>
      </c>
      <c r="Y112" s="375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5">
        <v>4680115880894</v>
      </c>
      <c r="E113" s="386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5">
        <v>4680115880214</v>
      </c>
      <c r="E114" s="386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2"/>
      <c r="R114" s="382"/>
      <c r="S114" s="382"/>
      <c r="T114" s="383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22.857142857142858</v>
      </c>
      <c r="Y115" s="376">
        <f>IFERROR(Y110/H110,"0")+IFERROR(Y111/H111,"0")+IFERROR(Y112/H112,"0")+IFERROR(Y113/H113,"0")+IFERROR(Y114/H114,"0")</f>
        <v>23</v>
      </c>
      <c r="Z115" s="376">
        <f>IFERROR(IF(Z110="",0,Z110),"0")+IFERROR(IF(Z111="",0,Z111),"0")+IFERROR(IF(Z112="",0,Z112),"0")+IFERROR(IF(Z113="",0,Z113),"0")+IFERROR(IF(Z114="",0,Z114),"0")</f>
        <v>0.50024999999999997</v>
      </c>
      <c r="AA115" s="377"/>
      <c r="AB115" s="377"/>
      <c r="AC115" s="377"/>
    </row>
    <row r="116" spans="1:68" x14ac:dyDescent="0.2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192</v>
      </c>
      <c r="Y116" s="376">
        <f>IFERROR(SUM(Y110:Y114),"0")</f>
        <v>193.20000000000002</v>
      </c>
      <c r="Z116" s="37"/>
      <c r="AA116" s="377"/>
      <c r="AB116" s="377"/>
      <c r="AC116" s="377"/>
    </row>
    <row r="117" spans="1:68" ht="16.5" hidden="1" customHeight="1" x14ac:dyDescent="0.25">
      <c r="A117" s="394" t="s">
        <v>190</v>
      </c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68"/>
      <c r="AB117" s="368"/>
      <c r="AC117" s="368"/>
    </row>
    <row r="118" spans="1:68" ht="14.25" hidden="1" customHeight="1" x14ac:dyDescent="0.25">
      <c r="A118" s="395" t="s">
        <v>109</v>
      </c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67"/>
      <c r="AB118" s="367"/>
      <c r="AC118" s="367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5">
        <v>4680115882133</v>
      </c>
      <c r="E119" s="386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2"/>
      <c r="R119" s="382"/>
      <c r="S119" s="382"/>
      <c r="T119" s="383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5">
        <v>4680115882133</v>
      </c>
      <c r="E120" s="386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2"/>
      <c r="R120" s="382"/>
      <c r="S120" s="382"/>
      <c r="T120" s="383"/>
      <c r="U120" s="34"/>
      <c r="V120" s="34"/>
      <c r="W120" s="35" t="s">
        <v>68</v>
      </c>
      <c r="X120" s="374">
        <v>70</v>
      </c>
      <c r="Y120" s="375">
        <f>IFERROR(IF(X120="",0,CEILING((X120/$H120),1)*$H120),"")</f>
        <v>78.399999999999991</v>
      </c>
      <c r="Z120" s="36">
        <f>IFERROR(IF(Y120=0,"",ROUNDUP(Y120/H120,0)*0.02175),"")</f>
        <v>0.15225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73</v>
      </c>
      <c r="BN120" s="64">
        <f>IFERROR(Y120*I120/H120,"0")</f>
        <v>81.759999999999991</v>
      </c>
      <c r="BO120" s="64">
        <f>IFERROR(1/J120*(X120/H120),"0")</f>
        <v>0.11160714285714285</v>
      </c>
      <c r="BP120" s="64">
        <f>IFERROR(1/J120*(Y120/H120),"0")</f>
        <v>0.125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5">
        <v>4680115880269</v>
      </c>
      <c r="E121" s="386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2"/>
      <c r="R121" s="382"/>
      <c r="S121" s="382"/>
      <c r="T121" s="383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5">
        <v>4680115880429</v>
      </c>
      <c r="E122" s="386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2"/>
      <c r="R122" s="382"/>
      <c r="S122" s="382"/>
      <c r="T122" s="383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5">
        <v>4680115881457</v>
      </c>
      <c r="E123" s="386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2"/>
      <c r="R123" s="382"/>
      <c r="S123" s="382"/>
      <c r="T123" s="383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6.25</v>
      </c>
      <c r="Y124" s="376">
        <f>IFERROR(Y119/H119,"0")+IFERROR(Y120/H120,"0")+IFERROR(Y121/H121,"0")+IFERROR(Y122/H122,"0")+IFERROR(Y123/H123,"0")</f>
        <v>7</v>
      </c>
      <c r="Z124" s="376">
        <f>IFERROR(IF(Z119="",0,Z119),"0")+IFERROR(IF(Z120="",0,Z120),"0")+IFERROR(IF(Z121="",0,Z121),"0")+IFERROR(IF(Z122="",0,Z122),"0")+IFERROR(IF(Z123="",0,Z123),"0")</f>
        <v>0.15225</v>
      </c>
      <c r="AA124" s="377"/>
      <c r="AB124" s="377"/>
      <c r="AC124" s="377"/>
    </row>
    <row r="125" spans="1:68" x14ac:dyDescent="0.2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70</v>
      </c>
      <c r="Y125" s="376">
        <f>IFERROR(SUM(Y119:Y123),"0")</f>
        <v>78.399999999999991</v>
      </c>
      <c r="Z125" s="37"/>
      <c r="AA125" s="377"/>
      <c r="AB125" s="377"/>
      <c r="AC125" s="377"/>
    </row>
    <row r="126" spans="1:68" ht="14.25" hidden="1" customHeight="1" x14ac:dyDescent="0.25">
      <c r="A126" s="395" t="s">
        <v>142</v>
      </c>
      <c r="B126" s="379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67"/>
      <c r="AB126" s="367"/>
      <c r="AC126" s="367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5">
        <v>4680115881488</v>
      </c>
      <c r="E127" s="386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2"/>
      <c r="R127" s="382"/>
      <c r="S127" s="382"/>
      <c r="T127" s="383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5">
        <v>4680115882775</v>
      </c>
      <c r="E128" s="386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2"/>
      <c r="R128" s="382"/>
      <c r="S128" s="382"/>
      <c r="T128" s="383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5">
        <v>4680115880658</v>
      </c>
      <c r="E129" s="386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2"/>
      <c r="R129" s="382"/>
      <c r="S129" s="382"/>
      <c r="T129" s="383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398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hidden="1" x14ac:dyDescent="0.2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hidden="1" customHeight="1" x14ac:dyDescent="0.25">
      <c r="A132" s="395" t="s">
        <v>71</v>
      </c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5">
        <v>4607091385168</v>
      </c>
      <c r="E133" s="386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4">
        <v>200</v>
      </c>
      <c r="Y133" s="375">
        <f t="shared" ref="Y133:Y138" si="21">IFERROR(IF(X133="",0,CEILING((X133/$H133),1)*$H133),"")</f>
        <v>201.60000000000002</v>
      </c>
      <c r="Z133" s="36">
        <f>IFERROR(IF(Y133=0,"",ROUNDUP(Y133/H133,0)*0.02175),"")</f>
        <v>0.52200000000000002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213.28571428571431</v>
      </c>
      <c r="BN133" s="64">
        <f t="shared" ref="BN133:BN138" si="23">IFERROR(Y133*I133/H133,"0")</f>
        <v>214.99200000000002</v>
      </c>
      <c r="BO133" s="64">
        <f t="shared" ref="BO133:BO138" si="24">IFERROR(1/J133*(X133/H133),"0")</f>
        <v>0.42517006802721086</v>
      </c>
      <c r="BP133" s="64">
        <f t="shared" ref="BP133:BP138" si="25">IFERROR(1/J133*(Y133/H133),"0")</f>
        <v>0.42857142857142855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5">
        <v>4607091385168</v>
      </c>
      <c r="E134" s="386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5">
        <v>4607091383256</v>
      </c>
      <c r="E135" s="386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2"/>
      <c r="R135" s="382"/>
      <c r="S135" s="382"/>
      <c r="T135" s="383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hidden="1" customHeight="1" x14ac:dyDescent="0.25">
      <c r="A136" s="54" t="s">
        <v>211</v>
      </c>
      <c r="B136" s="54" t="s">
        <v>212</v>
      </c>
      <c r="C136" s="31">
        <v>4301051358</v>
      </c>
      <c r="D136" s="385">
        <v>4607091385748</v>
      </c>
      <c r="E136" s="386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2"/>
      <c r="R136" s="382"/>
      <c r="S136" s="382"/>
      <c r="T136" s="383"/>
      <c r="U136" s="34"/>
      <c r="V136" s="34"/>
      <c r="W136" s="35" t="s">
        <v>68</v>
      </c>
      <c r="X136" s="374">
        <v>0</v>
      </c>
      <c r="Y136" s="375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5">
        <v>4680115884533</v>
      </c>
      <c r="E137" s="386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2"/>
      <c r="R137" s="382"/>
      <c r="S137" s="382"/>
      <c r="T137" s="383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5">
        <v>4680115882645</v>
      </c>
      <c r="E138" s="386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2"/>
      <c r="R138" s="382"/>
      <c r="S138" s="382"/>
      <c r="T138" s="383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23.80952380952381</v>
      </c>
      <c r="Y139" s="376">
        <f>IFERROR(Y133/H133,"0")+IFERROR(Y134/H134,"0")+IFERROR(Y135/H135,"0")+IFERROR(Y136/H136,"0")+IFERROR(Y137/H137,"0")+IFERROR(Y138/H138,"0")</f>
        <v>24</v>
      </c>
      <c r="Z139" s="376">
        <f>IFERROR(IF(Z133="",0,Z133),"0")+IFERROR(IF(Z134="",0,Z134),"0")+IFERROR(IF(Z135="",0,Z135),"0")+IFERROR(IF(Z136="",0,Z136),"0")+IFERROR(IF(Z137="",0,Z137),"0")+IFERROR(IF(Z138="",0,Z138),"0")</f>
        <v>0.52200000000000002</v>
      </c>
      <c r="AA139" s="377"/>
      <c r="AB139" s="377"/>
      <c r="AC139" s="377"/>
    </row>
    <row r="140" spans="1:68" x14ac:dyDescent="0.2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200</v>
      </c>
      <c r="Y140" s="376">
        <f>IFERROR(SUM(Y133:Y138),"0")</f>
        <v>201.60000000000002</v>
      </c>
      <c r="Z140" s="37"/>
      <c r="AA140" s="377"/>
      <c r="AB140" s="377"/>
      <c r="AC140" s="377"/>
    </row>
    <row r="141" spans="1:68" ht="14.25" hidden="1" customHeight="1" x14ac:dyDescent="0.25">
      <c r="A141" s="395" t="s">
        <v>163</v>
      </c>
      <c r="B141" s="379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67"/>
      <c r="AB141" s="367"/>
      <c r="AC141" s="367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5">
        <v>4680115882652</v>
      </c>
      <c r="E142" s="386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5">
        <v>4680115880238</v>
      </c>
      <c r="E143" s="386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9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2"/>
      <c r="R143" s="382"/>
      <c r="S143" s="382"/>
      <c r="T143" s="383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98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394" t="s">
        <v>221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68"/>
      <c r="AB146" s="368"/>
      <c r="AC146" s="368"/>
    </row>
    <row r="147" spans="1:68" ht="14.25" hidden="1" customHeight="1" x14ac:dyDescent="0.25">
      <c r="A147" s="395" t="s">
        <v>109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67"/>
      <c r="AB147" s="367"/>
      <c r="AC147" s="367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5">
        <v>4680115882577</v>
      </c>
      <c r="E148" s="386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2"/>
      <c r="R148" s="382"/>
      <c r="S148" s="382"/>
      <c r="T148" s="383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5">
        <v>4680115882577</v>
      </c>
      <c r="E149" s="386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2"/>
      <c r="R149" s="382"/>
      <c r="S149" s="382"/>
      <c r="T149" s="383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98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395" t="s">
        <v>63</v>
      </c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67"/>
      <c r="AB152" s="367"/>
      <c r="AC152" s="367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5">
        <v>4680115883444</v>
      </c>
      <c r="E153" s="386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5">
        <v>4680115883444</v>
      </c>
      <c r="E154" s="386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2"/>
      <c r="R154" s="382"/>
      <c r="S154" s="382"/>
      <c r="T154" s="383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8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79"/>
      <c r="N156" s="379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395" t="s">
        <v>71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79"/>
      <c r="O157" s="379"/>
      <c r="P157" s="379"/>
      <c r="Q157" s="379"/>
      <c r="R157" s="379"/>
      <c r="S157" s="379"/>
      <c r="T157" s="379"/>
      <c r="U157" s="379"/>
      <c r="V157" s="379"/>
      <c r="W157" s="379"/>
      <c r="X157" s="379"/>
      <c r="Y157" s="379"/>
      <c r="Z157" s="379"/>
      <c r="AA157" s="367"/>
      <c r="AB157" s="367"/>
      <c r="AC157" s="367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5">
        <v>4680115882584</v>
      </c>
      <c r="E158" s="386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2"/>
      <c r="R158" s="382"/>
      <c r="S158" s="382"/>
      <c r="T158" s="383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5">
        <v>4680115882584</v>
      </c>
      <c r="E159" s="386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1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2"/>
      <c r="R159" s="382"/>
      <c r="S159" s="382"/>
      <c r="T159" s="383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8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79"/>
      <c r="N161" s="379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394" t="s">
        <v>107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368"/>
      <c r="AB162" s="368"/>
      <c r="AC162" s="368"/>
    </row>
    <row r="163" spans="1:68" ht="14.25" hidden="1" customHeight="1" x14ac:dyDescent="0.25">
      <c r="A163" s="395" t="s">
        <v>109</v>
      </c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79"/>
      <c r="O163" s="379"/>
      <c r="P163" s="379"/>
      <c r="Q163" s="379"/>
      <c r="R163" s="379"/>
      <c r="S163" s="379"/>
      <c r="T163" s="379"/>
      <c r="U163" s="379"/>
      <c r="V163" s="379"/>
      <c r="W163" s="379"/>
      <c r="X163" s="379"/>
      <c r="Y163" s="379"/>
      <c r="Z163" s="379"/>
      <c r="AA163" s="367"/>
      <c r="AB163" s="367"/>
      <c r="AC163" s="367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5">
        <v>4607091382945</v>
      </c>
      <c r="E164" s="386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9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2"/>
      <c r="R164" s="382"/>
      <c r="S164" s="382"/>
      <c r="T164" s="383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5">
        <v>4607091382952</v>
      </c>
      <c r="E165" s="386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2"/>
      <c r="R165" s="382"/>
      <c r="S165" s="382"/>
      <c r="T165" s="383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5">
        <v>4607091384604</v>
      </c>
      <c r="E166" s="386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2"/>
      <c r="R166" s="382"/>
      <c r="S166" s="382"/>
      <c r="T166" s="383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98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79"/>
      <c r="N167" s="379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79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395" t="s">
        <v>63</v>
      </c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79"/>
      <c r="O169" s="379"/>
      <c r="P169" s="379"/>
      <c r="Q169" s="379"/>
      <c r="R169" s="379"/>
      <c r="S169" s="379"/>
      <c r="T169" s="379"/>
      <c r="U169" s="379"/>
      <c r="V169" s="379"/>
      <c r="W169" s="379"/>
      <c r="X169" s="379"/>
      <c r="Y169" s="379"/>
      <c r="Z169" s="379"/>
      <c r="AA169" s="367"/>
      <c r="AB169" s="367"/>
      <c r="AC169" s="367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5">
        <v>4607091387667</v>
      </c>
      <c r="E170" s="386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2"/>
      <c r="R170" s="382"/>
      <c r="S170" s="382"/>
      <c r="T170" s="383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5">
        <v>4607091387636</v>
      </c>
      <c r="E171" s="386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2"/>
      <c r="R171" s="382"/>
      <c r="S171" s="382"/>
      <c r="T171" s="383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5">
        <v>4607091382426</v>
      </c>
      <c r="E172" s="386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2"/>
      <c r="R172" s="382"/>
      <c r="S172" s="382"/>
      <c r="T172" s="383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5">
        <v>4607091386547</v>
      </c>
      <c r="E173" s="386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2"/>
      <c r="R173" s="382"/>
      <c r="S173" s="382"/>
      <c r="T173" s="383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5">
        <v>4607091382464</v>
      </c>
      <c r="E174" s="386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2"/>
      <c r="R174" s="382"/>
      <c r="S174" s="382"/>
      <c r="T174" s="383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8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79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395" t="s">
        <v>71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79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5">
        <v>4607091385304</v>
      </c>
      <c r="E178" s="386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2"/>
      <c r="R178" s="382"/>
      <c r="S178" s="382"/>
      <c r="T178" s="383"/>
      <c r="U178" s="34"/>
      <c r="V178" s="34"/>
      <c r="W178" s="35" t="s">
        <v>68</v>
      </c>
      <c r="X178" s="374">
        <v>98</v>
      </c>
      <c r="Y178" s="375">
        <f>IFERROR(IF(X178="",0,CEILING((X178/$H178),1)*$H178),"")</f>
        <v>100.80000000000001</v>
      </c>
      <c r="Z178" s="36">
        <f>IFERROR(IF(Y178=0,"",ROUNDUP(Y178/H178,0)*0.02175),"")</f>
        <v>0.26100000000000001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104.58000000000001</v>
      </c>
      <c r="BN178" s="64">
        <f>IFERROR(Y178*I178/H178,"0")</f>
        <v>107.56800000000001</v>
      </c>
      <c r="BO178" s="64">
        <f>IFERROR(1/J178*(X178/H178),"0")</f>
        <v>0.20833333333333331</v>
      </c>
      <c r="BP178" s="64">
        <f>IFERROR(1/J178*(Y178/H178),"0")</f>
        <v>0.21428571428571427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5">
        <v>4607091386264</v>
      </c>
      <c r="E179" s="386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2"/>
      <c r="R179" s="382"/>
      <c r="S179" s="382"/>
      <c r="T179" s="383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5">
        <v>4607091385427</v>
      </c>
      <c r="E180" s="386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2"/>
      <c r="R180" s="382"/>
      <c r="S180" s="382"/>
      <c r="T180" s="383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79"/>
      <c r="C181" s="379"/>
      <c r="D181" s="379"/>
      <c r="E181" s="379"/>
      <c r="F181" s="379"/>
      <c r="G181" s="379"/>
      <c r="H181" s="379"/>
      <c r="I181" s="379"/>
      <c r="J181" s="379"/>
      <c r="K181" s="379"/>
      <c r="L181" s="379"/>
      <c r="M181" s="379"/>
      <c r="N181" s="379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11.666666666666666</v>
      </c>
      <c r="Y181" s="376">
        <f>IFERROR(Y178/H178,"0")+IFERROR(Y179/H179,"0")+IFERROR(Y180/H180,"0")</f>
        <v>12</v>
      </c>
      <c r="Z181" s="376">
        <f>IFERROR(IF(Z178="",0,Z178),"0")+IFERROR(IF(Z179="",0,Z179),"0")+IFERROR(IF(Z180="",0,Z180),"0")</f>
        <v>0.26100000000000001</v>
      </c>
      <c r="AA181" s="377"/>
      <c r="AB181" s="377"/>
      <c r="AC181" s="377"/>
    </row>
    <row r="182" spans="1:68" x14ac:dyDescent="0.2">
      <c r="A182" s="379"/>
      <c r="B182" s="379"/>
      <c r="C182" s="379"/>
      <c r="D182" s="379"/>
      <c r="E182" s="379"/>
      <c r="F182" s="379"/>
      <c r="G182" s="379"/>
      <c r="H182" s="379"/>
      <c r="I182" s="379"/>
      <c r="J182" s="379"/>
      <c r="K182" s="379"/>
      <c r="L182" s="379"/>
      <c r="M182" s="379"/>
      <c r="N182" s="379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98</v>
      </c>
      <c r="Y182" s="376">
        <f>IFERROR(SUM(Y178:Y180),"0")</f>
        <v>100.80000000000001</v>
      </c>
      <c r="Z182" s="37"/>
      <c r="AA182" s="377"/>
      <c r="AB182" s="377"/>
      <c r="AC182" s="377"/>
    </row>
    <row r="183" spans="1:68" ht="27.75" hidden="1" customHeight="1" x14ac:dyDescent="0.2">
      <c r="A183" s="461" t="s">
        <v>253</v>
      </c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2"/>
      <c r="P183" s="462"/>
      <c r="Q183" s="462"/>
      <c r="R183" s="462"/>
      <c r="S183" s="462"/>
      <c r="T183" s="462"/>
      <c r="U183" s="462"/>
      <c r="V183" s="462"/>
      <c r="W183" s="462"/>
      <c r="X183" s="462"/>
      <c r="Y183" s="462"/>
      <c r="Z183" s="462"/>
      <c r="AA183" s="48"/>
      <c r="AB183" s="48"/>
      <c r="AC183" s="48"/>
    </row>
    <row r="184" spans="1:68" ht="16.5" hidden="1" customHeight="1" x14ac:dyDescent="0.25">
      <c r="A184" s="394" t="s">
        <v>254</v>
      </c>
      <c r="B184" s="379"/>
      <c r="C184" s="379"/>
      <c r="D184" s="379"/>
      <c r="E184" s="379"/>
      <c r="F184" s="379"/>
      <c r="G184" s="379"/>
      <c r="H184" s="379"/>
      <c r="I184" s="379"/>
      <c r="J184" s="379"/>
      <c r="K184" s="379"/>
      <c r="L184" s="379"/>
      <c r="M184" s="379"/>
      <c r="N184" s="379"/>
      <c r="O184" s="379"/>
      <c r="P184" s="379"/>
      <c r="Q184" s="379"/>
      <c r="R184" s="379"/>
      <c r="S184" s="379"/>
      <c r="T184" s="379"/>
      <c r="U184" s="379"/>
      <c r="V184" s="379"/>
      <c r="W184" s="379"/>
      <c r="X184" s="379"/>
      <c r="Y184" s="379"/>
      <c r="Z184" s="379"/>
      <c r="AA184" s="368"/>
      <c r="AB184" s="368"/>
      <c r="AC184" s="368"/>
    </row>
    <row r="185" spans="1:68" ht="14.25" hidden="1" customHeight="1" x14ac:dyDescent="0.25">
      <c r="A185" s="395" t="s">
        <v>63</v>
      </c>
      <c r="B185" s="379"/>
      <c r="C185" s="379"/>
      <c r="D185" s="379"/>
      <c r="E185" s="379"/>
      <c r="F185" s="379"/>
      <c r="G185" s="379"/>
      <c r="H185" s="379"/>
      <c r="I185" s="379"/>
      <c r="J185" s="379"/>
      <c r="K185" s="379"/>
      <c r="L185" s="379"/>
      <c r="M185" s="379"/>
      <c r="N185" s="379"/>
      <c r="O185" s="379"/>
      <c r="P185" s="379"/>
      <c r="Q185" s="379"/>
      <c r="R185" s="379"/>
      <c r="S185" s="379"/>
      <c r="T185" s="379"/>
      <c r="U185" s="379"/>
      <c r="V185" s="379"/>
      <c r="W185" s="379"/>
      <c r="X185" s="379"/>
      <c r="Y185" s="379"/>
      <c r="Z185" s="379"/>
      <c r="AA185" s="367"/>
      <c r="AB185" s="367"/>
      <c r="AC185" s="367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5">
        <v>4680115880993</v>
      </c>
      <c r="E186" s="386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2"/>
      <c r="R186" s="382"/>
      <c r="S186" s="382"/>
      <c r="T186" s="383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5">
        <v>4680115881761</v>
      </c>
      <c r="E187" s="386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2"/>
      <c r="R187" s="382"/>
      <c r="S187" s="382"/>
      <c r="T187" s="383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5">
        <v>4680115881563</v>
      </c>
      <c r="E188" s="386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2"/>
      <c r="R188" s="382"/>
      <c r="S188" s="382"/>
      <c r="T188" s="383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261</v>
      </c>
      <c r="B189" s="54" t="s">
        <v>262</v>
      </c>
      <c r="C189" s="31">
        <v>4301031199</v>
      </c>
      <c r="D189" s="385">
        <v>4680115880986</v>
      </c>
      <c r="E189" s="386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2"/>
      <c r="R189" s="382"/>
      <c r="S189" s="382"/>
      <c r="T189" s="383"/>
      <c r="U189" s="34"/>
      <c r="V189" s="34"/>
      <c r="W189" s="35" t="s">
        <v>68</v>
      </c>
      <c r="X189" s="374">
        <v>0</v>
      </c>
      <c r="Y189" s="375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5">
        <v>4680115881785</v>
      </c>
      <c r="E190" s="386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2"/>
      <c r="R190" s="382"/>
      <c r="S190" s="382"/>
      <c r="T190" s="383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265</v>
      </c>
      <c r="B191" s="54" t="s">
        <v>266</v>
      </c>
      <c r="C191" s="31">
        <v>4301031202</v>
      </c>
      <c r="D191" s="385">
        <v>4680115881679</v>
      </c>
      <c r="E191" s="386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2"/>
      <c r="R191" s="382"/>
      <c r="S191" s="382"/>
      <c r="T191" s="383"/>
      <c r="U191" s="34"/>
      <c r="V191" s="34"/>
      <c r="W191" s="35" t="s">
        <v>68</v>
      </c>
      <c r="X191" s="374">
        <v>0</v>
      </c>
      <c r="Y191" s="375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5">
        <v>4680115880191</v>
      </c>
      <c r="E192" s="386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2"/>
      <c r="R192" s="382"/>
      <c r="S192" s="382"/>
      <c r="T192" s="383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5">
        <v>4680115883963</v>
      </c>
      <c r="E193" s="386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2"/>
      <c r="R193" s="382"/>
      <c r="S193" s="382"/>
      <c r="T193" s="383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idden="1" x14ac:dyDescent="0.2">
      <c r="A194" s="398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79"/>
      <c r="N194" s="379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0</v>
      </c>
      <c r="Y194" s="376">
        <f>IFERROR(Y186/H186,"0")+IFERROR(Y187/H187,"0")+IFERROR(Y188/H188,"0")+IFERROR(Y189/H189,"0")+IFERROR(Y190/H190,"0")+IFERROR(Y191/H191,"0")+IFERROR(Y192/H192,"0")+IFERROR(Y193/H193,"0")</f>
        <v>0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77"/>
      <c r="AB194" s="377"/>
      <c r="AC194" s="377"/>
    </row>
    <row r="195" spans="1:68" hidden="1" x14ac:dyDescent="0.2">
      <c r="A195" s="379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79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0</v>
      </c>
      <c r="Y195" s="376">
        <f>IFERROR(SUM(Y186:Y193),"0")</f>
        <v>0</v>
      </c>
      <c r="Z195" s="37"/>
      <c r="AA195" s="377"/>
      <c r="AB195" s="377"/>
      <c r="AC195" s="377"/>
    </row>
    <row r="196" spans="1:68" ht="16.5" hidden="1" customHeight="1" x14ac:dyDescent="0.25">
      <c r="A196" s="394" t="s">
        <v>271</v>
      </c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79"/>
      <c r="O196" s="379"/>
      <c r="P196" s="379"/>
      <c r="Q196" s="379"/>
      <c r="R196" s="379"/>
      <c r="S196" s="379"/>
      <c r="T196" s="379"/>
      <c r="U196" s="379"/>
      <c r="V196" s="379"/>
      <c r="W196" s="379"/>
      <c r="X196" s="379"/>
      <c r="Y196" s="379"/>
      <c r="Z196" s="379"/>
      <c r="AA196" s="368"/>
      <c r="AB196" s="368"/>
      <c r="AC196" s="368"/>
    </row>
    <row r="197" spans="1:68" ht="14.25" hidden="1" customHeight="1" x14ac:dyDescent="0.25">
      <c r="A197" s="395" t="s">
        <v>109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79"/>
      <c r="AA197" s="367"/>
      <c r="AB197" s="367"/>
      <c r="AC197" s="367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5">
        <v>4680115881402</v>
      </c>
      <c r="E198" s="386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5">
        <v>4680115881396</v>
      </c>
      <c r="E199" s="386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2"/>
      <c r="R199" s="382"/>
      <c r="S199" s="382"/>
      <c r="T199" s="383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98"/>
      <c r="B200" s="379"/>
      <c r="C200" s="379"/>
      <c r="D200" s="379"/>
      <c r="E200" s="379"/>
      <c r="F200" s="379"/>
      <c r="G200" s="379"/>
      <c r="H200" s="379"/>
      <c r="I200" s="379"/>
      <c r="J200" s="379"/>
      <c r="K200" s="379"/>
      <c r="L200" s="379"/>
      <c r="M200" s="379"/>
      <c r="N200" s="379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79"/>
      <c r="B201" s="379"/>
      <c r="C201" s="379"/>
      <c r="D201" s="379"/>
      <c r="E201" s="379"/>
      <c r="F201" s="379"/>
      <c r="G201" s="379"/>
      <c r="H201" s="379"/>
      <c r="I201" s="379"/>
      <c r="J201" s="379"/>
      <c r="K201" s="379"/>
      <c r="L201" s="379"/>
      <c r="M201" s="379"/>
      <c r="N201" s="379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395" t="s">
        <v>142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79"/>
      <c r="O202" s="379"/>
      <c r="P202" s="379"/>
      <c r="Q202" s="379"/>
      <c r="R202" s="379"/>
      <c r="S202" s="379"/>
      <c r="T202" s="379"/>
      <c r="U202" s="379"/>
      <c r="V202" s="379"/>
      <c r="W202" s="379"/>
      <c r="X202" s="379"/>
      <c r="Y202" s="379"/>
      <c r="Z202" s="379"/>
      <c r="AA202" s="367"/>
      <c r="AB202" s="367"/>
      <c r="AC202" s="367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5">
        <v>4680115882935</v>
      </c>
      <c r="E203" s="386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5">
        <v>4680115880764</v>
      </c>
      <c r="E204" s="386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2"/>
      <c r="R204" s="382"/>
      <c r="S204" s="382"/>
      <c r="T204" s="383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8"/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79"/>
      <c r="B206" s="379"/>
      <c r="C206" s="379"/>
      <c r="D206" s="379"/>
      <c r="E206" s="379"/>
      <c r="F206" s="379"/>
      <c r="G206" s="379"/>
      <c r="H206" s="379"/>
      <c r="I206" s="379"/>
      <c r="J206" s="379"/>
      <c r="K206" s="379"/>
      <c r="L206" s="379"/>
      <c r="M206" s="379"/>
      <c r="N206" s="379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395" t="s">
        <v>63</v>
      </c>
      <c r="B207" s="379"/>
      <c r="C207" s="379"/>
      <c r="D207" s="379"/>
      <c r="E207" s="379"/>
      <c r="F207" s="379"/>
      <c r="G207" s="379"/>
      <c r="H207" s="379"/>
      <c r="I207" s="379"/>
      <c r="J207" s="379"/>
      <c r="K207" s="379"/>
      <c r="L207" s="379"/>
      <c r="M207" s="379"/>
      <c r="N207" s="379"/>
      <c r="O207" s="379"/>
      <c r="P207" s="379"/>
      <c r="Q207" s="379"/>
      <c r="R207" s="379"/>
      <c r="S207" s="379"/>
      <c r="T207" s="379"/>
      <c r="U207" s="379"/>
      <c r="V207" s="379"/>
      <c r="W207" s="379"/>
      <c r="X207" s="379"/>
      <c r="Y207" s="379"/>
      <c r="Z207" s="379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5">
        <v>4680115882683</v>
      </c>
      <c r="E208" s="386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4">
        <v>59</v>
      </c>
      <c r="Y208" s="375">
        <f t="shared" ref="Y208:Y215" si="31">IFERROR(IF(X208="",0,CEILING((X208/$H208),1)*$H208),"")</f>
        <v>59.400000000000006</v>
      </c>
      <c r="Z208" s="36">
        <f>IFERROR(IF(Y208=0,"",ROUNDUP(Y208/H208,0)*0.00937),"")</f>
        <v>0.10306999999999999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61.294444444444444</v>
      </c>
      <c r="BN208" s="64">
        <f t="shared" ref="BN208:BN215" si="33">IFERROR(Y208*I208/H208,"0")</f>
        <v>61.71</v>
      </c>
      <c r="BO208" s="64">
        <f t="shared" ref="BO208:BO215" si="34">IFERROR(1/J208*(X208/H208),"0")</f>
        <v>9.1049382716049385E-2</v>
      </c>
      <c r="BP208" s="64">
        <f t="shared" ref="BP208:BP215" si="35">IFERROR(1/J208*(Y208/H208),"0")</f>
        <v>9.166666666666666E-2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5">
        <v>4680115882690</v>
      </c>
      <c r="E209" s="386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2"/>
      <c r="R209" s="382"/>
      <c r="S209" s="382"/>
      <c r="T209" s="383"/>
      <c r="U209" s="34"/>
      <c r="V209" s="34"/>
      <c r="W209" s="35" t="s">
        <v>68</v>
      </c>
      <c r="X209" s="374">
        <v>100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103.88888888888889</v>
      </c>
      <c r="BN209" s="64">
        <f t="shared" si="33"/>
        <v>106.59000000000002</v>
      </c>
      <c r="BO209" s="64">
        <f t="shared" si="34"/>
        <v>0.15432098765432098</v>
      </c>
      <c r="BP209" s="64">
        <f t="shared" si="35"/>
        <v>0.15833333333333333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5">
        <v>4680115882669</v>
      </c>
      <c r="E210" s="386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2"/>
      <c r="R210" s="382"/>
      <c r="S210" s="382"/>
      <c r="T210" s="383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286</v>
      </c>
      <c r="B211" s="54" t="s">
        <v>287</v>
      </c>
      <c r="C211" s="31">
        <v>4301031221</v>
      </c>
      <c r="D211" s="385">
        <v>4680115882676</v>
      </c>
      <c r="E211" s="386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5">
        <v>4680115884014</v>
      </c>
      <c r="E212" s="386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5">
        <v>4680115884007</v>
      </c>
      <c r="E213" s="386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5">
        <v>4680115884038</v>
      </c>
      <c r="E214" s="386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5">
        <v>4680115884021</v>
      </c>
      <c r="E215" s="386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79"/>
      <c r="N216" s="379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29.444444444444443</v>
      </c>
      <c r="Y216" s="376">
        <f>IFERROR(Y208/H208,"0")+IFERROR(Y209/H209,"0")+IFERROR(Y210/H210,"0")+IFERROR(Y211/H211,"0")+IFERROR(Y212/H212,"0")+IFERROR(Y213/H213,"0")+IFERROR(Y214/H214,"0")+IFERROR(Y215/H215,"0")</f>
        <v>30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0.28110000000000002</v>
      </c>
      <c r="AA216" s="377"/>
      <c r="AB216" s="377"/>
      <c r="AC216" s="377"/>
    </row>
    <row r="217" spans="1:68" x14ac:dyDescent="0.2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79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159</v>
      </c>
      <c r="Y217" s="376">
        <f>IFERROR(SUM(Y208:Y215),"0")</f>
        <v>162</v>
      </c>
      <c r="Z217" s="37"/>
      <c r="AA217" s="377"/>
      <c r="AB217" s="377"/>
      <c r="AC217" s="377"/>
    </row>
    <row r="218" spans="1:68" ht="14.25" hidden="1" customHeight="1" x14ac:dyDescent="0.25">
      <c r="A218" s="395" t="s">
        <v>71</v>
      </c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79"/>
      <c r="O218" s="379"/>
      <c r="P218" s="379"/>
      <c r="Q218" s="379"/>
      <c r="R218" s="379"/>
      <c r="S218" s="379"/>
      <c r="T218" s="379"/>
      <c r="U218" s="379"/>
      <c r="V218" s="379"/>
      <c r="W218" s="379"/>
      <c r="X218" s="379"/>
      <c r="Y218" s="379"/>
      <c r="Z218" s="379"/>
      <c r="AA218" s="367"/>
      <c r="AB218" s="367"/>
      <c r="AC218" s="367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5">
        <v>4680115881594</v>
      </c>
      <c r="E219" s="386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2"/>
      <c r="R219" s="382"/>
      <c r="S219" s="382"/>
      <c r="T219" s="383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5">
        <v>4680115880962</v>
      </c>
      <c r="E220" s="386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2"/>
      <c r="R220" s="382"/>
      <c r="S220" s="382"/>
      <c r="T220" s="383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5">
        <v>4680115881617</v>
      </c>
      <c r="E221" s="386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2"/>
      <c r="R221" s="382"/>
      <c r="S221" s="382"/>
      <c r="T221" s="383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302</v>
      </c>
      <c r="B222" s="54" t="s">
        <v>303</v>
      </c>
      <c r="C222" s="31">
        <v>4301051632</v>
      </c>
      <c r="D222" s="385">
        <v>4680115880573</v>
      </c>
      <c r="E222" s="386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4">
        <v>0</v>
      </c>
      <c r="Y222" s="375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5">
        <v>4680115882195</v>
      </c>
      <c r="E223" s="386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4">
        <v>65</v>
      </c>
      <c r="Y223" s="375">
        <f t="shared" si="36"/>
        <v>67.2</v>
      </c>
      <c r="Z223" s="36">
        <f t="shared" ref="Z223:Z229" si="41">IFERROR(IF(Y223=0,"",ROUNDUP(Y223/H223,0)*0.00753),"")</f>
        <v>0.21084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72.854166666666671</v>
      </c>
      <c r="BN223" s="64">
        <f t="shared" si="38"/>
        <v>75.320000000000007</v>
      </c>
      <c r="BO223" s="64">
        <f t="shared" si="39"/>
        <v>0.17361111111111113</v>
      </c>
      <c r="BP223" s="64">
        <f t="shared" si="40"/>
        <v>0.17948717948717952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5">
        <v>4680115882607</v>
      </c>
      <c r="E224" s="386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308</v>
      </c>
      <c r="B225" s="54" t="s">
        <v>309</v>
      </c>
      <c r="C225" s="31">
        <v>4301051630</v>
      </c>
      <c r="D225" s="385">
        <v>4680115880092</v>
      </c>
      <c r="E225" s="386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4">
        <v>0</v>
      </c>
      <c r="Y225" s="37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5">
        <v>4680115880221</v>
      </c>
      <c r="E226" s="386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4">
        <v>136</v>
      </c>
      <c r="Y226" s="375">
        <f t="shared" si="36"/>
        <v>136.79999999999998</v>
      </c>
      <c r="Z226" s="36">
        <f t="shared" si="41"/>
        <v>0.42921000000000004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151.41333333333333</v>
      </c>
      <c r="BN226" s="64">
        <f t="shared" si="38"/>
        <v>152.304</v>
      </c>
      <c r="BO226" s="64">
        <f t="shared" si="39"/>
        <v>0.36324786324786329</v>
      </c>
      <c r="BP226" s="64">
        <f t="shared" si="40"/>
        <v>0.36538461538461531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5">
        <v>4680115882942</v>
      </c>
      <c r="E227" s="386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2"/>
      <c r="R227" s="382"/>
      <c r="S227" s="382"/>
      <c r="T227" s="383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5">
        <v>4680115880504</v>
      </c>
      <c r="E228" s="386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2"/>
      <c r="R228" s="382"/>
      <c r="S228" s="382"/>
      <c r="T228" s="383"/>
      <c r="U228" s="34"/>
      <c r="V228" s="34"/>
      <c r="W228" s="35" t="s">
        <v>68</v>
      </c>
      <c r="X228" s="374">
        <v>166</v>
      </c>
      <c r="Y228" s="375">
        <f t="shared" si="36"/>
        <v>168</v>
      </c>
      <c r="Z228" s="36">
        <f t="shared" si="41"/>
        <v>0.52710000000000001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184.81333333333336</v>
      </c>
      <c r="BN228" s="64">
        <f t="shared" si="38"/>
        <v>187.04000000000002</v>
      </c>
      <c r="BO228" s="64">
        <f t="shared" si="39"/>
        <v>0.44337606837606841</v>
      </c>
      <c r="BP228" s="64">
        <f t="shared" si="40"/>
        <v>0.44871794871794868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5">
        <v>4680115882164</v>
      </c>
      <c r="E229" s="386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2"/>
      <c r="R229" s="382"/>
      <c r="S229" s="382"/>
      <c r="T229" s="383"/>
      <c r="U229" s="34"/>
      <c r="V229" s="34"/>
      <c r="W229" s="35" t="s">
        <v>68</v>
      </c>
      <c r="X229" s="374">
        <v>116</v>
      </c>
      <c r="Y229" s="375">
        <f t="shared" si="36"/>
        <v>117.6</v>
      </c>
      <c r="Z229" s="36">
        <f t="shared" si="41"/>
        <v>0.36897000000000002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129.43666666666667</v>
      </c>
      <c r="BN229" s="64">
        <f t="shared" si="38"/>
        <v>131.22200000000001</v>
      </c>
      <c r="BO229" s="64">
        <f t="shared" si="39"/>
        <v>0.30982905982905984</v>
      </c>
      <c r="BP229" s="64">
        <f t="shared" si="40"/>
        <v>0.3141025641025641</v>
      </c>
    </row>
    <row r="230" spans="1:68" x14ac:dyDescent="0.2">
      <c r="A230" s="398"/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201.25000000000003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204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1.5361199999999999</v>
      </c>
      <c r="AA230" s="377"/>
      <c r="AB230" s="377"/>
      <c r="AC230" s="377"/>
    </row>
    <row r="231" spans="1:68" x14ac:dyDescent="0.2">
      <c r="A231" s="379"/>
      <c r="B231" s="379"/>
      <c r="C231" s="379"/>
      <c r="D231" s="379"/>
      <c r="E231" s="379"/>
      <c r="F231" s="379"/>
      <c r="G231" s="379"/>
      <c r="H231" s="379"/>
      <c r="I231" s="379"/>
      <c r="J231" s="379"/>
      <c r="K231" s="379"/>
      <c r="L231" s="379"/>
      <c r="M231" s="379"/>
      <c r="N231" s="379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483</v>
      </c>
      <c r="Y231" s="376">
        <f>IFERROR(SUM(Y219:Y229),"0")</f>
        <v>489.6</v>
      </c>
      <c r="Z231" s="37"/>
      <c r="AA231" s="377"/>
      <c r="AB231" s="377"/>
      <c r="AC231" s="377"/>
    </row>
    <row r="232" spans="1:68" ht="14.25" hidden="1" customHeight="1" x14ac:dyDescent="0.25">
      <c r="A232" s="395" t="s">
        <v>163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79"/>
      <c r="N232" s="379"/>
      <c r="O232" s="379"/>
      <c r="P232" s="379"/>
      <c r="Q232" s="379"/>
      <c r="R232" s="379"/>
      <c r="S232" s="379"/>
      <c r="T232" s="379"/>
      <c r="U232" s="379"/>
      <c r="V232" s="379"/>
      <c r="W232" s="379"/>
      <c r="X232" s="379"/>
      <c r="Y232" s="379"/>
      <c r="Z232" s="379"/>
      <c r="AA232" s="367"/>
      <c r="AB232" s="367"/>
      <c r="AC232" s="367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5">
        <v>4680115882874</v>
      </c>
      <c r="E233" s="386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5">
        <v>4680115882874</v>
      </c>
      <c r="E234" s="386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5">
        <v>4680115884434</v>
      </c>
      <c r="E235" s="386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5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5">
        <v>4680115880818</v>
      </c>
      <c r="E236" s="386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5">
        <v>4680115880801</v>
      </c>
      <c r="E237" s="386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4">
        <v>13</v>
      </c>
      <c r="Y237" s="375">
        <f>IFERROR(IF(X237="",0,CEILING((X237/$H237),1)*$H237),"")</f>
        <v>14.399999999999999</v>
      </c>
      <c r="Z237" s="36">
        <f>IFERROR(IF(Y237=0,"",ROUNDUP(Y237/H237,0)*0.00753),"")</f>
        <v>4.5179999999999998E-2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14.473333333333336</v>
      </c>
      <c r="BN237" s="64">
        <f>IFERROR(Y237*I237/H237,"0")</f>
        <v>16.032</v>
      </c>
      <c r="BO237" s="64">
        <f>IFERROR(1/J237*(X237/H237),"0")</f>
        <v>3.4722222222222224E-2</v>
      </c>
      <c r="BP237" s="64">
        <f>IFERROR(1/J237*(Y237/H237),"0")</f>
        <v>3.8461538461538464E-2</v>
      </c>
    </row>
    <row r="238" spans="1:68" x14ac:dyDescent="0.2">
      <c r="A238" s="398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79"/>
      <c r="N238" s="379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5.416666666666667</v>
      </c>
      <c r="Y238" s="376">
        <f>IFERROR(Y233/H233,"0")+IFERROR(Y234/H234,"0")+IFERROR(Y235/H235,"0")+IFERROR(Y236/H236,"0")+IFERROR(Y237/H237,"0")</f>
        <v>6</v>
      </c>
      <c r="Z238" s="376">
        <f>IFERROR(IF(Z233="",0,Z233),"0")+IFERROR(IF(Z234="",0,Z234),"0")+IFERROR(IF(Z235="",0,Z235),"0")+IFERROR(IF(Z236="",0,Z236),"0")+IFERROR(IF(Z237="",0,Z237),"0")</f>
        <v>4.5179999999999998E-2</v>
      </c>
      <c r="AA238" s="377"/>
      <c r="AB238" s="377"/>
      <c r="AC238" s="377"/>
    </row>
    <row r="239" spans="1:68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79"/>
      <c r="N239" s="379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13</v>
      </c>
      <c r="Y239" s="376">
        <f>IFERROR(SUM(Y233:Y237),"0")</f>
        <v>14.399999999999999</v>
      </c>
      <c r="Z239" s="37"/>
      <c r="AA239" s="377"/>
      <c r="AB239" s="377"/>
      <c r="AC239" s="377"/>
    </row>
    <row r="240" spans="1:68" ht="16.5" hidden="1" customHeight="1" x14ac:dyDescent="0.25">
      <c r="A240" s="394" t="s">
        <v>327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368"/>
      <c r="AB240" s="368"/>
      <c r="AC240" s="368"/>
    </row>
    <row r="241" spans="1:68" ht="14.25" hidden="1" customHeight="1" x14ac:dyDescent="0.25">
      <c r="A241" s="395" t="s">
        <v>109</v>
      </c>
      <c r="B241" s="379"/>
      <c r="C241" s="379"/>
      <c r="D241" s="379"/>
      <c r="E241" s="379"/>
      <c r="F241" s="379"/>
      <c r="G241" s="379"/>
      <c r="H241" s="379"/>
      <c r="I241" s="379"/>
      <c r="J241" s="379"/>
      <c r="K241" s="379"/>
      <c r="L241" s="379"/>
      <c r="M241" s="379"/>
      <c r="N241" s="379"/>
      <c r="O241" s="379"/>
      <c r="P241" s="379"/>
      <c r="Q241" s="379"/>
      <c r="R241" s="379"/>
      <c r="S241" s="379"/>
      <c r="T241" s="379"/>
      <c r="U241" s="379"/>
      <c r="V241" s="379"/>
      <c r="W241" s="379"/>
      <c r="X241" s="379"/>
      <c r="Y241" s="379"/>
      <c r="Z241" s="379"/>
      <c r="AA241" s="367"/>
      <c r="AB241" s="367"/>
      <c r="AC241" s="367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5">
        <v>4680115884274</v>
      </c>
      <c r="E242" s="386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2"/>
      <c r="R242" s="382"/>
      <c r="S242" s="382"/>
      <c r="T242" s="383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5">
        <v>4680115884274</v>
      </c>
      <c r="E243" s="386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5">
        <v>4680115884298</v>
      </c>
      <c r="E244" s="386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5">
        <v>4680115884250</v>
      </c>
      <c r="E245" s="386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4">
        <v>108</v>
      </c>
      <c r="Y245" s="375">
        <f t="shared" si="42"/>
        <v>116</v>
      </c>
      <c r="Z245" s="36">
        <f>IFERROR(IF(Y245=0,"",ROUNDUP(Y245/H245,0)*0.02175),"")</f>
        <v>0.21749999999999997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112.46896551724139</v>
      </c>
      <c r="BN245" s="64">
        <f t="shared" si="44"/>
        <v>120.8</v>
      </c>
      <c r="BO245" s="64">
        <f t="shared" si="45"/>
        <v>0.16625615763546797</v>
      </c>
      <c r="BP245" s="64">
        <f t="shared" si="46"/>
        <v>0.17857142857142855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5">
        <v>4680115884250</v>
      </c>
      <c r="E246" s="386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5">
        <v>4680115884281</v>
      </c>
      <c r="E247" s="386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5">
        <v>4680115884199</v>
      </c>
      <c r="E248" s="386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85">
        <v>4680115884267</v>
      </c>
      <c r="E249" s="386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4">
        <v>18</v>
      </c>
      <c r="Y249" s="375">
        <f t="shared" si="42"/>
        <v>20</v>
      </c>
      <c r="Z249" s="36">
        <f>IFERROR(IF(Y249=0,"",ROUNDUP(Y249/H249,0)*0.00937),"")</f>
        <v>4.6850000000000003E-2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19.080000000000002</v>
      </c>
      <c r="BN249" s="64">
        <f t="shared" si="44"/>
        <v>21.200000000000003</v>
      </c>
      <c r="BO249" s="64">
        <f t="shared" si="45"/>
        <v>3.7499999999999999E-2</v>
      </c>
      <c r="BP249" s="64">
        <f t="shared" si="46"/>
        <v>4.1666666666666664E-2</v>
      </c>
    </row>
    <row r="250" spans="1:68" x14ac:dyDescent="0.2">
      <c r="A250" s="398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79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13.810344827586206</v>
      </c>
      <c r="Y250" s="376">
        <f>IFERROR(Y242/H242,"0")+IFERROR(Y243/H243,"0")+IFERROR(Y244/H244,"0")+IFERROR(Y245/H245,"0")+IFERROR(Y246/H246,"0")+IFERROR(Y247/H247,"0")+IFERROR(Y248/H248,"0")+IFERROR(Y249/H249,"0")</f>
        <v>15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0.26434999999999997</v>
      </c>
      <c r="AA250" s="377"/>
      <c r="AB250" s="377"/>
      <c r="AC250" s="377"/>
    </row>
    <row r="251" spans="1:68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126</v>
      </c>
      <c r="Y251" s="376">
        <f>IFERROR(SUM(Y242:Y249),"0")</f>
        <v>136</v>
      </c>
      <c r="Z251" s="37"/>
      <c r="AA251" s="377"/>
      <c r="AB251" s="377"/>
      <c r="AC251" s="377"/>
    </row>
    <row r="252" spans="1:68" ht="16.5" hidden="1" customHeight="1" x14ac:dyDescent="0.25">
      <c r="A252" s="394" t="s">
        <v>342</v>
      </c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79"/>
      <c r="N252" s="379"/>
      <c r="O252" s="379"/>
      <c r="P252" s="379"/>
      <c r="Q252" s="379"/>
      <c r="R252" s="379"/>
      <c r="S252" s="379"/>
      <c r="T252" s="379"/>
      <c r="U252" s="379"/>
      <c r="V252" s="379"/>
      <c r="W252" s="379"/>
      <c r="X252" s="379"/>
      <c r="Y252" s="379"/>
      <c r="Z252" s="379"/>
      <c r="AA252" s="368"/>
      <c r="AB252" s="368"/>
      <c r="AC252" s="368"/>
    </row>
    <row r="253" spans="1:68" ht="14.25" hidden="1" customHeight="1" x14ac:dyDescent="0.25">
      <c r="A253" s="395" t="s">
        <v>109</v>
      </c>
      <c r="B253" s="379"/>
      <c r="C253" s="379"/>
      <c r="D253" s="379"/>
      <c r="E253" s="379"/>
      <c r="F253" s="379"/>
      <c r="G253" s="379"/>
      <c r="H253" s="379"/>
      <c r="I253" s="379"/>
      <c r="J253" s="379"/>
      <c r="K253" s="379"/>
      <c r="L253" s="379"/>
      <c r="M253" s="379"/>
      <c r="N253" s="379"/>
      <c r="O253" s="379"/>
      <c r="P253" s="379"/>
      <c r="Q253" s="379"/>
      <c r="R253" s="379"/>
      <c r="S253" s="379"/>
      <c r="T253" s="379"/>
      <c r="U253" s="379"/>
      <c r="V253" s="379"/>
      <c r="W253" s="379"/>
      <c r="X253" s="379"/>
      <c r="Y253" s="379"/>
      <c r="Z253" s="379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5">
        <v>4680115884137</v>
      </c>
      <c r="E254" s="386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2"/>
      <c r="R254" s="382"/>
      <c r="S254" s="382"/>
      <c r="T254" s="383"/>
      <c r="U254" s="34"/>
      <c r="V254" s="34"/>
      <c r="W254" s="35" t="s">
        <v>68</v>
      </c>
      <c r="X254" s="374">
        <v>120</v>
      </c>
      <c r="Y254" s="375">
        <f t="shared" ref="Y254:Y261" si="47">IFERROR(IF(X254="",0,CEILING((X254/$H254),1)*$H254),"")</f>
        <v>127.6</v>
      </c>
      <c r="Z254" s="36">
        <f>IFERROR(IF(Y254=0,"",ROUNDUP(Y254/H254,0)*0.02175),"")</f>
        <v>0.23924999999999999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124.9655172413793</v>
      </c>
      <c r="BN254" s="64">
        <f t="shared" ref="BN254:BN261" si="49">IFERROR(Y254*I254/H254,"0")</f>
        <v>132.88</v>
      </c>
      <c r="BO254" s="64">
        <f t="shared" ref="BO254:BO261" si="50">IFERROR(1/J254*(X254/H254),"0")</f>
        <v>0.18472906403940886</v>
      </c>
      <c r="BP254" s="64">
        <f t="shared" ref="BP254:BP261" si="51">IFERROR(1/J254*(Y254/H254),"0")</f>
        <v>0.19642857142857142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5">
        <v>4680115884137</v>
      </c>
      <c r="E255" s="386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5">
        <v>4680115884236</v>
      </c>
      <c r="E256" s="386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2"/>
      <c r="R256" s="382"/>
      <c r="S256" s="382"/>
      <c r="T256" s="383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5">
        <v>4680115884175</v>
      </c>
      <c r="E257" s="386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350</v>
      </c>
      <c r="B258" s="54" t="s">
        <v>351</v>
      </c>
      <c r="C258" s="31">
        <v>4301011824</v>
      </c>
      <c r="D258" s="385">
        <v>4680115884144</v>
      </c>
      <c r="E258" s="386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5">
        <v>4680115885288</v>
      </c>
      <c r="E259" s="386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5">
        <v>4680115884182</v>
      </c>
      <c r="E260" s="386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5">
        <v>4680115884205</v>
      </c>
      <c r="E261" s="386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2"/>
      <c r="R261" s="382"/>
      <c r="S261" s="382"/>
      <c r="T261" s="383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79"/>
      <c r="N262" s="379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10.344827586206897</v>
      </c>
      <c r="Y262" s="376">
        <f>IFERROR(Y254/H254,"0")+IFERROR(Y255/H255,"0")+IFERROR(Y256/H256,"0")+IFERROR(Y257/H257,"0")+IFERROR(Y258/H258,"0")+IFERROR(Y259/H259,"0")+IFERROR(Y260/H260,"0")+IFERROR(Y261/H261,"0")</f>
        <v>11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0.23924999999999999</v>
      </c>
      <c r="AA262" s="377"/>
      <c r="AB262" s="377"/>
      <c r="AC262" s="377"/>
    </row>
    <row r="263" spans="1:68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79"/>
      <c r="N263" s="379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120</v>
      </c>
      <c r="Y263" s="376">
        <f>IFERROR(SUM(Y254:Y261),"0")</f>
        <v>127.6</v>
      </c>
      <c r="Z263" s="37"/>
      <c r="AA263" s="377"/>
      <c r="AB263" s="377"/>
      <c r="AC263" s="377"/>
    </row>
    <row r="264" spans="1:68" ht="16.5" hidden="1" customHeight="1" x14ac:dyDescent="0.25">
      <c r="A264" s="394" t="s">
        <v>358</v>
      </c>
      <c r="B264" s="379"/>
      <c r="C264" s="379"/>
      <c r="D264" s="379"/>
      <c r="E264" s="379"/>
      <c r="F264" s="379"/>
      <c r="G264" s="379"/>
      <c r="H264" s="379"/>
      <c r="I264" s="379"/>
      <c r="J264" s="379"/>
      <c r="K264" s="379"/>
      <c r="L264" s="379"/>
      <c r="M264" s="379"/>
      <c r="N264" s="379"/>
      <c r="O264" s="379"/>
      <c r="P264" s="379"/>
      <c r="Q264" s="379"/>
      <c r="R264" s="379"/>
      <c r="S264" s="379"/>
      <c r="T264" s="379"/>
      <c r="U264" s="379"/>
      <c r="V264" s="379"/>
      <c r="W264" s="379"/>
      <c r="X264" s="379"/>
      <c r="Y264" s="379"/>
      <c r="Z264" s="379"/>
      <c r="AA264" s="368"/>
      <c r="AB264" s="368"/>
      <c r="AC264" s="368"/>
    </row>
    <row r="265" spans="1:68" ht="14.25" hidden="1" customHeight="1" x14ac:dyDescent="0.25">
      <c r="A265" s="395" t="s">
        <v>109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367"/>
      <c r="AB265" s="367"/>
      <c r="AC265" s="367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5">
        <v>4680115885837</v>
      </c>
      <c r="E266" s="386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1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2"/>
      <c r="R266" s="382"/>
      <c r="S266" s="382"/>
      <c r="T266" s="383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5">
        <v>4680115885806</v>
      </c>
      <c r="E267" s="386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2"/>
      <c r="R267" s="382"/>
      <c r="S267" s="382"/>
      <c r="T267" s="383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5">
        <v>4680115885851</v>
      </c>
      <c r="E268" s="386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2"/>
      <c r="R268" s="382"/>
      <c r="S268" s="382"/>
      <c r="T268" s="383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5">
        <v>4680115885844</v>
      </c>
      <c r="E269" s="386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7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2"/>
      <c r="R269" s="382"/>
      <c r="S269" s="382"/>
      <c r="T269" s="383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5">
        <v>4680115885820</v>
      </c>
      <c r="E270" s="386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2"/>
      <c r="R270" s="382"/>
      <c r="S270" s="382"/>
      <c r="T270" s="383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98"/>
      <c r="B271" s="379"/>
      <c r="C271" s="379"/>
      <c r="D271" s="379"/>
      <c r="E271" s="379"/>
      <c r="F271" s="379"/>
      <c r="G271" s="379"/>
      <c r="H271" s="379"/>
      <c r="I271" s="379"/>
      <c r="J271" s="379"/>
      <c r="K271" s="379"/>
      <c r="L271" s="379"/>
      <c r="M271" s="379"/>
      <c r="N271" s="379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79"/>
      <c r="N272" s="379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394" t="s">
        <v>369</v>
      </c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  <c r="X273" s="379"/>
      <c r="Y273" s="379"/>
      <c r="Z273" s="379"/>
      <c r="AA273" s="368"/>
      <c r="AB273" s="368"/>
      <c r="AC273" s="368"/>
    </row>
    <row r="274" spans="1:68" ht="14.25" hidden="1" customHeight="1" x14ac:dyDescent="0.25">
      <c r="A274" s="395" t="s">
        <v>109</v>
      </c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  <c r="X274" s="379"/>
      <c r="Y274" s="379"/>
      <c r="Z274" s="379"/>
      <c r="AA274" s="367"/>
      <c r="AB274" s="367"/>
      <c r="AC274" s="367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5">
        <v>4680115885707</v>
      </c>
      <c r="E275" s="386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2"/>
      <c r="R275" s="382"/>
      <c r="S275" s="382"/>
      <c r="T275" s="383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98"/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79"/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79"/>
      <c r="M277" s="379"/>
      <c r="N277" s="379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394" t="s">
        <v>372</v>
      </c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  <c r="X278" s="379"/>
      <c r="Y278" s="379"/>
      <c r="Z278" s="379"/>
      <c r="AA278" s="368"/>
      <c r="AB278" s="368"/>
      <c r="AC278" s="368"/>
    </row>
    <row r="279" spans="1:68" ht="14.25" hidden="1" customHeight="1" x14ac:dyDescent="0.25">
      <c r="A279" s="395" t="s">
        <v>109</v>
      </c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  <c r="X279" s="379"/>
      <c r="Y279" s="379"/>
      <c r="Z279" s="379"/>
      <c r="AA279" s="367"/>
      <c r="AB279" s="367"/>
      <c r="AC279" s="367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5">
        <v>4607091383423</v>
      </c>
      <c r="E280" s="386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5">
        <v>4680115885691</v>
      </c>
      <c r="E281" s="386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2"/>
      <c r="R281" s="382"/>
      <c r="S281" s="382"/>
      <c r="T281" s="383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5">
        <v>4680115885660</v>
      </c>
      <c r="E282" s="386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2"/>
      <c r="R282" s="382"/>
      <c r="S282" s="382"/>
      <c r="T282" s="383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98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79"/>
      <c r="N283" s="379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79"/>
      <c r="B284" s="379"/>
      <c r="C284" s="379"/>
      <c r="D284" s="379"/>
      <c r="E284" s="379"/>
      <c r="F284" s="379"/>
      <c r="G284" s="379"/>
      <c r="H284" s="379"/>
      <c r="I284" s="379"/>
      <c r="J284" s="379"/>
      <c r="K284" s="379"/>
      <c r="L284" s="379"/>
      <c r="M284" s="379"/>
      <c r="N284" s="379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394" t="s">
        <v>379</v>
      </c>
      <c r="B285" s="379"/>
      <c r="C285" s="379"/>
      <c r="D285" s="379"/>
      <c r="E285" s="379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  <c r="X285" s="379"/>
      <c r="Y285" s="379"/>
      <c r="Z285" s="379"/>
      <c r="AA285" s="368"/>
      <c r="AB285" s="368"/>
      <c r="AC285" s="368"/>
    </row>
    <row r="286" spans="1:68" ht="14.25" hidden="1" customHeight="1" x14ac:dyDescent="0.25">
      <c r="A286" s="395" t="s">
        <v>71</v>
      </c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  <c r="X286" s="379"/>
      <c r="Y286" s="379"/>
      <c r="Z286" s="379"/>
      <c r="AA286" s="367"/>
      <c r="AB286" s="367"/>
      <c r="AC286" s="367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5">
        <v>4680115881556</v>
      </c>
      <c r="E287" s="386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2"/>
      <c r="R287" s="382"/>
      <c r="S287" s="382"/>
      <c r="T287" s="383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5">
        <v>4680115881037</v>
      </c>
      <c r="E288" s="386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2"/>
      <c r="R288" s="382"/>
      <c r="S288" s="382"/>
      <c r="T288" s="383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85">
        <v>4680115881228</v>
      </c>
      <c r="E289" s="386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2"/>
      <c r="R289" s="382"/>
      <c r="S289" s="382"/>
      <c r="T289" s="383"/>
      <c r="U289" s="34"/>
      <c r="V289" s="34"/>
      <c r="W289" s="35" t="s">
        <v>68</v>
      </c>
      <c r="X289" s="374">
        <v>14</v>
      </c>
      <c r="Y289" s="375">
        <f>IFERROR(IF(X289="",0,CEILING((X289/$H289),1)*$H289),"")</f>
        <v>14.399999999999999</v>
      </c>
      <c r="Z289" s="36">
        <f>IFERROR(IF(Y289=0,"",ROUNDUP(Y289/H289,0)*0.00753),"")</f>
        <v>4.5179999999999998E-2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15.586666666666668</v>
      </c>
      <c r="BN289" s="64">
        <f>IFERROR(Y289*I289/H289,"0")</f>
        <v>16.032</v>
      </c>
      <c r="BO289" s="64">
        <f>IFERROR(1/J289*(X289/H289),"0")</f>
        <v>3.7393162393162399E-2</v>
      </c>
      <c r="BP289" s="64">
        <f>IFERROR(1/J289*(Y289/H289),"0")</f>
        <v>3.8461538461538464E-2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5">
        <v>4680115881211</v>
      </c>
      <c r="E290" s="386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2"/>
      <c r="R290" s="382"/>
      <c r="S290" s="382"/>
      <c r="T290" s="383"/>
      <c r="U290" s="34"/>
      <c r="V290" s="34"/>
      <c r="W290" s="35" t="s">
        <v>68</v>
      </c>
      <c r="X290" s="374">
        <v>4</v>
      </c>
      <c r="Y290" s="375">
        <f>IFERROR(IF(X290="",0,CEILING((X290/$H290),1)*$H290),"")</f>
        <v>4.8</v>
      </c>
      <c r="Z290" s="36">
        <f>IFERROR(IF(Y290=0,"",ROUNDUP(Y290/H290,0)*0.00753),"")</f>
        <v>1.506E-2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4.3333333333333339</v>
      </c>
      <c r="BN290" s="64">
        <f>IFERROR(Y290*I290/H290,"0")</f>
        <v>5.2</v>
      </c>
      <c r="BO290" s="64">
        <f>IFERROR(1/J290*(X290/H290),"0")</f>
        <v>1.0683760683760684E-2</v>
      </c>
      <c r="BP290" s="64">
        <f>IFERROR(1/J290*(Y290/H290),"0")</f>
        <v>1.282051282051282E-2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5">
        <v>4680115881020</v>
      </c>
      <c r="E291" s="386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2"/>
      <c r="R291" s="382"/>
      <c r="S291" s="382"/>
      <c r="T291" s="383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7.5000000000000009</v>
      </c>
      <c r="Y292" s="376">
        <f>IFERROR(Y287/H287,"0")+IFERROR(Y288/H288,"0")+IFERROR(Y289/H289,"0")+IFERROR(Y290/H290,"0")+IFERROR(Y291/H291,"0")</f>
        <v>8</v>
      </c>
      <c r="Z292" s="376">
        <f>IFERROR(IF(Z287="",0,Z287),"0")+IFERROR(IF(Z288="",0,Z288),"0")+IFERROR(IF(Z289="",0,Z289),"0")+IFERROR(IF(Z290="",0,Z290),"0")+IFERROR(IF(Z291="",0,Z291),"0")</f>
        <v>6.0240000000000002E-2</v>
      </c>
      <c r="AA292" s="377"/>
      <c r="AB292" s="377"/>
      <c r="AC292" s="377"/>
    </row>
    <row r="293" spans="1:68" x14ac:dyDescent="0.2">
      <c r="A293" s="379"/>
      <c r="B293" s="379"/>
      <c r="C293" s="379"/>
      <c r="D293" s="379"/>
      <c r="E293" s="379"/>
      <c r="F293" s="379"/>
      <c r="G293" s="379"/>
      <c r="H293" s="379"/>
      <c r="I293" s="379"/>
      <c r="J293" s="379"/>
      <c r="K293" s="379"/>
      <c r="L293" s="379"/>
      <c r="M293" s="379"/>
      <c r="N293" s="379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18</v>
      </c>
      <c r="Y293" s="376">
        <f>IFERROR(SUM(Y287:Y291),"0")</f>
        <v>19.2</v>
      </c>
      <c r="Z293" s="37"/>
      <c r="AA293" s="377"/>
      <c r="AB293" s="377"/>
      <c r="AC293" s="377"/>
    </row>
    <row r="294" spans="1:68" ht="16.5" hidden="1" customHeight="1" x14ac:dyDescent="0.25">
      <c r="A294" s="394" t="s">
        <v>390</v>
      </c>
      <c r="B294" s="379"/>
      <c r="C294" s="379"/>
      <c r="D294" s="379"/>
      <c r="E294" s="379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  <c r="X294" s="379"/>
      <c r="Y294" s="379"/>
      <c r="Z294" s="379"/>
      <c r="AA294" s="368"/>
      <c r="AB294" s="368"/>
      <c r="AC294" s="368"/>
    </row>
    <row r="295" spans="1:68" ht="14.25" hidden="1" customHeight="1" x14ac:dyDescent="0.25">
      <c r="A295" s="395" t="s">
        <v>71</v>
      </c>
      <c r="B295" s="379"/>
      <c r="C295" s="379"/>
      <c r="D295" s="379"/>
      <c r="E295" s="379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  <c r="X295" s="379"/>
      <c r="Y295" s="379"/>
      <c r="Z295" s="379"/>
      <c r="AA295" s="367"/>
      <c r="AB295" s="367"/>
      <c r="AC295" s="367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5">
        <v>4680115884618</v>
      </c>
      <c r="E296" s="386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8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79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394" t="s">
        <v>393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79"/>
      <c r="AA299" s="368"/>
      <c r="AB299" s="368"/>
      <c r="AC299" s="368"/>
    </row>
    <row r="300" spans="1:68" ht="14.25" hidden="1" customHeight="1" x14ac:dyDescent="0.25">
      <c r="A300" s="395" t="s">
        <v>109</v>
      </c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  <c r="X300" s="379"/>
      <c r="Y300" s="379"/>
      <c r="Z300" s="379"/>
      <c r="AA300" s="367"/>
      <c r="AB300" s="367"/>
      <c r="AC300" s="367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5">
        <v>4680115882973</v>
      </c>
      <c r="E301" s="386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8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395" t="s">
        <v>63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79"/>
      <c r="AA304" s="367"/>
      <c r="AB304" s="367"/>
      <c r="AC304" s="367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5">
        <v>4607091389845</v>
      </c>
      <c r="E305" s="386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3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2"/>
      <c r="R305" s="382"/>
      <c r="S305" s="382"/>
      <c r="T305" s="383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5">
        <v>4680115882881</v>
      </c>
      <c r="E306" s="386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59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8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394" t="s">
        <v>400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79"/>
      <c r="AA309" s="368"/>
      <c r="AB309" s="368"/>
      <c r="AC309" s="368"/>
    </row>
    <row r="310" spans="1:68" ht="14.25" hidden="1" customHeight="1" x14ac:dyDescent="0.25">
      <c r="A310" s="395" t="s">
        <v>109</v>
      </c>
      <c r="B310" s="379"/>
      <c r="C310" s="379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  <c r="X310" s="379"/>
      <c r="Y310" s="379"/>
      <c r="Z310" s="379"/>
      <c r="AA310" s="367"/>
      <c r="AB310" s="367"/>
      <c r="AC310" s="367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5">
        <v>4680115885615</v>
      </c>
      <c r="E311" s="386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2"/>
      <c r="R311" s="382"/>
      <c r="S311" s="382"/>
      <c r="T311" s="383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5">
        <v>4680115885646</v>
      </c>
      <c r="E312" s="386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2"/>
      <c r="R312" s="382"/>
      <c r="S312" s="382"/>
      <c r="T312" s="383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5">
        <v>4680115885554</v>
      </c>
      <c r="E313" s="386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5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2"/>
      <c r="R313" s="382"/>
      <c r="S313" s="382"/>
      <c r="T313" s="383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5">
        <v>4680115885622</v>
      </c>
      <c r="E314" s="386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2"/>
      <c r="R314" s="382"/>
      <c r="S314" s="382"/>
      <c r="T314" s="383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5">
        <v>4680115881938</v>
      </c>
      <c r="E315" s="386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2"/>
      <c r="R315" s="382"/>
      <c r="S315" s="382"/>
      <c r="T315" s="383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5">
        <v>4607091387346</v>
      </c>
      <c r="E316" s="386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2"/>
      <c r="R316" s="382"/>
      <c r="S316" s="382"/>
      <c r="T316" s="383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5">
        <v>4680115885608</v>
      </c>
      <c r="E317" s="386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2"/>
      <c r="R317" s="382"/>
      <c r="S317" s="382"/>
      <c r="T317" s="383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98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79"/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395" t="s">
        <v>63</v>
      </c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  <c r="X320" s="379"/>
      <c r="Y320" s="379"/>
      <c r="Z320" s="379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85">
        <v>4607091387193</v>
      </c>
      <c r="E321" s="386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4">
        <v>98</v>
      </c>
      <c r="Y321" s="375">
        <f>IFERROR(IF(X321="",0,CEILING((X321/$H321),1)*$H321),"")</f>
        <v>100.80000000000001</v>
      </c>
      <c r="Z321" s="36">
        <f>IFERROR(IF(Y321=0,"",ROUNDUP(Y321/H321,0)*0.00753),"")</f>
        <v>0.18071999999999999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104.06666666666666</v>
      </c>
      <c r="BN321" s="64">
        <f>IFERROR(Y321*I321/H321,"0")</f>
        <v>107.04</v>
      </c>
      <c r="BO321" s="64">
        <f>IFERROR(1/J321*(X321/H321),"0")</f>
        <v>0.14957264957264957</v>
      </c>
      <c r="BP321" s="64">
        <f>IFERROR(1/J321*(Y321/H321),"0")</f>
        <v>0.15384615384615385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5">
        <v>4607091387230</v>
      </c>
      <c r="E322" s="386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2"/>
      <c r="R322" s="382"/>
      <c r="S322" s="382"/>
      <c r="T322" s="383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5">
        <v>4607091387292</v>
      </c>
      <c r="E323" s="386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5">
        <v>4607091387285</v>
      </c>
      <c r="E324" s="386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23.333333333333332</v>
      </c>
      <c r="Y325" s="376">
        <f>IFERROR(Y321/H321,"0")+IFERROR(Y322/H322,"0")+IFERROR(Y323/H323,"0")+IFERROR(Y324/H324,"0")</f>
        <v>24</v>
      </c>
      <c r="Z325" s="376">
        <f>IFERROR(IF(Z321="",0,Z321),"0")+IFERROR(IF(Z322="",0,Z322),"0")+IFERROR(IF(Z323="",0,Z323),"0")+IFERROR(IF(Z324="",0,Z324),"0")</f>
        <v>0.18071999999999999</v>
      </c>
      <c r="AA325" s="377"/>
      <c r="AB325" s="377"/>
      <c r="AC325" s="377"/>
    </row>
    <row r="326" spans="1:68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79"/>
      <c r="N326" s="379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98</v>
      </c>
      <c r="Y326" s="376">
        <f>IFERROR(SUM(Y321:Y324),"0")</f>
        <v>100.80000000000001</v>
      </c>
      <c r="Z326" s="37"/>
      <c r="AA326" s="377"/>
      <c r="AB326" s="377"/>
      <c r="AC326" s="377"/>
    </row>
    <row r="327" spans="1:68" ht="14.25" hidden="1" customHeight="1" x14ac:dyDescent="0.25">
      <c r="A327" s="395" t="s">
        <v>71</v>
      </c>
      <c r="B327" s="379"/>
      <c r="C327" s="379"/>
      <c r="D327" s="379"/>
      <c r="E327" s="379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  <c r="X327" s="379"/>
      <c r="Y327" s="379"/>
      <c r="Z327" s="379"/>
      <c r="AA327" s="367"/>
      <c r="AB327" s="367"/>
      <c r="AC327" s="367"/>
    </row>
    <row r="328" spans="1:68" ht="16.5" hidden="1" customHeight="1" x14ac:dyDescent="0.25">
      <c r="A328" s="54" t="s">
        <v>423</v>
      </c>
      <c r="B328" s="54" t="s">
        <v>424</v>
      </c>
      <c r="C328" s="31">
        <v>4301051100</v>
      </c>
      <c r="D328" s="385">
        <v>4607091387766</v>
      </c>
      <c r="E328" s="386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2"/>
      <c r="R328" s="382"/>
      <c r="S328" s="382"/>
      <c r="T328" s="383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5">
        <v>4607091387957</v>
      </c>
      <c r="E329" s="386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5">
        <v>4607091387964</v>
      </c>
      <c r="E330" s="386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5">
        <v>4680115884588</v>
      </c>
      <c r="E331" s="386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2"/>
      <c r="R331" s="382"/>
      <c r="S331" s="382"/>
      <c r="T331" s="383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5">
        <v>4607091387537</v>
      </c>
      <c r="E332" s="386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2"/>
      <c r="R332" s="382"/>
      <c r="S332" s="382"/>
      <c r="T332" s="383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5">
        <v>4607091387513</v>
      </c>
      <c r="E333" s="386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2"/>
      <c r="R333" s="382"/>
      <c r="S333" s="382"/>
      <c r="T333" s="383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398"/>
      <c r="B334" s="379"/>
      <c r="C334" s="379"/>
      <c r="D334" s="379"/>
      <c r="E334" s="379"/>
      <c r="F334" s="379"/>
      <c r="G334" s="379"/>
      <c r="H334" s="379"/>
      <c r="I334" s="379"/>
      <c r="J334" s="379"/>
      <c r="K334" s="379"/>
      <c r="L334" s="379"/>
      <c r="M334" s="379"/>
      <c r="N334" s="379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hidden="1" x14ac:dyDescent="0.2">
      <c r="A335" s="379"/>
      <c r="B335" s="379"/>
      <c r="C335" s="379"/>
      <c r="D335" s="379"/>
      <c r="E335" s="379"/>
      <c r="F335" s="379"/>
      <c r="G335" s="379"/>
      <c r="H335" s="379"/>
      <c r="I335" s="379"/>
      <c r="J335" s="379"/>
      <c r="K335" s="379"/>
      <c r="L335" s="379"/>
      <c r="M335" s="379"/>
      <c r="N335" s="379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hidden="1" customHeight="1" x14ac:dyDescent="0.25">
      <c r="A336" s="395" t="s">
        <v>163</v>
      </c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  <c r="X336" s="379"/>
      <c r="Y336" s="379"/>
      <c r="Z336" s="379"/>
      <c r="AA336" s="367"/>
      <c r="AB336" s="367"/>
      <c r="AC336" s="367"/>
    </row>
    <row r="337" spans="1:68" ht="16.5" hidden="1" customHeight="1" x14ac:dyDescent="0.25">
      <c r="A337" s="54" t="s">
        <v>435</v>
      </c>
      <c r="B337" s="54" t="s">
        <v>436</v>
      </c>
      <c r="C337" s="31">
        <v>4301060379</v>
      </c>
      <c r="D337" s="385">
        <v>4607091380880</v>
      </c>
      <c r="E337" s="386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2"/>
      <c r="R337" s="382"/>
      <c r="S337" s="382"/>
      <c r="T337" s="383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5">
        <v>4607091384482</v>
      </c>
      <c r="E338" s="386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2"/>
      <c r="R338" s="382"/>
      <c r="S338" s="382"/>
      <c r="T338" s="383"/>
      <c r="U338" s="34"/>
      <c r="V338" s="34"/>
      <c r="W338" s="35" t="s">
        <v>68</v>
      </c>
      <c r="X338" s="374">
        <v>228</v>
      </c>
      <c r="Y338" s="375">
        <f>IFERROR(IF(X338="",0,CEILING((X338/$H338),1)*$H338),"")</f>
        <v>234</v>
      </c>
      <c r="Z338" s="36">
        <f>IFERROR(IF(Y338=0,"",ROUNDUP(Y338/H338,0)*0.02175),"")</f>
        <v>0.65249999999999997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244.48615384615388</v>
      </c>
      <c r="BN338" s="64">
        <f>IFERROR(Y338*I338/H338,"0")</f>
        <v>250.92000000000002</v>
      </c>
      <c r="BO338" s="64">
        <f>IFERROR(1/J338*(X338/H338),"0")</f>
        <v>0.5219780219780219</v>
      </c>
      <c r="BP338" s="64">
        <f>IFERROR(1/J338*(Y338/H338),"0")</f>
        <v>0.5357142857142857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5">
        <v>4607091380897</v>
      </c>
      <c r="E339" s="386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2"/>
      <c r="R339" s="382"/>
      <c r="S339" s="382"/>
      <c r="T339" s="383"/>
      <c r="U339" s="34"/>
      <c r="V339" s="34"/>
      <c r="W339" s="35" t="s">
        <v>68</v>
      </c>
      <c r="X339" s="374">
        <v>69</v>
      </c>
      <c r="Y339" s="375">
        <f>IFERROR(IF(X339="",0,CEILING((X339/$H339),1)*$H339),"")</f>
        <v>75.600000000000009</v>
      </c>
      <c r="Z339" s="36">
        <f>IFERROR(IF(Y339=0,"",ROUNDUP(Y339/H339,0)*0.02175),"")</f>
        <v>0.19574999999999998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73.632857142857148</v>
      </c>
      <c r="BN339" s="64">
        <f>IFERROR(Y339*I339/H339,"0")</f>
        <v>80.676000000000016</v>
      </c>
      <c r="BO339" s="64">
        <f>IFERROR(1/J339*(X339/H339),"0")</f>
        <v>0.14668367346938774</v>
      </c>
      <c r="BP339" s="64">
        <f>IFERROR(1/J339*(Y339/H339),"0")</f>
        <v>0.1607142857142857</v>
      </c>
    </row>
    <row r="340" spans="1:68" x14ac:dyDescent="0.2">
      <c r="A340" s="398"/>
      <c r="B340" s="379"/>
      <c r="C340" s="379"/>
      <c r="D340" s="379"/>
      <c r="E340" s="379"/>
      <c r="F340" s="379"/>
      <c r="G340" s="379"/>
      <c r="H340" s="379"/>
      <c r="I340" s="379"/>
      <c r="J340" s="379"/>
      <c r="K340" s="379"/>
      <c r="L340" s="379"/>
      <c r="M340" s="379"/>
      <c r="N340" s="379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37.445054945054942</v>
      </c>
      <c r="Y340" s="376">
        <f>IFERROR(Y337/H337,"0")+IFERROR(Y338/H338,"0")+IFERROR(Y339/H339,"0")</f>
        <v>39</v>
      </c>
      <c r="Z340" s="376">
        <f>IFERROR(IF(Z337="",0,Z337),"0")+IFERROR(IF(Z338="",0,Z338),"0")+IFERROR(IF(Z339="",0,Z339),"0")</f>
        <v>0.84824999999999995</v>
      </c>
      <c r="AA340" s="377"/>
      <c r="AB340" s="377"/>
      <c r="AC340" s="377"/>
    </row>
    <row r="341" spans="1:68" x14ac:dyDescent="0.2">
      <c r="A341" s="379"/>
      <c r="B341" s="379"/>
      <c r="C341" s="379"/>
      <c r="D341" s="379"/>
      <c r="E341" s="379"/>
      <c r="F341" s="379"/>
      <c r="G341" s="379"/>
      <c r="H341" s="379"/>
      <c r="I341" s="379"/>
      <c r="J341" s="379"/>
      <c r="K341" s="379"/>
      <c r="L341" s="379"/>
      <c r="M341" s="379"/>
      <c r="N341" s="379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297</v>
      </c>
      <c r="Y341" s="376">
        <f>IFERROR(SUM(Y337:Y339),"0")</f>
        <v>309.60000000000002</v>
      </c>
      <c r="Z341" s="37"/>
      <c r="AA341" s="377"/>
      <c r="AB341" s="377"/>
      <c r="AC341" s="377"/>
    </row>
    <row r="342" spans="1:68" ht="14.25" hidden="1" customHeight="1" x14ac:dyDescent="0.25">
      <c r="A342" s="395" t="s">
        <v>95</v>
      </c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  <c r="X342" s="379"/>
      <c r="Y342" s="379"/>
      <c r="Z342" s="379"/>
      <c r="AA342" s="367"/>
      <c r="AB342" s="367"/>
      <c r="AC342" s="367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5">
        <v>4607091388374</v>
      </c>
      <c r="E343" s="386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3" t="s">
        <v>443</v>
      </c>
      <c r="Q343" s="382"/>
      <c r="R343" s="382"/>
      <c r="S343" s="382"/>
      <c r="T343" s="383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5">
        <v>4607091388381</v>
      </c>
      <c r="E344" s="386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696" t="s">
        <v>446</v>
      </c>
      <c r="Q344" s="382"/>
      <c r="R344" s="382"/>
      <c r="S344" s="382"/>
      <c r="T344" s="383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447</v>
      </c>
      <c r="B345" s="54" t="s">
        <v>448</v>
      </c>
      <c r="C345" s="31">
        <v>4301032015</v>
      </c>
      <c r="D345" s="385">
        <v>4607091383102</v>
      </c>
      <c r="E345" s="386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2"/>
      <c r="R345" s="382"/>
      <c r="S345" s="382"/>
      <c r="T345" s="383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5">
        <v>4607091388404</v>
      </c>
      <c r="E346" s="386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2"/>
      <c r="R346" s="382"/>
      <c r="S346" s="382"/>
      <c r="T346" s="383"/>
      <c r="U346" s="34"/>
      <c r="V346" s="34"/>
      <c r="W346" s="35" t="s">
        <v>68</v>
      </c>
      <c r="X346" s="374">
        <v>3</v>
      </c>
      <c r="Y346" s="375">
        <f>IFERROR(IF(X346="",0,CEILING((X346/$H346),1)*$H346),"")</f>
        <v>5.0999999999999996</v>
      </c>
      <c r="Z346" s="36">
        <f>IFERROR(IF(Y346=0,"",ROUNDUP(Y346/H346,0)*0.00753),"")</f>
        <v>1.506E-2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3.4117647058823528</v>
      </c>
      <c r="BN346" s="64">
        <f>IFERROR(Y346*I346/H346,"0")</f>
        <v>5.8</v>
      </c>
      <c r="BO346" s="64">
        <f>IFERROR(1/J346*(X346/H346),"0")</f>
        <v>7.5414781297134239E-3</v>
      </c>
      <c r="BP346" s="64">
        <f>IFERROR(1/J346*(Y346/H346),"0")</f>
        <v>1.282051282051282E-2</v>
      </c>
    </row>
    <row r="347" spans="1:68" x14ac:dyDescent="0.2">
      <c r="A347" s="398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79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1.1764705882352942</v>
      </c>
      <c r="Y347" s="376">
        <f>IFERROR(Y343/H343,"0")+IFERROR(Y344/H344,"0")+IFERROR(Y345/H345,"0")+IFERROR(Y346/H346,"0")</f>
        <v>2</v>
      </c>
      <c r="Z347" s="376">
        <f>IFERROR(IF(Z343="",0,Z343),"0")+IFERROR(IF(Z344="",0,Z344),"0")+IFERROR(IF(Z345="",0,Z345),"0")+IFERROR(IF(Z346="",0,Z346),"0")</f>
        <v>1.506E-2</v>
      </c>
      <c r="AA347" s="377"/>
      <c r="AB347" s="377"/>
      <c r="AC347" s="377"/>
    </row>
    <row r="348" spans="1:68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79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3</v>
      </c>
      <c r="Y348" s="376">
        <f>IFERROR(SUM(Y343:Y346),"0")</f>
        <v>5.0999999999999996</v>
      </c>
      <c r="Z348" s="37"/>
      <c r="AA348" s="377"/>
      <c r="AB348" s="377"/>
      <c r="AC348" s="377"/>
    </row>
    <row r="349" spans="1:68" ht="14.25" hidden="1" customHeight="1" x14ac:dyDescent="0.25">
      <c r="A349" s="395" t="s">
        <v>451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79"/>
      <c r="AA349" s="367"/>
      <c r="AB349" s="367"/>
      <c r="AC349" s="367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5">
        <v>4680115881808</v>
      </c>
      <c r="E350" s="386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2"/>
      <c r="R350" s="382"/>
      <c r="S350" s="382"/>
      <c r="T350" s="383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5">
        <v>4680115881822</v>
      </c>
      <c r="E351" s="386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2"/>
      <c r="R351" s="382"/>
      <c r="S351" s="382"/>
      <c r="T351" s="383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5">
        <v>4680115880016</v>
      </c>
      <c r="E352" s="386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4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98"/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79"/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394" t="s">
        <v>460</v>
      </c>
      <c r="B355" s="379"/>
      <c r="C355" s="379"/>
      <c r="D355" s="379"/>
      <c r="E355" s="379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  <c r="X355" s="379"/>
      <c r="Y355" s="379"/>
      <c r="Z355" s="379"/>
      <c r="AA355" s="368"/>
      <c r="AB355" s="368"/>
      <c r="AC355" s="368"/>
    </row>
    <row r="356" spans="1:68" ht="14.25" hidden="1" customHeight="1" x14ac:dyDescent="0.25">
      <c r="A356" s="395" t="s">
        <v>63</v>
      </c>
      <c r="B356" s="379"/>
      <c r="C356" s="379"/>
      <c r="D356" s="379"/>
      <c r="E356" s="379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  <c r="X356" s="379"/>
      <c r="Y356" s="379"/>
      <c r="Z356" s="379"/>
      <c r="AA356" s="367"/>
      <c r="AB356" s="367"/>
      <c r="AC356" s="367"/>
    </row>
    <row r="357" spans="1:68" ht="27" hidden="1" customHeight="1" x14ac:dyDescent="0.25">
      <c r="A357" s="54" t="s">
        <v>461</v>
      </c>
      <c r="B357" s="54" t="s">
        <v>462</v>
      </c>
      <c r="C357" s="31">
        <v>4301031066</v>
      </c>
      <c r="D357" s="385">
        <v>4607091383836</v>
      </c>
      <c r="E357" s="386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2"/>
      <c r="R357" s="382"/>
      <c r="S357" s="382"/>
      <c r="T357" s="383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398"/>
      <c r="B358" s="379"/>
      <c r="C358" s="379"/>
      <c r="D358" s="379"/>
      <c r="E358" s="379"/>
      <c r="F358" s="379"/>
      <c r="G358" s="379"/>
      <c r="H358" s="379"/>
      <c r="I358" s="379"/>
      <c r="J358" s="379"/>
      <c r="K358" s="379"/>
      <c r="L358" s="379"/>
      <c r="M358" s="379"/>
      <c r="N358" s="379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hidden="1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79"/>
      <c r="N359" s="379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hidden="1" customHeight="1" x14ac:dyDescent="0.25">
      <c r="A360" s="395" t="s">
        <v>71</v>
      </c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  <c r="X360" s="379"/>
      <c r="Y360" s="379"/>
      <c r="Z360" s="379"/>
      <c r="AA360" s="367"/>
      <c r="AB360" s="367"/>
      <c r="AC360" s="367"/>
    </row>
    <row r="361" spans="1:68" ht="27" hidden="1" customHeight="1" x14ac:dyDescent="0.25">
      <c r="A361" s="54" t="s">
        <v>463</v>
      </c>
      <c r="B361" s="54" t="s">
        <v>464</v>
      </c>
      <c r="C361" s="31">
        <v>4301051142</v>
      </c>
      <c r="D361" s="385">
        <v>4607091387919</v>
      </c>
      <c r="E361" s="386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2"/>
      <c r="R361" s="382"/>
      <c r="S361" s="382"/>
      <c r="T361" s="383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5">
        <v>4680115883604</v>
      </c>
      <c r="E362" s="386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2"/>
      <c r="R362" s="382"/>
      <c r="S362" s="382"/>
      <c r="T362" s="383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5">
        <v>4680115883567</v>
      </c>
      <c r="E363" s="386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2"/>
      <c r="R363" s="382"/>
      <c r="S363" s="382"/>
      <c r="T363" s="383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398"/>
      <c r="B364" s="379"/>
      <c r="C364" s="379"/>
      <c r="D364" s="379"/>
      <c r="E364" s="379"/>
      <c r="F364" s="379"/>
      <c r="G364" s="379"/>
      <c r="H364" s="379"/>
      <c r="I364" s="379"/>
      <c r="J364" s="379"/>
      <c r="K364" s="379"/>
      <c r="L364" s="379"/>
      <c r="M364" s="379"/>
      <c r="N364" s="379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hidden="1" x14ac:dyDescent="0.2">
      <c r="A365" s="379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79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hidden="1" customHeight="1" x14ac:dyDescent="0.2">
      <c r="A366" s="461" t="s">
        <v>469</v>
      </c>
      <c r="B366" s="462"/>
      <c r="C366" s="462"/>
      <c r="D366" s="462"/>
      <c r="E366" s="462"/>
      <c r="F366" s="462"/>
      <c r="G366" s="462"/>
      <c r="H366" s="462"/>
      <c r="I366" s="462"/>
      <c r="J366" s="462"/>
      <c r="K366" s="462"/>
      <c r="L366" s="462"/>
      <c r="M366" s="462"/>
      <c r="N366" s="462"/>
      <c r="O366" s="462"/>
      <c r="P366" s="462"/>
      <c r="Q366" s="462"/>
      <c r="R366" s="462"/>
      <c r="S366" s="462"/>
      <c r="T366" s="462"/>
      <c r="U366" s="462"/>
      <c r="V366" s="462"/>
      <c r="W366" s="462"/>
      <c r="X366" s="462"/>
      <c r="Y366" s="462"/>
      <c r="Z366" s="462"/>
      <c r="AA366" s="48"/>
      <c r="AB366" s="48"/>
      <c r="AC366" s="48"/>
    </row>
    <row r="367" spans="1:68" ht="16.5" hidden="1" customHeight="1" x14ac:dyDescent="0.25">
      <c r="A367" s="394" t="s">
        <v>470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79"/>
      <c r="AA367" s="368"/>
      <c r="AB367" s="368"/>
      <c r="AC367" s="368"/>
    </row>
    <row r="368" spans="1:68" ht="14.25" hidden="1" customHeight="1" x14ac:dyDescent="0.25">
      <c r="A368" s="395" t="s">
        <v>109</v>
      </c>
      <c r="B368" s="379"/>
      <c r="C368" s="379"/>
      <c r="D368" s="379"/>
      <c r="E368" s="379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  <c r="X368" s="379"/>
      <c r="Y368" s="379"/>
      <c r="Z368" s="379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5">
        <v>4680115884847</v>
      </c>
      <c r="E369" s="386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2"/>
      <c r="R369" s="382"/>
      <c r="S369" s="382"/>
      <c r="T369" s="383"/>
      <c r="U369" s="34"/>
      <c r="V369" s="34"/>
      <c r="W369" s="35" t="s">
        <v>68</v>
      </c>
      <c r="X369" s="374">
        <v>2062</v>
      </c>
      <c r="Y369" s="375">
        <f t="shared" ref="Y369:Y377" si="62">IFERROR(IF(X369="",0,CEILING((X369/$H369),1)*$H369),"")</f>
        <v>2070</v>
      </c>
      <c r="Z369" s="36">
        <f>IFERROR(IF(Y369=0,"",ROUNDUP(Y369/H369,0)*0.02175),"")</f>
        <v>3.0014999999999996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2127.9839999999999</v>
      </c>
      <c r="BN369" s="64">
        <f t="shared" ref="BN369:BN377" si="64">IFERROR(Y369*I369/H369,"0")</f>
        <v>2136.2400000000002</v>
      </c>
      <c r="BO369" s="64">
        <f t="shared" ref="BO369:BO377" si="65">IFERROR(1/J369*(X369/H369),"0")</f>
        <v>2.8638888888888889</v>
      </c>
      <c r="BP369" s="64">
        <f t="shared" ref="BP369:BP377" si="66">IFERROR(1/J369*(Y369/H369),"0")</f>
        <v>2.875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5">
        <v>4680115884847</v>
      </c>
      <c r="E370" s="386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2"/>
      <c r="R370" s="382"/>
      <c r="S370" s="382"/>
      <c r="T370" s="383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5">
        <v>4680115884854</v>
      </c>
      <c r="E371" s="386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2"/>
      <c r="R371" s="382"/>
      <c r="S371" s="382"/>
      <c r="T371" s="383"/>
      <c r="U371" s="34"/>
      <c r="V371" s="34"/>
      <c r="W371" s="35" t="s">
        <v>68</v>
      </c>
      <c r="X371" s="374">
        <v>1042</v>
      </c>
      <c r="Y371" s="375">
        <f t="shared" si="62"/>
        <v>1050</v>
      </c>
      <c r="Z371" s="36">
        <f>IFERROR(IF(Y371=0,"",ROUNDUP(Y371/H371,0)*0.02175),"")</f>
        <v>1.5225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1075.3440000000001</v>
      </c>
      <c r="BN371" s="64">
        <f t="shared" si="64"/>
        <v>1083.5999999999999</v>
      </c>
      <c r="BO371" s="64">
        <f t="shared" si="65"/>
        <v>1.4472222222222222</v>
      </c>
      <c r="BP371" s="64">
        <f t="shared" si="66"/>
        <v>1.4583333333333333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5">
        <v>4680115884854</v>
      </c>
      <c r="E372" s="386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5">
        <v>4680115884830</v>
      </c>
      <c r="E373" s="386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5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2"/>
      <c r="R373" s="382"/>
      <c r="S373" s="382"/>
      <c r="T373" s="383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5">
        <v>4680115884830</v>
      </c>
      <c r="E374" s="386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2"/>
      <c r="R374" s="382"/>
      <c r="S374" s="382"/>
      <c r="T374" s="383"/>
      <c r="U374" s="34"/>
      <c r="V374" s="34"/>
      <c r="W374" s="35" t="s">
        <v>68</v>
      </c>
      <c r="X374" s="374">
        <v>1882</v>
      </c>
      <c r="Y374" s="375">
        <f t="shared" si="62"/>
        <v>1890</v>
      </c>
      <c r="Z374" s="36">
        <f>IFERROR(IF(Y374=0,"",ROUNDUP(Y374/H374,0)*0.02175),"")</f>
        <v>2.7404999999999999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1942.2239999999999</v>
      </c>
      <c r="BN374" s="64">
        <f t="shared" si="64"/>
        <v>1950.48</v>
      </c>
      <c r="BO374" s="64">
        <f t="shared" si="65"/>
        <v>2.6138888888888889</v>
      </c>
      <c r="BP374" s="64">
        <f t="shared" si="66"/>
        <v>2.625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5">
        <v>4680115882638</v>
      </c>
      <c r="E375" s="386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2"/>
      <c r="R375" s="382"/>
      <c r="S375" s="382"/>
      <c r="T375" s="383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5">
        <v>4680115884922</v>
      </c>
      <c r="E376" s="386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2"/>
      <c r="R376" s="382"/>
      <c r="S376" s="382"/>
      <c r="T376" s="383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5">
        <v>4680115884861</v>
      </c>
      <c r="E377" s="386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79"/>
      <c r="C378" s="379"/>
      <c r="D378" s="379"/>
      <c r="E378" s="379"/>
      <c r="F378" s="379"/>
      <c r="G378" s="379"/>
      <c r="H378" s="379"/>
      <c r="I378" s="379"/>
      <c r="J378" s="379"/>
      <c r="K378" s="379"/>
      <c r="L378" s="379"/>
      <c r="M378" s="379"/>
      <c r="N378" s="379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332.4</v>
      </c>
      <c r="Y378" s="376">
        <f>IFERROR(Y369/H369,"0")+IFERROR(Y370/H370,"0")+IFERROR(Y371/H371,"0")+IFERROR(Y372/H372,"0")+IFERROR(Y373/H373,"0")+IFERROR(Y374/H374,"0")+IFERROR(Y375/H375,"0")+IFERROR(Y376/H376,"0")+IFERROR(Y377/H377,"0")</f>
        <v>334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7.2644999999999991</v>
      </c>
      <c r="AA378" s="377"/>
      <c r="AB378" s="377"/>
      <c r="AC378" s="377"/>
    </row>
    <row r="379" spans="1:68" x14ac:dyDescent="0.2">
      <c r="A379" s="379"/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4986</v>
      </c>
      <c r="Y379" s="376">
        <f>IFERROR(SUM(Y369:Y377),"0")</f>
        <v>5010</v>
      </c>
      <c r="Z379" s="37"/>
      <c r="AA379" s="377"/>
      <c r="AB379" s="377"/>
      <c r="AC379" s="377"/>
    </row>
    <row r="380" spans="1:68" ht="14.25" hidden="1" customHeight="1" x14ac:dyDescent="0.25">
      <c r="A380" s="395" t="s">
        <v>142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79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5">
        <v>4607091383980</v>
      </c>
      <c r="E381" s="386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2"/>
      <c r="R381" s="382"/>
      <c r="S381" s="382"/>
      <c r="T381" s="383"/>
      <c r="U381" s="34"/>
      <c r="V381" s="34"/>
      <c r="W381" s="35" t="s">
        <v>68</v>
      </c>
      <c r="X381" s="374">
        <v>997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1028.904</v>
      </c>
      <c r="BN381" s="64">
        <f>IFERROR(Y381*I381/H381,"0")</f>
        <v>1037.1600000000001</v>
      </c>
      <c r="BO381" s="64">
        <f>IFERROR(1/J381*(X381/H381),"0")</f>
        <v>1.3847222222222222</v>
      </c>
      <c r="BP381" s="64">
        <f>IFERROR(1/J381*(Y381/H381),"0")</f>
        <v>1.3958333333333333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5">
        <v>4607091384178</v>
      </c>
      <c r="E382" s="386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2"/>
      <c r="R382" s="382"/>
      <c r="S382" s="382"/>
      <c r="T382" s="383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79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66.466666666666669</v>
      </c>
      <c r="Y383" s="376">
        <f>IFERROR(Y381/H381,"0")+IFERROR(Y382/H382,"0")</f>
        <v>67</v>
      </c>
      <c r="Z383" s="376">
        <f>IFERROR(IF(Z381="",0,Z381),"0")+IFERROR(IF(Z382="",0,Z382),"0")</f>
        <v>1.4572499999999999</v>
      </c>
      <c r="AA383" s="377"/>
      <c r="AB383" s="377"/>
      <c r="AC383" s="377"/>
    </row>
    <row r="384" spans="1:68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79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997</v>
      </c>
      <c r="Y384" s="376">
        <f>IFERROR(SUM(Y381:Y382),"0")</f>
        <v>1005</v>
      </c>
      <c r="Z384" s="37"/>
      <c r="AA384" s="377"/>
      <c r="AB384" s="377"/>
      <c r="AC384" s="377"/>
    </row>
    <row r="385" spans="1:68" ht="14.25" hidden="1" customHeight="1" x14ac:dyDescent="0.25">
      <c r="A385" s="395" t="s">
        <v>71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79"/>
      <c r="AA385" s="367"/>
      <c r="AB385" s="367"/>
      <c r="AC385" s="367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5">
        <v>4607091383928</v>
      </c>
      <c r="E386" s="386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2"/>
      <c r="R386" s="382"/>
      <c r="S386" s="382"/>
      <c r="T386" s="383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5">
        <v>4607091383928</v>
      </c>
      <c r="E387" s="386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2"/>
      <c r="R387" s="382"/>
      <c r="S387" s="382"/>
      <c r="T387" s="383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5">
        <v>4607091384260</v>
      </c>
      <c r="E388" s="386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2"/>
      <c r="R388" s="382"/>
      <c r="S388" s="382"/>
      <c r="T388" s="383"/>
      <c r="U388" s="34"/>
      <c r="V388" s="34"/>
      <c r="W388" s="35" t="s">
        <v>68</v>
      </c>
      <c r="X388" s="374">
        <v>160</v>
      </c>
      <c r="Y388" s="375">
        <f>IFERROR(IF(X388="",0,CEILING((X388/$H388),1)*$H388),"")</f>
        <v>163.79999999999998</v>
      </c>
      <c r="Z388" s="36">
        <f>IFERROR(IF(Y388=0,"",ROUNDUP(Y388/H388,0)*0.02175),"")</f>
        <v>0.45674999999999999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171.56923076923081</v>
      </c>
      <c r="BN388" s="64">
        <f>IFERROR(Y388*I388/H388,"0")</f>
        <v>175.64400000000001</v>
      </c>
      <c r="BO388" s="64">
        <f>IFERROR(1/J388*(X388/H388),"0")</f>
        <v>0.36630036630036633</v>
      </c>
      <c r="BP388" s="64">
        <f>IFERROR(1/J388*(Y388/H388),"0")</f>
        <v>0.375</v>
      </c>
    </row>
    <row r="389" spans="1:68" x14ac:dyDescent="0.2">
      <c r="A389" s="398"/>
      <c r="B389" s="379"/>
      <c r="C389" s="379"/>
      <c r="D389" s="379"/>
      <c r="E389" s="379"/>
      <c r="F389" s="379"/>
      <c r="G389" s="379"/>
      <c r="H389" s="379"/>
      <c r="I389" s="379"/>
      <c r="J389" s="379"/>
      <c r="K389" s="379"/>
      <c r="L389" s="379"/>
      <c r="M389" s="379"/>
      <c r="N389" s="379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20.512820512820515</v>
      </c>
      <c r="Y389" s="376">
        <f>IFERROR(Y386/H386,"0")+IFERROR(Y387/H387,"0")+IFERROR(Y388/H388,"0")</f>
        <v>21</v>
      </c>
      <c r="Z389" s="376">
        <f>IFERROR(IF(Z386="",0,Z386),"0")+IFERROR(IF(Z387="",0,Z387),"0")+IFERROR(IF(Z388="",0,Z388),"0")</f>
        <v>0.45674999999999999</v>
      </c>
      <c r="AA389" s="377"/>
      <c r="AB389" s="377"/>
      <c r="AC389" s="377"/>
    </row>
    <row r="390" spans="1:68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79"/>
      <c r="N390" s="379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160</v>
      </c>
      <c r="Y390" s="376">
        <f>IFERROR(SUM(Y386:Y388),"0")</f>
        <v>163.79999999999998</v>
      </c>
      <c r="Z390" s="37"/>
      <c r="AA390" s="377"/>
      <c r="AB390" s="377"/>
      <c r="AC390" s="377"/>
    </row>
    <row r="391" spans="1:68" ht="14.25" hidden="1" customHeight="1" x14ac:dyDescent="0.25">
      <c r="A391" s="395" t="s">
        <v>163</v>
      </c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79"/>
      <c r="N391" s="379"/>
      <c r="O391" s="379"/>
      <c r="P391" s="379"/>
      <c r="Q391" s="379"/>
      <c r="R391" s="379"/>
      <c r="S391" s="379"/>
      <c r="T391" s="379"/>
      <c r="U391" s="379"/>
      <c r="V391" s="379"/>
      <c r="W391" s="379"/>
      <c r="X391" s="379"/>
      <c r="Y391" s="379"/>
      <c r="Z391" s="379"/>
      <c r="AA391" s="367"/>
      <c r="AB391" s="367"/>
      <c r="AC391" s="367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5">
        <v>4607091384673</v>
      </c>
      <c r="E392" s="386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5">
        <v>4607091384673</v>
      </c>
      <c r="E393" s="386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2"/>
      <c r="R393" s="382"/>
      <c r="S393" s="382"/>
      <c r="T393" s="383"/>
      <c r="U393" s="34"/>
      <c r="V393" s="34"/>
      <c r="W393" s="35" t="s">
        <v>68</v>
      </c>
      <c r="X393" s="374">
        <v>127</v>
      </c>
      <c r="Y393" s="375">
        <f>IFERROR(IF(X393="",0,CEILING((X393/$H393),1)*$H393),"")</f>
        <v>132.6</v>
      </c>
      <c r="Z393" s="36">
        <f>IFERROR(IF(Y393=0,"",ROUNDUP(Y393/H393,0)*0.02175),"")</f>
        <v>0.36974999999999997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136.18307692307692</v>
      </c>
      <c r="BN393" s="64">
        <f>IFERROR(Y393*I393/H393,"0")</f>
        <v>142.18800000000002</v>
      </c>
      <c r="BO393" s="64">
        <f>IFERROR(1/J393*(X393/H393),"0")</f>
        <v>0.29075091575091572</v>
      </c>
      <c r="BP393" s="64">
        <f>IFERROR(1/J393*(Y393/H393),"0")</f>
        <v>0.30357142857142855</v>
      </c>
    </row>
    <row r="394" spans="1:68" x14ac:dyDescent="0.2">
      <c r="A394" s="398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79"/>
      <c r="N394" s="379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16.282051282051281</v>
      </c>
      <c r="Y394" s="376">
        <f>IFERROR(Y392/H392,"0")+IFERROR(Y393/H393,"0")</f>
        <v>17</v>
      </c>
      <c r="Z394" s="376">
        <f>IFERROR(IF(Z392="",0,Z392),"0")+IFERROR(IF(Z393="",0,Z393),"0")</f>
        <v>0.36974999999999997</v>
      </c>
      <c r="AA394" s="377"/>
      <c r="AB394" s="377"/>
      <c r="AC394" s="377"/>
    </row>
    <row r="395" spans="1:68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79"/>
      <c r="N395" s="379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127</v>
      </c>
      <c r="Y395" s="376">
        <f>IFERROR(SUM(Y392:Y393),"0")</f>
        <v>132.6</v>
      </c>
      <c r="Z395" s="37"/>
      <c r="AA395" s="377"/>
      <c r="AB395" s="377"/>
      <c r="AC395" s="377"/>
    </row>
    <row r="396" spans="1:68" ht="16.5" hidden="1" customHeight="1" x14ac:dyDescent="0.25">
      <c r="A396" s="394" t="s">
        <v>498</v>
      </c>
      <c r="B396" s="379"/>
      <c r="C396" s="379"/>
      <c r="D396" s="379"/>
      <c r="E396" s="379"/>
      <c r="F396" s="379"/>
      <c r="G396" s="379"/>
      <c r="H396" s="379"/>
      <c r="I396" s="379"/>
      <c r="J396" s="379"/>
      <c r="K396" s="379"/>
      <c r="L396" s="379"/>
      <c r="M396" s="379"/>
      <c r="N396" s="379"/>
      <c r="O396" s="379"/>
      <c r="P396" s="379"/>
      <c r="Q396" s="379"/>
      <c r="R396" s="379"/>
      <c r="S396" s="379"/>
      <c r="T396" s="379"/>
      <c r="U396" s="379"/>
      <c r="V396" s="379"/>
      <c r="W396" s="379"/>
      <c r="X396" s="379"/>
      <c r="Y396" s="379"/>
      <c r="Z396" s="379"/>
      <c r="AA396" s="368"/>
      <c r="AB396" s="368"/>
      <c r="AC396" s="368"/>
    </row>
    <row r="397" spans="1:68" ht="14.25" hidden="1" customHeight="1" x14ac:dyDescent="0.25">
      <c r="A397" s="395" t="s">
        <v>109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79"/>
      <c r="M397" s="379"/>
      <c r="N397" s="379"/>
      <c r="O397" s="379"/>
      <c r="P397" s="379"/>
      <c r="Q397" s="379"/>
      <c r="R397" s="379"/>
      <c r="S397" s="379"/>
      <c r="T397" s="379"/>
      <c r="U397" s="379"/>
      <c r="V397" s="379"/>
      <c r="W397" s="379"/>
      <c r="X397" s="379"/>
      <c r="Y397" s="379"/>
      <c r="Z397" s="379"/>
      <c r="AA397" s="367"/>
      <c r="AB397" s="367"/>
      <c r="AC397" s="367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5">
        <v>4680115881907</v>
      </c>
      <c r="E398" s="386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2"/>
      <c r="R398" s="382"/>
      <c r="S398" s="382"/>
      <c r="T398" s="383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5">
        <v>4680115884892</v>
      </c>
      <c r="E399" s="386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2"/>
      <c r="R399" s="382"/>
      <c r="S399" s="382"/>
      <c r="T399" s="383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504</v>
      </c>
      <c r="B400" s="54" t="s">
        <v>505</v>
      </c>
      <c r="C400" s="31">
        <v>4301011875</v>
      </c>
      <c r="D400" s="385">
        <v>4680115884885</v>
      </c>
      <c r="E400" s="386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2"/>
      <c r="R400" s="382"/>
      <c r="S400" s="382"/>
      <c r="T400" s="383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5">
        <v>4680115884908</v>
      </c>
      <c r="E401" s="386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398"/>
      <c r="B402" s="379"/>
      <c r="C402" s="379"/>
      <c r="D402" s="379"/>
      <c r="E402" s="379"/>
      <c r="F402" s="379"/>
      <c r="G402" s="379"/>
      <c r="H402" s="379"/>
      <c r="I402" s="379"/>
      <c r="J402" s="379"/>
      <c r="K402" s="379"/>
      <c r="L402" s="379"/>
      <c r="M402" s="379"/>
      <c r="N402" s="379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hidden="1" x14ac:dyDescent="0.2">
      <c r="A403" s="379"/>
      <c r="B403" s="379"/>
      <c r="C403" s="379"/>
      <c r="D403" s="379"/>
      <c r="E403" s="379"/>
      <c r="F403" s="379"/>
      <c r="G403" s="379"/>
      <c r="H403" s="379"/>
      <c r="I403" s="379"/>
      <c r="J403" s="379"/>
      <c r="K403" s="379"/>
      <c r="L403" s="379"/>
      <c r="M403" s="379"/>
      <c r="N403" s="379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hidden="1" customHeight="1" x14ac:dyDescent="0.25">
      <c r="A404" s="395" t="s">
        <v>63</v>
      </c>
      <c r="B404" s="379"/>
      <c r="C404" s="379"/>
      <c r="D404" s="379"/>
      <c r="E404" s="379"/>
      <c r="F404" s="379"/>
      <c r="G404" s="379"/>
      <c r="H404" s="379"/>
      <c r="I404" s="379"/>
      <c r="J404" s="379"/>
      <c r="K404" s="379"/>
      <c r="L404" s="379"/>
      <c r="M404" s="379"/>
      <c r="N404" s="379"/>
      <c r="O404" s="379"/>
      <c r="P404" s="379"/>
      <c r="Q404" s="379"/>
      <c r="R404" s="379"/>
      <c r="S404" s="379"/>
      <c r="T404" s="379"/>
      <c r="U404" s="379"/>
      <c r="V404" s="379"/>
      <c r="W404" s="379"/>
      <c r="X404" s="379"/>
      <c r="Y404" s="379"/>
      <c r="Z404" s="379"/>
      <c r="AA404" s="367"/>
      <c r="AB404" s="367"/>
      <c r="AC404" s="367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5">
        <v>4607091384802</v>
      </c>
      <c r="E405" s="386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2"/>
      <c r="R405" s="382"/>
      <c r="S405" s="382"/>
      <c r="T405" s="383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5">
        <v>4607091384826</v>
      </c>
      <c r="E406" s="386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2"/>
      <c r="R406" s="382"/>
      <c r="S406" s="382"/>
      <c r="T406" s="383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8"/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79"/>
      <c r="N408" s="379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395" t="s">
        <v>71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379"/>
      <c r="Z409" s="379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5">
        <v>4607091384246</v>
      </c>
      <c r="E410" s="386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2"/>
      <c r="R410" s="382"/>
      <c r="S410" s="382"/>
      <c r="T410" s="383"/>
      <c r="U410" s="34"/>
      <c r="V410" s="34"/>
      <c r="W410" s="35" t="s">
        <v>68</v>
      </c>
      <c r="X410" s="374">
        <v>358</v>
      </c>
      <c r="Y410" s="375">
        <f>IFERROR(IF(X410="",0,CEILING((X410/$H410),1)*$H410),"")</f>
        <v>358.8</v>
      </c>
      <c r="Z410" s="36">
        <f>IFERROR(IF(Y410=0,"",ROUNDUP(Y410/H410,0)*0.02175),"")</f>
        <v>1.0004999999999999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383.88615384615389</v>
      </c>
      <c r="BN410" s="64">
        <f>IFERROR(Y410*I410/H410,"0")</f>
        <v>384.74400000000009</v>
      </c>
      <c r="BO410" s="64">
        <f>IFERROR(1/J410*(X410/H410),"0")</f>
        <v>0.81959706959706957</v>
      </c>
      <c r="BP410" s="64">
        <f>IFERROR(1/J410*(Y410/H410),"0")</f>
        <v>0.8214285714285714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5">
        <v>4680115881976</v>
      </c>
      <c r="E411" s="386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2"/>
      <c r="R411" s="382"/>
      <c r="S411" s="382"/>
      <c r="T411" s="383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5">
        <v>4607091384253</v>
      </c>
      <c r="E412" s="386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2"/>
      <c r="R412" s="382"/>
      <c r="S412" s="382"/>
      <c r="T412" s="383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5">
        <v>4607091384253</v>
      </c>
      <c r="E413" s="386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2"/>
      <c r="R413" s="382"/>
      <c r="S413" s="382"/>
      <c r="T413" s="383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5">
        <v>4680115881969</v>
      </c>
      <c r="E414" s="386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2"/>
      <c r="R414" s="382"/>
      <c r="S414" s="382"/>
      <c r="T414" s="383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79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45.897435897435898</v>
      </c>
      <c r="Y415" s="376">
        <f>IFERROR(Y410/H410,"0")+IFERROR(Y411/H411,"0")+IFERROR(Y412/H412,"0")+IFERROR(Y413/H413,"0")+IFERROR(Y414/H414,"0")</f>
        <v>46</v>
      </c>
      <c r="Z415" s="376">
        <f>IFERROR(IF(Z410="",0,Z410),"0")+IFERROR(IF(Z411="",0,Z411),"0")+IFERROR(IF(Z412="",0,Z412),"0")+IFERROR(IF(Z413="",0,Z413),"0")+IFERROR(IF(Z414="",0,Z414),"0")</f>
        <v>1.0004999999999999</v>
      </c>
      <c r="AA415" s="377"/>
      <c r="AB415" s="377"/>
      <c r="AC415" s="377"/>
    </row>
    <row r="416" spans="1:68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79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358</v>
      </c>
      <c r="Y416" s="376">
        <f>IFERROR(SUM(Y410:Y414),"0")</f>
        <v>358.8</v>
      </c>
      <c r="Z416" s="37"/>
      <c r="AA416" s="377"/>
      <c r="AB416" s="377"/>
      <c r="AC416" s="377"/>
    </row>
    <row r="417" spans="1:68" ht="14.25" hidden="1" customHeight="1" x14ac:dyDescent="0.25">
      <c r="A417" s="395" t="s">
        <v>163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79"/>
      <c r="AA417" s="367"/>
      <c r="AB417" s="367"/>
      <c r="AC417" s="367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5">
        <v>4607091389357</v>
      </c>
      <c r="E418" s="386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2"/>
      <c r="R418" s="382"/>
      <c r="S418" s="382"/>
      <c r="T418" s="383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8"/>
      <c r="B419" s="379"/>
      <c r="C419" s="379"/>
      <c r="D419" s="379"/>
      <c r="E419" s="379"/>
      <c r="F419" s="379"/>
      <c r="G419" s="379"/>
      <c r="H419" s="379"/>
      <c r="I419" s="379"/>
      <c r="J419" s="379"/>
      <c r="K419" s="379"/>
      <c r="L419" s="379"/>
      <c r="M419" s="379"/>
      <c r="N419" s="379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79"/>
      <c r="B420" s="379"/>
      <c r="C420" s="379"/>
      <c r="D420" s="379"/>
      <c r="E420" s="379"/>
      <c r="F420" s="379"/>
      <c r="G420" s="379"/>
      <c r="H420" s="379"/>
      <c r="I420" s="379"/>
      <c r="J420" s="379"/>
      <c r="K420" s="379"/>
      <c r="L420" s="379"/>
      <c r="M420" s="379"/>
      <c r="N420" s="379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61" t="s">
        <v>523</v>
      </c>
      <c r="B421" s="462"/>
      <c r="C421" s="462"/>
      <c r="D421" s="462"/>
      <c r="E421" s="462"/>
      <c r="F421" s="462"/>
      <c r="G421" s="462"/>
      <c r="H421" s="462"/>
      <c r="I421" s="462"/>
      <c r="J421" s="462"/>
      <c r="K421" s="462"/>
      <c r="L421" s="462"/>
      <c r="M421" s="462"/>
      <c r="N421" s="462"/>
      <c r="O421" s="462"/>
      <c r="P421" s="462"/>
      <c r="Q421" s="462"/>
      <c r="R421" s="462"/>
      <c r="S421" s="462"/>
      <c r="T421" s="462"/>
      <c r="U421" s="462"/>
      <c r="V421" s="462"/>
      <c r="W421" s="462"/>
      <c r="X421" s="462"/>
      <c r="Y421" s="462"/>
      <c r="Z421" s="462"/>
      <c r="AA421" s="48"/>
      <c r="AB421" s="48"/>
      <c r="AC421" s="48"/>
    </row>
    <row r="422" spans="1:68" ht="16.5" hidden="1" customHeight="1" x14ac:dyDescent="0.25">
      <c r="A422" s="394" t="s">
        <v>524</v>
      </c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79"/>
      <c r="O422" s="379"/>
      <c r="P422" s="379"/>
      <c r="Q422" s="379"/>
      <c r="R422" s="379"/>
      <c r="S422" s="379"/>
      <c r="T422" s="379"/>
      <c r="U422" s="379"/>
      <c r="V422" s="379"/>
      <c r="W422" s="379"/>
      <c r="X422" s="379"/>
      <c r="Y422" s="379"/>
      <c r="Z422" s="379"/>
      <c r="AA422" s="368"/>
      <c r="AB422" s="368"/>
      <c r="AC422" s="368"/>
    </row>
    <row r="423" spans="1:68" ht="14.25" hidden="1" customHeight="1" x14ac:dyDescent="0.25">
      <c r="A423" s="395" t="s">
        <v>109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79"/>
      <c r="AA423" s="367"/>
      <c r="AB423" s="367"/>
      <c r="AC423" s="367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5">
        <v>4607091389708</v>
      </c>
      <c r="E424" s="386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2"/>
      <c r="R424" s="382"/>
      <c r="S424" s="382"/>
      <c r="T424" s="383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8"/>
      <c r="B425" s="379"/>
      <c r="C425" s="379"/>
      <c r="D425" s="379"/>
      <c r="E425" s="379"/>
      <c r="F425" s="379"/>
      <c r="G425" s="379"/>
      <c r="H425" s="379"/>
      <c r="I425" s="379"/>
      <c r="J425" s="379"/>
      <c r="K425" s="379"/>
      <c r="L425" s="379"/>
      <c r="M425" s="379"/>
      <c r="N425" s="379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79"/>
      <c r="B426" s="379"/>
      <c r="C426" s="379"/>
      <c r="D426" s="379"/>
      <c r="E426" s="379"/>
      <c r="F426" s="379"/>
      <c r="G426" s="379"/>
      <c r="H426" s="379"/>
      <c r="I426" s="379"/>
      <c r="J426" s="379"/>
      <c r="K426" s="379"/>
      <c r="L426" s="379"/>
      <c r="M426" s="379"/>
      <c r="N426" s="379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395" t="s">
        <v>63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79"/>
      <c r="N427" s="379"/>
      <c r="O427" s="379"/>
      <c r="P427" s="379"/>
      <c r="Q427" s="379"/>
      <c r="R427" s="379"/>
      <c r="S427" s="379"/>
      <c r="T427" s="379"/>
      <c r="U427" s="379"/>
      <c r="V427" s="379"/>
      <c r="W427" s="379"/>
      <c r="X427" s="379"/>
      <c r="Y427" s="379"/>
      <c r="Z427" s="379"/>
      <c r="AA427" s="367"/>
      <c r="AB427" s="367"/>
      <c r="AC427" s="367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5">
        <v>4607091389753</v>
      </c>
      <c r="E428" s="386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5">
        <v>4607091389753</v>
      </c>
      <c r="E429" s="386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2"/>
      <c r="R429" s="382"/>
      <c r="S429" s="382"/>
      <c r="T429" s="383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5">
        <v>4607091389760</v>
      </c>
      <c r="E430" s="386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5">
        <v>4607091389746</v>
      </c>
      <c r="E431" s="386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2"/>
      <c r="R431" s="382"/>
      <c r="S431" s="382"/>
      <c r="T431" s="383"/>
      <c r="U431" s="34"/>
      <c r="V431" s="34"/>
      <c r="W431" s="35" t="s">
        <v>68</v>
      </c>
      <c r="X431" s="374">
        <v>54</v>
      </c>
      <c r="Y431" s="375">
        <f t="shared" si="67"/>
        <v>54.6</v>
      </c>
      <c r="Z431" s="36">
        <f>IFERROR(IF(Y431=0,"",ROUNDUP(Y431/H431,0)*0.00753),"")</f>
        <v>9.7890000000000005E-2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56.957142857142848</v>
      </c>
      <c r="BN431" s="64">
        <f t="shared" si="69"/>
        <v>57.589999999999996</v>
      </c>
      <c r="BO431" s="64">
        <f t="shared" si="70"/>
        <v>8.2417582417582402E-2</v>
      </c>
      <c r="BP431" s="64">
        <f t="shared" si="71"/>
        <v>8.3333333333333329E-2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5">
        <v>4607091389746</v>
      </c>
      <c r="E432" s="386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2"/>
      <c r="R432" s="382"/>
      <c r="S432" s="382"/>
      <c r="T432" s="383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5">
        <v>4680115883147</v>
      </c>
      <c r="E433" s="386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5">
        <v>4680115883147</v>
      </c>
      <c r="E434" s="386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2"/>
      <c r="R434" s="382"/>
      <c r="S434" s="382"/>
      <c r="T434" s="383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5">
        <v>4607091384338</v>
      </c>
      <c r="E435" s="386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2"/>
      <c r="R435" s="382"/>
      <c r="S435" s="382"/>
      <c r="T435" s="383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5">
        <v>4607091384338</v>
      </c>
      <c r="E436" s="386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5">
        <v>4680115883154</v>
      </c>
      <c r="E437" s="386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2"/>
      <c r="R437" s="382"/>
      <c r="S437" s="382"/>
      <c r="T437" s="383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5">
        <v>4680115883154</v>
      </c>
      <c r="E438" s="386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2"/>
      <c r="R438" s="382"/>
      <c r="S438" s="382"/>
      <c r="T438" s="383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5">
        <v>4607091389524</v>
      </c>
      <c r="E439" s="386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2"/>
      <c r="R439" s="382"/>
      <c r="S439" s="382"/>
      <c r="T439" s="383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5">
        <v>4607091389524</v>
      </c>
      <c r="E440" s="386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0" t="s">
        <v>547</v>
      </c>
      <c r="Q440" s="382"/>
      <c r="R440" s="382"/>
      <c r="S440" s="382"/>
      <c r="T440" s="383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5">
        <v>4680115883161</v>
      </c>
      <c r="E441" s="386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2"/>
      <c r="R441" s="382"/>
      <c r="S441" s="382"/>
      <c r="T441" s="383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5">
        <v>4680115883161</v>
      </c>
      <c r="E442" s="386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2"/>
      <c r="R442" s="382"/>
      <c r="S442" s="382"/>
      <c r="T442" s="383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5">
        <v>4607091389531</v>
      </c>
      <c r="E443" s="386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5">
        <v>4607091389531</v>
      </c>
      <c r="E444" s="386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4">
        <v>38</v>
      </c>
      <c r="Y444" s="375">
        <f t="shared" si="67"/>
        <v>39.9</v>
      </c>
      <c r="Z444" s="36">
        <f t="shared" si="72"/>
        <v>9.5380000000000006E-2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40.352380952380948</v>
      </c>
      <c r="BN444" s="64">
        <f t="shared" si="69"/>
        <v>42.36999999999999</v>
      </c>
      <c r="BO444" s="64">
        <f t="shared" si="70"/>
        <v>7.7330077330077338E-2</v>
      </c>
      <c r="BP444" s="64">
        <f t="shared" si="71"/>
        <v>8.11965811965812E-2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5">
        <v>4607091384345</v>
      </c>
      <c r="E445" s="386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2"/>
      <c r="R445" s="382"/>
      <c r="S445" s="382"/>
      <c r="T445" s="383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5">
        <v>4680115883185</v>
      </c>
      <c r="E446" s="386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2"/>
      <c r="R446" s="382"/>
      <c r="S446" s="382"/>
      <c r="T446" s="383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5">
        <v>4680115883185</v>
      </c>
      <c r="E447" s="386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2"/>
      <c r="R447" s="382"/>
      <c r="S447" s="382"/>
      <c r="T447" s="383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5">
        <v>4680115882928</v>
      </c>
      <c r="E448" s="386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79"/>
      <c r="N449" s="379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30.952380952380949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0.19327</v>
      </c>
      <c r="AA449" s="377"/>
      <c r="AB449" s="377"/>
      <c r="AC449" s="377"/>
    </row>
    <row r="450" spans="1:68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79"/>
      <c r="N450" s="379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92</v>
      </c>
      <c r="Y450" s="376">
        <f>IFERROR(SUM(Y428:Y448),"0")</f>
        <v>94.5</v>
      </c>
      <c r="Z450" s="37"/>
      <c r="AA450" s="377"/>
      <c r="AB450" s="377"/>
      <c r="AC450" s="377"/>
    </row>
    <row r="451" spans="1:68" ht="14.25" hidden="1" customHeight="1" x14ac:dyDescent="0.25">
      <c r="A451" s="395" t="s">
        <v>71</v>
      </c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79"/>
      <c r="O451" s="379"/>
      <c r="P451" s="379"/>
      <c r="Q451" s="379"/>
      <c r="R451" s="379"/>
      <c r="S451" s="379"/>
      <c r="T451" s="379"/>
      <c r="U451" s="379"/>
      <c r="V451" s="379"/>
      <c r="W451" s="379"/>
      <c r="X451" s="379"/>
      <c r="Y451" s="379"/>
      <c r="Z451" s="379"/>
      <c r="AA451" s="367"/>
      <c r="AB451" s="367"/>
      <c r="AC451" s="367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5">
        <v>4607091384352</v>
      </c>
      <c r="E452" s="386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2"/>
      <c r="R452" s="382"/>
      <c r="S452" s="382"/>
      <c r="T452" s="383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5">
        <v>4607091389654</v>
      </c>
      <c r="E453" s="386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8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395" t="s">
        <v>95</v>
      </c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379"/>
      <c r="N456" s="379"/>
      <c r="O456" s="379"/>
      <c r="P456" s="379"/>
      <c r="Q456" s="379"/>
      <c r="R456" s="379"/>
      <c r="S456" s="379"/>
      <c r="T456" s="379"/>
      <c r="U456" s="379"/>
      <c r="V456" s="379"/>
      <c r="W456" s="379"/>
      <c r="X456" s="379"/>
      <c r="Y456" s="379"/>
      <c r="Z456" s="379"/>
      <c r="AA456" s="367"/>
      <c r="AB456" s="367"/>
      <c r="AC456" s="367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5">
        <v>4680115884342</v>
      </c>
      <c r="E457" s="386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98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379"/>
      <c r="N458" s="379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379"/>
      <c r="N459" s="379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394" t="s">
        <v>569</v>
      </c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379"/>
      <c r="N460" s="379"/>
      <c r="O460" s="379"/>
      <c r="P460" s="379"/>
      <c r="Q460" s="379"/>
      <c r="R460" s="379"/>
      <c r="S460" s="379"/>
      <c r="T460" s="379"/>
      <c r="U460" s="379"/>
      <c r="V460" s="379"/>
      <c r="W460" s="379"/>
      <c r="X460" s="379"/>
      <c r="Y460" s="379"/>
      <c r="Z460" s="379"/>
      <c r="AA460" s="368"/>
      <c r="AB460" s="368"/>
      <c r="AC460" s="368"/>
    </row>
    <row r="461" spans="1:68" ht="14.25" hidden="1" customHeight="1" x14ac:dyDescent="0.25">
      <c r="A461" s="395" t="s">
        <v>142</v>
      </c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379"/>
      <c r="N461" s="379"/>
      <c r="O461" s="379"/>
      <c r="P461" s="379"/>
      <c r="Q461" s="379"/>
      <c r="R461" s="379"/>
      <c r="S461" s="379"/>
      <c r="T461" s="379"/>
      <c r="U461" s="379"/>
      <c r="V461" s="379"/>
      <c r="W461" s="379"/>
      <c r="X461" s="379"/>
      <c r="Y461" s="379"/>
      <c r="Z461" s="379"/>
      <c r="AA461" s="367"/>
      <c r="AB461" s="367"/>
      <c r="AC461" s="367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5">
        <v>4607091389364</v>
      </c>
      <c r="E462" s="386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98"/>
      <c r="B463" s="379"/>
      <c r="C463" s="379"/>
      <c r="D463" s="379"/>
      <c r="E463" s="379"/>
      <c r="F463" s="379"/>
      <c r="G463" s="379"/>
      <c r="H463" s="379"/>
      <c r="I463" s="379"/>
      <c r="J463" s="379"/>
      <c r="K463" s="379"/>
      <c r="L463" s="379"/>
      <c r="M463" s="379"/>
      <c r="N463" s="379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79"/>
      <c r="B464" s="379"/>
      <c r="C464" s="379"/>
      <c r="D464" s="379"/>
      <c r="E464" s="379"/>
      <c r="F464" s="379"/>
      <c r="G464" s="379"/>
      <c r="H464" s="379"/>
      <c r="I464" s="379"/>
      <c r="J464" s="379"/>
      <c r="K464" s="379"/>
      <c r="L464" s="379"/>
      <c r="M464" s="379"/>
      <c r="N464" s="379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395" t="s">
        <v>63</v>
      </c>
      <c r="B465" s="379"/>
      <c r="C465" s="379"/>
      <c r="D465" s="379"/>
      <c r="E465" s="379"/>
      <c r="F465" s="379"/>
      <c r="G465" s="379"/>
      <c r="H465" s="379"/>
      <c r="I465" s="379"/>
      <c r="J465" s="379"/>
      <c r="K465" s="379"/>
      <c r="L465" s="379"/>
      <c r="M465" s="379"/>
      <c r="N465" s="379"/>
      <c r="O465" s="379"/>
      <c r="P465" s="379"/>
      <c r="Q465" s="379"/>
      <c r="R465" s="379"/>
      <c r="S465" s="379"/>
      <c r="T465" s="379"/>
      <c r="U465" s="379"/>
      <c r="V465" s="379"/>
      <c r="W465" s="379"/>
      <c r="X465" s="379"/>
      <c r="Y465" s="379"/>
      <c r="Z465" s="379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5">
        <v>4607091389739</v>
      </c>
      <c r="E466" s="386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4">
        <v>53</v>
      </c>
      <c r="Y466" s="375">
        <f t="shared" ref="Y466:Y471" si="73">IFERROR(IF(X466="",0,CEILING((X466/$H466),1)*$H466),"")</f>
        <v>54.6</v>
      </c>
      <c r="Z466" s="36">
        <f>IFERROR(IF(Y466=0,"",ROUNDUP(Y466/H466,0)*0.00753),"")</f>
        <v>9.7890000000000005E-2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55.902380952380945</v>
      </c>
      <c r="BN466" s="64">
        <f t="shared" ref="BN466:BN471" si="75">IFERROR(Y466*I466/H466,"0")</f>
        <v>57.589999999999996</v>
      </c>
      <c r="BO466" s="64">
        <f t="shared" ref="BO466:BO471" si="76">IFERROR(1/J466*(X466/H466),"0")</f>
        <v>8.0891330891330882E-2</v>
      </c>
      <c r="BP466" s="64">
        <f t="shared" ref="BP466:BP471" si="77">IFERROR(1/J466*(Y466/H466),"0")</f>
        <v>8.3333333333333329E-2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5">
        <v>4607091389739</v>
      </c>
      <c r="E467" s="386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2"/>
      <c r="R467" s="382"/>
      <c r="S467" s="382"/>
      <c r="T467" s="383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5">
        <v>4607091389425</v>
      </c>
      <c r="E468" s="386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2"/>
      <c r="R468" s="382"/>
      <c r="S468" s="382"/>
      <c r="T468" s="383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5">
        <v>4680115880771</v>
      </c>
      <c r="E469" s="386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2"/>
      <c r="R469" s="382"/>
      <c r="S469" s="382"/>
      <c r="T469" s="383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5">
        <v>4607091389500</v>
      </c>
      <c r="E470" s="386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2"/>
      <c r="R470" s="382"/>
      <c r="S470" s="382"/>
      <c r="T470" s="383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5">
        <v>4607091389500</v>
      </c>
      <c r="E471" s="386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2"/>
      <c r="R471" s="382"/>
      <c r="S471" s="382"/>
      <c r="T471" s="383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79"/>
      <c r="M472" s="379"/>
      <c r="N472" s="379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12.619047619047619</v>
      </c>
      <c r="Y472" s="376">
        <f>IFERROR(Y466/H466,"0")+IFERROR(Y467/H467,"0")+IFERROR(Y468/H468,"0")+IFERROR(Y469/H469,"0")+IFERROR(Y470/H470,"0")+IFERROR(Y471/H471,"0")</f>
        <v>13</v>
      </c>
      <c r="Z472" s="376">
        <f>IFERROR(IF(Z466="",0,Z466),"0")+IFERROR(IF(Z467="",0,Z467),"0")+IFERROR(IF(Z468="",0,Z468),"0")+IFERROR(IF(Z469="",0,Z469),"0")+IFERROR(IF(Z470="",0,Z470),"0")+IFERROR(IF(Z471="",0,Z471),"0")</f>
        <v>9.7890000000000005E-2</v>
      </c>
      <c r="AA472" s="377"/>
      <c r="AB472" s="377"/>
      <c r="AC472" s="377"/>
    </row>
    <row r="473" spans="1:68" x14ac:dyDescent="0.2">
      <c r="A473" s="379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79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53</v>
      </c>
      <c r="Y473" s="376">
        <f>IFERROR(SUM(Y466:Y471),"0")</f>
        <v>54.6</v>
      </c>
      <c r="Z473" s="37"/>
      <c r="AA473" s="377"/>
      <c r="AB473" s="377"/>
      <c r="AC473" s="377"/>
    </row>
    <row r="474" spans="1:68" ht="14.25" hidden="1" customHeight="1" x14ac:dyDescent="0.25">
      <c r="A474" s="395" t="s">
        <v>104</v>
      </c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79"/>
      <c r="O474" s="379"/>
      <c r="P474" s="379"/>
      <c r="Q474" s="379"/>
      <c r="R474" s="379"/>
      <c r="S474" s="379"/>
      <c r="T474" s="379"/>
      <c r="U474" s="379"/>
      <c r="V474" s="379"/>
      <c r="W474" s="379"/>
      <c r="X474" s="379"/>
      <c r="Y474" s="379"/>
      <c r="Z474" s="379"/>
      <c r="AA474" s="367"/>
      <c r="AB474" s="367"/>
      <c r="AC474" s="367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5">
        <v>4680115884090</v>
      </c>
      <c r="E475" s="386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2"/>
      <c r="R475" s="382"/>
      <c r="S475" s="382"/>
      <c r="T475" s="383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98"/>
      <c r="B476" s="379"/>
      <c r="C476" s="379"/>
      <c r="D476" s="379"/>
      <c r="E476" s="379"/>
      <c r="F476" s="379"/>
      <c r="G476" s="379"/>
      <c r="H476" s="379"/>
      <c r="I476" s="379"/>
      <c r="J476" s="379"/>
      <c r="K476" s="379"/>
      <c r="L476" s="379"/>
      <c r="M476" s="379"/>
      <c r="N476" s="379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79"/>
      <c r="B477" s="379"/>
      <c r="C477" s="379"/>
      <c r="D477" s="379"/>
      <c r="E477" s="379"/>
      <c r="F477" s="379"/>
      <c r="G477" s="379"/>
      <c r="H477" s="379"/>
      <c r="I477" s="379"/>
      <c r="J477" s="379"/>
      <c r="K477" s="379"/>
      <c r="L477" s="379"/>
      <c r="M477" s="379"/>
      <c r="N477" s="379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394" t="s">
        <v>584</v>
      </c>
      <c r="B478" s="379"/>
      <c r="C478" s="379"/>
      <c r="D478" s="379"/>
      <c r="E478" s="379"/>
      <c r="F478" s="379"/>
      <c r="G478" s="379"/>
      <c r="H478" s="379"/>
      <c r="I478" s="379"/>
      <c r="J478" s="379"/>
      <c r="K478" s="379"/>
      <c r="L478" s="379"/>
      <c r="M478" s="379"/>
      <c r="N478" s="379"/>
      <c r="O478" s="379"/>
      <c r="P478" s="379"/>
      <c r="Q478" s="379"/>
      <c r="R478" s="379"/>
      <c r="S478" s="379"/>
      <c r="T478" s="379"/>
      <c r="U478" s="379"/>
      <c r="V478" s="379"/>
      <c r="W478" s="379"/>
      <c r="X478" s="379"/>
      <c r="Y478" s="379"/>
      <c r="Z478" s="379"/>
      <c r="AA478" s="368"/>
      <c r="AB478" s="368"/>
      <c r="AC478" s="368"/>
    </row>
    <row r="479" spans="1:68" ht="14.25" hidden="1" customHeight="1" x14ac:dyDescent="0.25">
      <c r="A479" s="395" t="s">
        <v>63</v>
      </c>
      <c r="B479" s="379"/>
      <c r="C479" s="379"/>
      <c r="D479" s="379"/>
      <c r="E479" s="379"/>
      <c r="F479" s="379"/>
      <c r="G479" s="379"/>
      <c r="H479" s="379"/>
      <c r="I479" s="379"/>
      <c r="J479" s="379"/>
      <c r="K479" s="379"/>
      <c r="L479" s="379"/>
      <c r="M479" s="379"/>
      <c r="N479" s="379"/>
      <c r="O479" s="379"/>
      <c r="P479" s="379"/>
      <c r="Q479" s="379"/>
      <c r="R479" s="379"/>
      <c r="S479" s="379"/>
      <c r="T479" s="379"/>
      <c r="U479" s="379"/>
      <c r="V479" s="379"/>
      <c r="W479" s="379"/>
      <c r="X479" s="379"/>
      <c r="Y479" s="379"/>
      <c r="Z479" s="379"/>
      <c r="AA479" s="367"/>
      <c r="AB479" s="367"/>
      <c r="AC479" s="367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5">
        <v>4680115885189</v>
      </c>
      <c r="E480" s="386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2"/>
      <c r="R480" s="382"/>
      <c r="S480" s="382"/>
      <c r="T480" s="383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5">
        <v>4680115885172</v>
      </c>
      <c r="E481" s="386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2"/>
      <c r="R481" s="382"/>
      <c r="S481" s="382"/>
      <c r="T481" s="383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5">
        <v>4680115885110</v>
      </c>
      <c r="E482" s="386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2"/>
      <c r="R482" s="382"/>
      <c r="S482" s="382"/>
      <c r="T482" s="383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8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79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79"/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394" t="s">
        <v>591</v>
      </c>
      <c r="B485" s="379"/>
      <c r="C485" s="379"/>
      <c r="D485" s="379"/>
      <c r="E485" s="379"/>
      <c r="F485" s="379"/>
      <c r="G485" s="379"/>
      <c r="H485" s="379"/>
      <c r="I485" s="379"/>
      <c r="J485" s="379"/>
      <c r="K485" s="379"/>
      <c r="L485" s="379"/>
      <c r="M485" s="379"/>
      <c r="N485" s="379"/>
      <c r="O485" s="379"/>
      <c r="P485" s="379"/>
      <c r="Q485" s="379"/>
      <c r="R485" s="379"/>
      <c r="S485" s="379"/>
      <c r="T485" s="379"/>
      <c r="U485" s="379"/>
      <c r="V485" s="379"/>
      <c r="W485" s="379"/>
      <c r="X485" s="379"/>
      <c r="Y485" s="379"/>
      <c r="Z485" s="379"/>
      <c r="AA485" s="368"/>
      <c r="AB485" s="368"/>
      <c r="AC485" s="368"/>
    </row>
    <row r="486" spans="1:68" ht="14.25" hidden="1" customHeight="1" x14ac:dyDescent="0.25">
      <c r="A486" s="395" t="s">
        <v>63</v>
      </c>
      <c r="B486" s="379"/>
      <c r="C486" s="379"/>
      <c r="D486" s="379"/>
      <c r="E486" s="379"/>
      <c r="F486" s="379"/>
      <c r="G486" s="379"/>
      <c r="H486" s="379"/>
      <c r="I486" s="379"/>
      <c r="J486" s="379"/>
      <c r="K486" s="379"/>
      <c r="L486" s="379"/>
      <c r="M486" s="379"/>
      <c r="N486" s="379"/>
      <c r="O486" s="379"/>
      <c r="P486" s="379"/>
      <c r="Q486" s="379"/>
      <c r="R486" s="379"/>
      <c r="S486" s="379"/>
      <c r="T486" s="379"/>
      <c r="U486" s="379"/>
      <c r="V486" s="379"/>
      <c r="W486" s="379"/>
      <c r="X486" s="379"/>
      <c r="Y486" s="379"/>
      <c r="Z486" s="379"/>
      <c r="AA486" s="367"/>
      <c r="AB486" s="367"/>
      <c r="AC486" s="367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5">
        <v>4680115885103</v>
      </c>
      <c r="E487" s="386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2"/>
      <c r="R487" s="382"/>
      <c r="S487" s="382"/>
      <c r="T487" s="383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98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79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79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61" t="s">
        <v>594</v>
      </c>
      <c r="B490" s="462"/>
      <c r="C490" s="462"/>
      <c r="D490" s="462"/>
      <c r="E490" s="462"/>
      <c r="F490" s="462"/>
      <c r="G490" s="462"/>
      <c r="H490" s="462"/>
      <c r="I490" s="462"/>
      <c r="J490" s="462"/>
      <c r="K490" s="462"/>
      <c r="L490" s="462"/>
      <c r="M490" s="462"/>
      <c r="N490" s="462"/>
      <c r="O490" s="462"/>
      <c r="P490" s="462"/>
      <c r="Q490" s="462"/>
      <c r="R490" s="462"/>
      <c r="S490" s="462"/>
      <c r="T490" s="462"/>
      <c r="U490" s="462"/>
      <c r="V490" s="462"/>
      <c r="W490" s="462"/>
      <c r="X490" s="462"/>
      <c r="Y490" s="462"/>
      <c r="Z490" s="462"/>
      <c r="AA490" s="48"/>
      <c r="AB490" s="48"/>
      <c r="AC490" s="48"/>
    </row>
    <row r="491" spans="1:68" ht="16.5" hidden="1" customHeight="1" x14ac:dyDescent="0.25">
      <c r="A491" s="394" t="s">
        <v>594</v>
      </c>
      <c r="B491" s="379"/>
      <c r="C491" s="379"/>
      <c r="D491" s="379"/>
      <c r="E491" s="379"/>
      <c r="F491" s="379"/>
      <c r="G491" s="379"/>
      <c r="H491" s="379"/>
      <c r="I491" s="379"/>
      <c r="J491" s="379"/>
      <c r="K491" s="379"/>
      <c r="L491" s="379"/>
      <c r="M491" s="379"/>
      <c r="N491" s="379"/>
      <c r="O491" s="379"/>
      <c r="P491" s="379"/>
      <c r="Q491" s="379"/>
      <c r="R491" s="379"/>
      <c r="S491" s="379"/>
      <c r="T491" s="379"/>
      <c r="U491" s="379"/>
      <c r="V491" s="379"/>
      <c r="W491" s="379"/>
      <c r="X491" s="379"/>
      <c r="Y491" s="379"/>
      <c r="Z491" s="379"/>
      <c r="AA491" s="368"/>
      <c r="AB491" s="368"/>
      <c r="AC491" s="368"/>
    </row>
    <row r="492" spans="1:68" ht="14.25" hidden="1" customHeight="1" x14ac:dyDescent="0.25">
      <c r="A492" s="395" t="s">
        <v>109</v>
      </c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79"/>
      <c r="O492" s="379"/>
      <c r="P492" s="379"/>
      <c r="Q492" s="379"/>
      <c r="R492" s="379"/>
      <c r="S492" s="379"/>
      <c r="T492" s="379"/>
      <c r="U492" s="379"/>
      <c r="V492" s="379"/>
      <c r="W492" s="379"/>
      <c r="X492" s="379"/>
      <c r="Y492" s="379"/>
      <c r="Z492" s="379"/>
      <c r="AA492" s="367"/>
      <c r="AB492" s="367"/>
      <c r="AC492" s="367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5">
        <v>4607091389067</v>
      </c>
      <c r="E493" s="386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2"/>
      <c r="R493" s="382"/>
      <c r="S493" s="382"/>
      <c r="T493" s="383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hidden="1" customHeight="1" x14ac:dyDescent="0.25">
      <c r="A494" s="54" t="s">
        <v>597</v>
      </c>
      <c r="B494" s="54" t="s">
        <v>598</v>
      </c>
      <c r="C494" s="31">
        <v>4301011961</v>
      </c>
      <c r="D494" s="385">
        <v>4680115885271</v>
      </c>
      <c r="E494" s="386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2"/>
      <c r="R494" s="382"/>
      <c r="S494" s="382"/>
      <c r="T494" s="383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5">
        <v>4680115884502</v>
      </c>
      <c r="E495" s="386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2"/>
      <c r="R495" s="382"/>
      <c r="S495" s="382"/>
      <c r="T495" s="383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5">
        <v>4607091389104</v>
      </c>
      <c r="E496" s="386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4">
        <v>312</v>
      </c>
      <c r="Y496" s="375">
        <f t="shared" si="78"/>
        <v>316.8</v>
      </c>
      <c r="Z496" s="36">
        <f t="shared" si="79"/>
        <v>0.71760000000000002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333.27272727272725</v>
      </c>
      <c r="BN496" s="64">
        <f t="shared" si="81"/>
        <v>338.4</v>
      </c>
      <c r="BO496" s="64">
        <f t="shared" si="82"/>
        <v>0.56818181818181812</v>
      </c>
      <c r="BP496" s="64">
        <f t="shared" si="83"/>
        <v>0.57692307692307698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5">
        <v>4680115884519</v>
      </c>
      <c r="E497" s="386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2"/>
      <c r="R497" s="382"/>
      <c r="S497" s="382"/>
      <c r="T497" s="383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5">
        <v>4680115885226</v>
      </c>
      <c r="E498" s="386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4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2"/>
      <c r="R498" s="382"/>
      <c r="S498" s="382"/>
      <c r="T498" s="383"/>
      <c r="U498" s="34"/>
      <c r="V498" s="34"/>
      <c r="W498" s="35" t="s">
        <v>68</v>
      </c>
      <c r="X498" s="374">
        <v>145</v>
      </c>
      <c r="Y498" s="375">
        <f t="shared" si="78"/>
        <v>147.84</v>
      </c>
      <c r="Z498" s="36">
        <f t="shared" si="79"/>
        <v>0.33488000000000001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154.88636363636363</v>
      </c>
      <c r="BN498" s="64">
        <f t="shared" si="81"/>
        <v>157.91999999999999</v>
      </c>
      <c r="BO498" s="64">
        <f t="shared" si="82"/>
        <v>0.26405885780885779</v>
      </c>
      <c r="BP498" s="64">
        <f t="shared" si="83"/>
        <v>0.26923076923076927</v>
      </c>
    </row>
    <row r="499" spans="1:68" ht="27" hidden="1" customHeight="1" x14ac:dyDescent="0.25">
      <c r="A499" s="54" t="s">
        <v>607</v>
      </c>
      <c r="B499" s="54" t="s">
        <v>608</v>
      </c>
      <c r="C499" s="31">
        <v>4301011778</v>
      </c>
      <c r="D499" s="385">
        <v>4680115880603</v>
      </c>
      <c r="E499" s="386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2"/>
      <c r="R499" s="382"/>
      <c r="S499" s="382"/>
      <c r="T499" s="383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5">
        <v>4607091389098</v>
      </c>
      <c r="E500" s="386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7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2"/>
      <c r="R500" s="382"/>
      <c r="S500" s="382"/>
      <c r="T500" s="383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5">
        <v>4607091389982</v>
      </c>
      <c r="E501" s="386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79"/>
      <c r="M502" s="379"/>
      <c r="N502" s="379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86.553030303030297</v>
      </c>
      <c r="Y502" s="376">
        <f>IFERROR(Y493/H493,"0")+IFERROR(Y494/H494,"0")+IFERROR(Y495/H495,"0")+IFERROR(Y496/H496,"0")+IFERROR(Y497/H497,"0")+IFERROR(Y498/H498,"0")+IFERROR(Y499/H499,"0")+IFERROR(Y500/H500,"0")+IFERROR(Y501/H501,"0")</f>
        <v>88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1.0524800000000001</v>
      </c>
      <c r="AA502" s="377"/>
      <c r="AB502" s="377"/>
      <c r="AC502" s="377"/>
    </row>
    <row r="503" spans="1:68" x14ac:dyDescent="0.2">
      <c r="A503" s="379"/>
      <c r="B503" s="379"/>
      <c r="C503" s="379"/>
      <c r="D503" s="379"/>
      <c r="E503" s="379"/>
      <c r="F503" s="379"/>
      <c r="G503" s="379"/>
      <c r="H503" s="379"/>
      <c r="I503" s="379"/>
      <c r="J503" s="379"/>
      <c r="K503" s="379"/>
      <c r="L503" s="379"/>
      <c r="M503" s="379"/>
      <c r="N503" s="379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457</v>
      </c>
      <c r="Y503" s="376">
        <f>IFERROR(SUM(Y493:Y501),"0")</f>
        <v>464.64</v>
      </c>
      <c r="Z503" s="37"/>
      <c r="AA503" s="377"/>
      <c r="AB503" s="377"/>
      <c r="AC503" s="377"/>
    </row>
    <row r="504" spans="1:68" ht="14.25" hidden="1" customHeight="1" x14ac:dyDescent="0.25">
      <c r="A504" s="395" t="s">
        <v>142</v>
      </c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79"/>
      <c r="O504" s="379"/>
      <c r="P504" s="379"/>
      <c r="Q504" s="379"/>
      <c r="R504" s="379"/>
      <c r="S504" s="379"/>
      <c r="T504" s="379"/>
      <c r="U504" s="379"/>
      <c r="V504" s="379"/>
      <c r="W504" s="379"/>
      <c r="X504" s="379"/>
      <c r="Y504" s="379"/>
      <c r="Z504" s="379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5">
        <v>4607091388930</v>
      </c>
      <c r="E505" s="386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2"/>
      <c r="R505" s="382"/>
      <c r="S505" s="382"/>
      <c r="T505" s="383"/>
      <c r="U505" s="34"/>
      <c r="V505" s="34"/>
      <c r="W505" s="35" t="s">
        <v>68</v>
      </c>
      <c r="X505" s="374">
        <v>205</v>
      </c>
      <c r="Y505" s="375">
        <f>IFERROR(IF(X505="",0,CEILING((X505/$H505),1)*$H505),"")</f>
        <v>205.92000000000002</v>
      </c>
      <c r="Z505" s="36">
        <f>IFERROR(IF(Y505=0,"",ROUNDUP(Y505/H505,0)*0.01196),"")</f>
        <v>0.46644000000000002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218.97727272727272</v>
      </c>
      <c r="BN505" s="64">
        <f>IFERROR(Y505*I505/H505,"0")</f>
        <v>219.95999999999998</v>
      </c>
      <c r="BO505" s="64">
        <f>IFERROR(1/J505*(X505/H505),"0")</f>
        <v>0.37332459207459207</v>
      </c>
      <c r="BP505" s="64">
        <f>IFERROR(1/J505*(Y505/H505),"0")</f>
        <v>0.375</v>
      </c>
    </row>
    <row r="506" spans="1:68" ht="16.5" hidden="1" customHeight="1" x14ac:dyDescent="0.25">
      <c r="A506" s="54" t="s">
        <v>615</v>
      </c>
      <c r="B506" s="54" t="s">
        <v>616</v>
      </c>
      <c r="C506" s="31">
        <v>4301020206</v>
      </c>
      <c r="D506" s="385">
        <v>4680115880054</v>
      </c>
      <c r="E506" s="386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2"/>
      <c r="R506" s="382"/>
      <c r="S506" s="382"/>
      <c r="T506" s="383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79"/>
      <c r="C507" s="379"/>
      <c r="D507" s="379"/>
      <c r="E507" s="379"/>
      <c r="F507" s="379"/>
      <c r="G507" s="379"/>
      <c r="H507" s="379"/>
      <c r="I507" s="379"/>
      <c r="J507" s="379"/>
      <c r="K507" s="379"/>
      <c r="L507" s="379"/>
      <c r="M507" s="379"/>
      <c r="N507" s="379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38.825757575757571</v>
      </c>
      <c r="Y507" s="376">
        <f>IFERROR(Y505/H505,"0")+IFERROR(Y506/H506,"0")</f>
        <v>39</v>
      </c>
      <c r="Z507" s="376">
        <f>IFERROR(IF(Z505="",0,Z505),"0")+IFERROR(IF(Z506="",0,Z506),"0")</f>
        <v>0.46644000000000002</v>
      </c>
      <c r="AA507" s="377"/>
      <c r="AB507" s="377"/>
      <c r="AC507" s="377"/>
    </row>
    <row r="508" spans="1:68" x14ac:dyDescent="0.2">
      <c r="A508" s="379"/>
      <c r="B508" s="379"/>
      <c r="C508" s="379"/>
      <c r="D508" s="379"/>
      <c r="E508" s="379"/>
      <c r="F508" s="379"/>
      <c r="G508" s="379"/>
      <c r="H508" s="379"/>
      <c r="I508" s="379"/>
      <c r="J508" s="379"/>
      <c r="K508" s="379"/>
      <c r="L508" s="379"/>
      <c r="M508" s="379"/>
      <c r="N508" s="379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205</v>
      </c>
      <c r="Y508" s="376">
        <f>IFERROR(SUM(Y505:Y506),"0")</f>
        <v>205.92000000000002</v>
      </c>
      <c r="Z508" s="37"/>
      <c r="AA508" s="377"/>
      <c r="AB508" s="377"/>
      <c r="AC508" s="377"/>
    </row>
    <row r="509" spans="1:68" ht="14.25" hidden="1" customHeight="1" x14ac:dyDescent="0.25">
      <c r="A509" s="395" t="s">
        <v>63</v>
      </c>
      <c r="B509" s="379"/>
      <c r="C509" s="379"/>
      <c r="D509" s="379"/>
      <c r="E509" s="379"/>
      <c r="F509" s="379"/>
      <c r="G509" s="379"/>
      <c r="H509" s="379"/>
      <c r="I509" s="379"/>
      <c r="J509" s="379"/>
      <c r="K509" s="379"/>
      <c r="L509" s="379"/>
      <c r="M509" s="379"/>
      <c r="N509" s="379"/>
      <c r="O509" s="379"/>
      <c r="P509" s="379"/>
      <c r="Q509" s="379"/>
      <c r="R509" s="379"/>
      <c r="S509" s="379"/>
      <c r="T509" s="379"/>
      <c r="U509" s="379"/>
      <c r="V509" s="379"/>
      <c r="W509" s="379"/>
      <c r="X509" s="379"/>
      <c r="Y509" s="379"/>
      <c r="Z509" s="379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5">
        <v>4680115883116</v>
      </c>
      <c r="E510" s="386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2"/>
      <c r="R510" s="382"/>
      <c r="S510" s="382"/>
      <c r="T510" s="383"/>
      <c r="U510" s="34"/>
      <c r="V510" s="34"/>
      <c r="W510" s="35" t="s">
        <v>68</v>
      </c>
      <c r="X510" s="374">
        <v>313</v>
      </c>
      <c r="Y510" s="375">
        <f t="shared" ref="Y510:Y515" si="84">IFERROR(IF(X510="",0,CEILING((X510/$H510),1)*$H510),"")</f>
        <v>316.8</v>
      </c>
      <c r="Z510" s="36">
        <f>IFERROR(IF(Y510=0,"",ROUNDUP(Y510/H510,0)*0.01196),"")</f>
        <v>0.71760000000000002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334.34090909090907</v>
      </c>
      <c r="BN510" s="64">
        <f t="shared" ref="BN510:BN515" si="86">IFERROR(Y510*I510/H510,"0")</f>
        <v>338.4</v>
      </c>
      <c r="BO510" s="64">
        <f t="shared" ref="BO510:BO515" si="87">IFERROR(1/J510*(X510/H510),"0")</f>
        <v>0.57000291375291368</v>
      </c>
      <c r="BP510" s="64">
        <f t="shared" ref="BP510:BP515" si="88">IFERROR(1/J510*(Y510/H510),"0")</f>
        <v>0.57692307692307698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5">
        <v>4680115883093</v>
      </c>
      <c r="E511" s="386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4">
        <v>95</v>
      </c>
      <c r="Y511" s="375">
        <f t="shared" si="84"/>
        <v>95.04</v>
      </c>
      <c r="Z511" s="36">
        <f>IFERROR(IF(Y511=0,"",ROUNDUP(Y511/H511,0)*0.01196),"")</f>
        <v>0.21528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101.47727272727272</v>
      </c>
      <c r="BN511" s="64">
        <f t="shared" si="86"/>
        <v>101.52000000000001</v>
      </c>
      <c r="BO511" s="64">
        <f t="shared" si="87"/>
        <v>0.17300407925407926</v>
      </c>
      <c r="BP511" s="64">
        <f t="shared" si="88"/>
        <v>0.17307692307692307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5">
        <v>4680115883109</v>
      </c>
      <c r="E512" s="386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2"/>
      <c r="R512" s="382"/>
      <c r="S512" s="382"/>
      <c r="T512" s="383"/>
      <c r="U512" s="34"/>
      <c r="V512" s="34"/>
      <c r="W512" s="35" t="s">
        <v>68</v>
      </c>
      <c r="X512" s="374">
        <v>96</v>
      </c>
      <c r="Y512" s="375">
        <f t="shared" si="84"/>
        <v>100.32000000000001</v>
      </c>
      <c r="Z512" s="36">
        <f>IFERROR(IF(Y512=0,"",ROUNDUP(Y512/H512,0)*0.01196),"")</f>
        <v>0.22724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102.54545454545453</v>
      </c>
      <c r="BN512" s="64">
        <f t="shared" si="86"/>
        <v>107.16</v>
      </c>
      <c r="BO512" s="64">
        <f t="shared" si="87"/>
        <v>0.17482517482517482</v>
      </c>
      <c r="BP512" s="64">
        <f t="shared" si="88"/>
        <v>0.18269230769230771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5">
        <v>4680115882072</v>
      </c>
      <c r="E513" s="386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2"/>
      <c r="R513" s="382"/>
      <c r="S513" s="382"/>
      <c r="T513" s="383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5">
        <v>4680115882102</v>
      </c>
      <c r="E514" s="386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2"/>
      <c r="R514" s="382"/>
      <c r="S514" s="382"/>
      <c r="T514" s="383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5">
        <v>4680115882096</v>
      </c>
      <c r="E515" s="386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6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79"/>
      <c r="C516" s="379"/>
      <c r="D516" s="379"/>
      <c r="E516" s="379"/>
      <c r="F516" s="379"/>
      <c r="G516" s="379"/>
      <c r="H516" s="379"/>
      <c r="I516" s="379"/>
      <c r="J516" s="379"/>
      <c r="K516" s="379"/>
      <c r="L516" s="379"/>
      <c r="M516" s="379"/>
      <c r="N516" s="379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95.454545454545439</v>
      </c>
      <c r="Y516" s="376">
        <f>IFERROR(Y510/H510,"0")+IFERROR(Y511/H511,"0")+IFERROR(Y512/H512,"0")+IFERROR(Y513/H513,"0")+IFERROR(Y514/H514,"0")+IFERROR(Y515/H515,"0")</f>
        <v>97</v>
      </c>
      <c r="Z516" s="376">
        <f>IFERROR(IF(Z510="",0,Z510),"0")+IFERROR(IF(Z511="",0,Z511),"0")+IFERROR(IF(Z512="",0,Z512),"0")+IFERROR(IF(Z513="",0,Z513),"0")+IFERROR(IF(Z514="",0,Z514),"0")+IFERROR(IF(Z515="",0,Z515),"0")</f>
        <v>1.16012</v>
      </c>
      <c r="AA516" s="377"/>
      <c r="AB516" s="377"/>
      <c r="AC516" s="377"/>
    </row>
    <row r="517" spans="1:68" x14ac:dyDescent="0.2">
      <c r="A517" s="379"/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79"/>
      <c r="M517" s="379"/>
      <c r="N517" s="379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504</v>
      </c>
      <c r="Y517" s="376">
        <f>IFERROR(SUM(Y510:Y515),"0")</f>
        <v>512.16000000000008</v>
      </c>
      <c r="Z517" s="37"/>
      <c r="AA517" s="377"/>
      <c r="AB517" s="377"/>
      <c r="AC517" s="377"/>
    </row>
    <row r="518" spans="1:68" ht="14.25" hidden="1" customHeight="1" x14ac:dyDescent="0.25">
      <c r="A518" s="395" t="s">
        <v>71</v>
      </c>
      <c r="B518" s="379"/>
      <c r="C518" s="379"/>
      <c r="D518" s="379"/>
      <c r="E518" s="379"/>
      <c r="F518" s="379"/>
      <c r="G518" s="379"/>
      <c r="H518" s="379"/>
      <c r="I518" s="379"/>
      <c r="J518" s="379"/>
      <c r="K518" s="379"/>
      <c r="L518" s="379"/>
      <c r="M518" s="379"/>
      <c r="N518" s="379"/>
      <c r="O518" s="379"/>
      <c r="P518" s="379"/>
      <c r="Q518" s="379"/>
      <c r="R518" s="379"/>
      <c r="S518" s="379"/>
      <c r="T518" s="379"/>
      <c r="U518" s="379"/>
      <c r="V518" s="379"/>
      <c r="W518" s="379"/>
      <c r="X518" s="379"/>
      <c r="Y518" s="379"/>
      <c r="Z518" s="379"/>
      <c r="AA518" s="367"/>
      <c r="AB518" s="367"/>
      <c r="AC518" s="367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5">
        <v>4607091383409</v>
      </c>
      <c r="E519" s="386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2"/>
      <c r="R519" s="382"/>
      <c r="S519" s="382"/>
      <c r="T519" s="383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5">
        <v>4607091383416</v>
      </c>
      <c r="E520" s="386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2"/>
      <c r="R520" s="382"/>
      <c r="S520" s="382"/>
      <c r="T520" s="383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5">
        <v>4680115883536</v>
      </c>
      <c r="E521" s="386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2"/>
      <c r="R521" s="382"/>
      <c r="S521" s="382"/>
      <c r="T521" s="383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98"/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79"/>
      <c r="B523" s="379"/>
      <c r="C523" s="379"/>
      <c r="D523" s="379"/>
      <c r="E523" s="379"/>
      <c r="F523" s="379"/>
      <c r="G523" s="379"/>
      <c r="H523" s="379"/>
      <c r="I523" s="379"/>
      <c r="J523" s="379"/>
      <c r="K523" s="379"/>
      <c r="L523" s="379"/>
      <c r="M523" s="379"/>
      <c r="N523" s="379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395" t="s">
        <v>163</v>
      </c>
      <c r="B524" s="379"/>
      <c r="C524" s="379"/>
      <c r="D524" s="379"/>
      <c r="E524" s="379"/>
      <c r="F524" s="379"/>
      <c r="G524" s="379"/>
      <c r="H524" s="379"/>
      <c r="I524" s="379"/>
      <c r="J524" s="379"/>
      <c r="K524" s="379"/>
      <c r="L524" s="379"/>
      <c r="M524" s="379"/>
      <c r="N524" s="379"/>
      <c r="O524" s="379"/>
      <c r="P524" s="379"/>
      <c r="Q524" s="379"/>
      <c r="R524" s="379"/>
      <c r="S524" s="379"/>
      <c r="T524" s="379"/>
      <c r="U524" s="379"/>
      <c r="V524" s="379"/>
      <c r="W524" s="379"/>
      <c r="X524" s="379"/>
      <c r="Y524" s="379"/>
      <c r="Z524" s="379"/>
      <c r="AA524" s="367"/>
      <c r="AB524" s="367"/>
      <c r="AC524" s="367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5">
        <v>4680115885035</v>
      </c>
      <c r="E525" s="386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2"/>
      <c r="R525" s="382"/>
      <c r="S525" s="382"/>
      <c r="T525" s="383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98"/>
      <c r="B526" s="379"/>
      <c r="C526" s="379"/>
      <c r="D526" s="379"/>
      <c r="E526" s="379"/>
      <c r="F526" s="379"/>
      <c r="G526" s="379"/>
      <c r="H526" s="379"/>
      <c r="I526" s="379"/>
      <c r="J526" s="379"/>
      <c r="K526" s="379"/>
      <c r="L526" s="379"/>
      <c r="M526" s="379"/>
      <c r="N526" s="379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79"/>
      <c r="B527" s="379"/>
      <c r="C527" s="379"/>
      <c r="D527" s="379"/>
      <c r="E527" s="379"/>
      <c r="F527" s="379"/>
      <c r="G527" s="379"/>
      <c r="H527" s="379"/>
      <c r="I527" s="379"/>
      <c r="J527" s="379"/>
      <c r="K527" s="379"/>
      <c r="L527" s="379"/>
      <c r="M527" s="379"/>
      <c r="N527" s="379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61" t="s">
        <v>637</v>
      </c>
      <c r="B528" s="462"/>
      <c r="C528" s="462"/>
      <c r="D528" s="462"/>
      <c r="E528" s="462"/>
      <c r="F528" s="462"/>
      <c r="G528" s="462"/>
      <c r="H528" s="462"/>
      <c r="I528" s="462"/>
      <c r="J528" s="462"/>
      <c r="K528" s="462"/>
      <c r="L528" s="462"/>
      <c r="M528" s="462"/>
      <c r="N528" s="462"/>
      <c r="O528" s="462"/>
      <c r="P528" s="462"/>
      <c r="Q528" s="462"/>
      <c r="R528" s="462"/>
      <c r="S528" s="462"/>
      <c r="T528" s="462"/>
      <c r="U528" s="462"/>
      <c r="V528" s="462"/>
      <c r="W528" s="462"/>
      <c r="X528" s="462"/>
      <c r="Y528" s="462"/>
      <c r="Z528" s="462"/>
      <c r="AA528" s="48"/>
      <c r="AB528" s="48"/>
      <c r="AC528" s="48"/>
    </row>
    <row r="529" spans="1:68" ht="16.5" hidden="1" customHeight="1" x14ac:dyDescent="0.25">
      <c r="A529" s="394" t="s">
        <v>637</v>
      </c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  <c r="X529" s="379"/>
      <c r="Y529" s="379"/>
      <c r="Z529" s="379"/>
      <c r="AA529" s="368"/>
      <c r="AB529" s="368"/>
      <c r="AC529" s="368"/>
    </row>
    <row r="530" spans="1:68" ht="14.25" hidden="1" customHeight="1" x14ac:dyDescent="0.25">
      <c r="A530" s="395" t="s">
        <v>109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79"/>
      <c r="AA530" s="367"/>
      <c r="AB530" s="367"/>
      <c r="AC530" s="367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5">
        <v>4640242181011</v>
      </c>
      <c r="E531" s="386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3" t="s">
        <v>640</v>
      </c>
      <c r="Q531" s="382"/>
      <c r="R531" s="382"/>
      <c r="S531" s="382"/>
      <c r="T531" s="383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5">
        <v>4640242180441</v>
      </c>
      <c r="E532" s="386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5" t="s">
        <v>643</v>
      </c>
      <c r="Q532" s="382"/>
      <c r="R532" s="382"/>
      <c r="S532" s="382"/>
      <c r="T532" s="383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5">
        <v>4640242180564</v>
      </c>
      <c r="E533" s="386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595" t="s">
        <v>646</v>
      </c>
      <c r="Q533" s="382"/>
      <c r="R533" s="382"/>
      <c r="S533" s="382"/>
      <c r="T533" s="383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5">
        <v>4640242180922</v>
      </c>
      <c r="E534" s="386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649</v>
      </c>
      <c r="Q534" s="382"/>
      <c r="R534" s="382"/>
      <c r="S534" s="382"/>
      <c r="T534" s="383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5">
        <v>4640242181189</v>
      </c>
      <c r="E535" s="386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9" t="s">
        <v>652</v>
      </c>
      <c r="Q535" s="382"/>
      <c r="R535" s="382"/>
      <c r="S535" s="382"/>
      <c r="T535" s="383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5">
        <v>4640242180038</v>
      </c>
      <c r="E536" s="386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2"/>
      <c r="R536" s="382"/>
      <c r="S536" s="382"/>
      <c r="T536" s="383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5">
        <v>4640242181172</v>
      </c>
      <c r="E537" s="386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2" t="s">
        <v>658</v>
      </c>
      <c r="Q537" s="382"/>
      <c r="R537" s="382"/>
      <c r="S537" s="382"/>
      <c r="T537" s="383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98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379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379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395" t="s">
        <v>142</v>
      </c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  <c r="X540" s="379"/>
      <c r="Y540" s="379"/>
      <c r="Z540" s="379"/>
      <c r="AA540" s="367"/>
      <c r="AB540" s="367"/>
      <c r="AC540" s="367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5">
        <v>4640242180519</v>
      </c>
      <c r="E541" s="386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30" t="s">
        <v>661</v>
      </c>
      <c r="Q541" s="382"/>
      <c r="R541" s="382"/>
      <c r="S541" s="382"/>
      <c r="T541" s="383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5">
        <v>4640242180526</v>
      </c>
      <c r="E542" s="386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78" t="s">
        <v>664</v>
      </c>
      <c r="Q542" s="382"/>
      <c r="R542" s="382"/>
      <c r="S542" s="382"/>
      <c r="T542" s="383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5">
        <v>4640242180090</v>
      </c>
      <c r="E543" s="386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0" t="s">
        <v>667</v>
      </c>
      <c r="Q543" s="382"/>
      <c r="R543" s="382"/>
      <c r="S543" s="382"/>
      <c r="T543" s="383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5">
        <v>4640242181363</v>
      </c>
      <c r="E544" s="386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2"/>
      <c r="R544" s="382"/>
      <c r="S544" s="382"/>
      <c r="T544" s="383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8"/>
      <c r="B545" s="379"/>
      <c r="C545" s="379"/>
      <c r="D545" s="379"/>
      <c r="E545" s="379"/>
      <c r="F545" s="379"/>
      <c r="G545" s="379"/>
      <c r="H545" s="379"/>
      <c r="I545" s="379"/>
      <c r="J545" s="379"/>
      <c r="K545" s="379"/>
      <c r="L545" s="379"/>
      <c r="M545" s="379"/>
      <c r="N545" s="379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79"/>
      <c r="B546" s="379"/>
      <c r="C546" s="379"/>
      <c r="D546" s="379"/>
      <c r="E546" s="379"/>
      <c r="F546" s="379"/>
      <c r="G546" s="379"/>
      <c r="H546" s="379"/>
      <c r="I546" s="379"/>
      <c r="J546" s="379"/>
      <c r="K546" s="379"/>
      <c r="L546" s="379"/>
      <c r="M546" s="379"/>
      <c r="N546" s="379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395" t="s">
        <v>63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  <c r="X547" s="379"/>
      <c r="Y547" s="379"/>
      <c r="Z547" s="379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85">
        <v>4640242180816</v>
      </c>
      <c r="E548" s="386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490" t="s">
        <v>673</v>
      </c>
      <c r="Q548" s="382"/>
      <c r="R548" s="382"/>
      <c r="S548" s="382"/>
      <c r="T548" s="383"/>
      <c r="U548" s="34"/>
      <c r="V548" s="34"/>
      <c r="W548" s="35" t="s">
        <v>68</v>
      </c>
      <c r="X548" s="374">
        <v>112</v>
      </c>
      <c r="Y548" s="375">
        <f t="shared" ref="Y548:Y553" si="94">IFERROR(IF(X548="",0,CEILING((X548/$H548),1)*$H548),"")</f>
        <v>113.4</v>
      </c>
      <c r="Z548" s="36">
        <f>IFERROR(IF(Y548=0,"",ROUNDUP(Y548/H548,0)*0.00753),"")</f>
        <v>0.20331000000000002</v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118.93333333333332</v>
      </c>
      <c r="BN548" s="64">
        <f t="shared" ref="BN548:BN553" si="96">IFERROR(Y548*I548/H548,"0")</f>
        <v>120.42</v>
      </c>
      <c r="BO548" s="64">
        <f t="shared" ref="BO548:BO553" si="97">IFERROR(1/J548*(X548/H548),"0")</f>
        <v>0.17094017094017092</v>
      </c>
      <c r="BP548" s="64">
        <f t="shared" ref="BP548:BP553" si="98">IFERROR(1/J548*(Y548/H548),"0")</f>
        <v>0.17307692307692307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5">
        <v>4640242180595</v>
      </c>
      <c r="E549" s="386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20" t="s">
        <v>676</v>
      </c>
      <c r="Q549" s="382"/>
      <c r="R549" s="382"/>
      <c r="S549" s="382"/>
      <c r="T549" s="383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5">
        <v>4640242181615</v>
      </c>
      <c r="E550" s="386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2"/>
      <c r="R550" s="382"/>
      <c r="S550" s="382"/>
      <c r="T550" s="383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5">
        <v>4640242181639</v>
      </c>
      <c r="E551" s="386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2"/>
      <c r="R551" s="382"/>
      <c r="S551" s="382"/>
      <c r="T551" s="383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5">
        <v>4640242181622</v>
      </c>
      <c r="E552" s="386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42" t="s">
        <v>685</v>
      </c>
      <c r="Q552" s="382"/>
      <c r="R552" s="382"/>
      <c r="S552" s="382"/>
      <c r="T552" s="383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5">
        <v>4640242180489</v>
      </c>
      <c r="E553" s="386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3" t="s">
        <v>688</v>
      </c>
      <c r="Q553" s="382"/>
      <c r="R553" s="382"/>
      <c r="S553" s="382"/>
      <c r="T553" s="383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79"/>
      <c r="C554" s="379"/>
      <c r="D554" s="379"/>
      <c r="E554" s="379"/>
      <c r="F554" s="379"/>
      <c r="G554" s="379"/>
      <c r="H554" s="379"/>
      <c r="I554" s="379"/>
      <c r="J554" s="379"/>
      <c r="K554" s="379"/>
      <c r="L554" s="379"/>
      <c r="M554" s="379"/>
      <c r="N554" s="379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26.666666666666664</v>
      </c>
      <c r="Y554" s="376">
        <f>IFERROR(Y548/H548,"0")+IFERROR(Y549/H549,"0")+IFERROR(Y550/H550,"0")+IFERROR(Y551/H551,"0")+IFERROR(Y552/H552,"0")+IFERROR(Y553/H553,"0")</f>
        <v>27</v>
      </c>
      <c r="Z554" s="376">
        <f>IFERROR(IF(Z548="",0,Z548),"0")+IFERROR(IF(Z549="",0,Z549),"0")+IFERROR(IF(Z550="",0,Z550),"0")+IFERROR(IF(Z551="",0,Z551),"0")+IFERROR(IF(Z552="",0,Z552),"0")+IFERROR(IF(Z553="",0,Z553),"0")</f>
        <v>0.20331000000000002</v>
      </c>
      <c r="AA554" s="377"/>
      <c r="AB554" s="377"/>
      <c r="AC554" s="377"/>
    </row>
    <row r="555" spans="1:68" x14ac:dyDescent="0.2">
      <c r="A555" s="379"/>
      <c r="B555" s="379"/>
      <c r="C555" s="379"/>
      <c r="D555" s="379"/>
      <c r="E555" s="379"/>
      <c r="F555" s="379"/>
      <c r="G555" s="379"/>
      <c r="H555" s="379"/>
      <c r="I555" s="379"/>
      <c r="J555" s="379"/>
      <c r="K555" s="379"/>
      <c r="L555" s="379"/>
      <c r="M555" s="379"/>
      <c r="N555" s="379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112</v>
      </c>
      <c r="Y555" s="376">
        <f>IFERROR(SUM(Y548:Y553),"0")</f>
        <v>113.4</v>
      </c>
      <c r="Z555" s="37"/>
      <c r="AA555" s="377"/>
      <c r="AB555" s="377"/>
      <c r="AC555" s="377"/>
    </row>
    <row r="556" spans="1:68" ht="14.25" hidden="1" customHeight="1" x14ac:dyDescent="0.25">
      <c r="A556" s="395" t="s">
        <v>71</v>
      </c>
      <c r="B556" s="379"/>
      <c r="C556" s="379"/>
      <c r="D556" s="379"/>
      <c r="E556" s="379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  <c r="X556" s="379"/>
      <c r="Y556" s="379"/>
      <c r="Z556" s="379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85">
        <v>4640242180533</v>
      </c>
      <c r="E557" s="386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2"/>
      <c r="R557" s="382"/>
      <c r="S557" s="382"/>
      <c r="T557" s="383"/>
      <c r="U557" s="34"/>
      <c r="V557" s="34"/>
      <c r="W557" s="35" t="s">
        <v>68</v>
      </c>
      <c r="X557" s="374">
        <v>492</v>
      </c>
      <c r="Y557" s="375">
        <f>IFERROR(IF(X557="",0,CEILING((X557/$H557),1)*$H557),"")</f>
        <v>499.2</v>
      </c>
      <c r="Z557" s="36">
        <f>IFERROR(IF(Y557=0,"",ROUNDUP(Y557/H557,0)*0.02175),"")</f>
        <v>1.3919999999999999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527.57538461538468</v>
      </c>
      <c r="BN557" s="64">
        <f>IFERROR(Y557*I557/H557,"0")</f>
        <v>535.29600000000005</v>
      </c>
      <c r="BO557" s="64">
        <f>IFERROR(1/J557*(X557/H557),"0")</f>
        <v>1.1263736263736264</v>
      </c>
      <c r="BP557" s="64">
        <f>IFERROR(1/J557*(Y557/H557),"0")</f>
        <v>1.1428571428571428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5">
        <v>4640242180540</v>
      </c>
      <c r="E558" s="386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603" t="s">
        <v>694</v>
      </c>
      <c r="Q558" s="382"/>
      <c r="R558" s="382"/>
      <c r="S558" s="382"/>
      <c r="T558" s="383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79"/>
      <c r="C559" s="379"/>
      <c r="D559" s="379"/>
      <c r="E559" s="379"/>
      <c r="F559" s="379"/>
      <c r="G559" s="379"/>
      <c r="H559" s="379"/>
      <c r="I559" s="379"/>
      <c r="J559" s="379"/>
      <c r="K559" s="379"/>
      <c r="L559" s="379"/>
      <c r="M559" s="379"/>
      <c r="N559" s="379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63.07692307692308</v>
      </c>
      <c r="Y559" s="376">
        <f>IFERROR(Y557/H557,"0")+IFERROR(Y558/H558,"0")</f>
        <v>64</v>
      </c>
      <c r="Z559" s="376">
        <f>IFERROR(IF(Z557="",0,Z557),"0")+IFERROR(IF(Z558="",0,Z558),"0")</f>
        <v>1.3919999999999999</v>
      </c>
      <c r="AA559" s="377"/>
      <c r="AB559" s="377"/>
      <c r="AC559" s="377"/>
    </row>
    <row r="560" spans="1:68" x14ac:dyDescent="0.2">
      <c r="A560" s="379"/>
      <c r="B560" s="379"/>
      <c r="C560" s="379"/>
      <c r="D560" s="379"/>
      <c r="E560" s="379"/>
      <c r="F560" s="379"/>
      <c r="G560" s="379"/>
      <c r="H560" s="379"/>
      <c r="I560" s="379"/>
      <c r="J560" s="379"/>
      <c r="K560" s="379"/>
      <c r="L560" s="379"/>
      <c r="M560" s="379"/>
      <c r="N560" s="379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492</v>
      </c>
      <c r="Y560" s="376">
        <f>IFERROR(SUM(Y557:Y558),"0")</f>
        <v>499.2</v>
      </c>
      <c r="Z560" s="37"/>
      <c r="AA560" s="377"/>
      <c r="AB560" s="377"/>
      <c r="AC560" s="377"/>
    </row>
    <row r="561" spans="1:68" ht="14.25" hidden="1" customHeight="1" x14ac:dyDescent="0.25">
      <c r="A561" s="395" t="s">
        <v>163</v>
      </c>
      <c r="B561" s="379"/>
      <c r="C561" s="379"/>
      <c r="D561" s="379"/>
      <c r="E561" s="379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  <c r="X561" s="379"/>
      <c r="Y561" s="379"/>
      <c r="Z561" s="379"/>
      <c r="AA561" s="367"/>
      <c r="AB561" s="367"/>
      <c r="AC561" s="367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5">
        <v>4640242180120</v>
      </c>
      <c r="E562" s="386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2"/>
      <c r="R562" s="382"/>
      <c r="S562" s="382"/>
      <c r="T562" s="383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5">
        <v>4640242180120</v>
      </c>
      <c r="E563" s="386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31" t="s">
        <v>699</v>
      </c>
      <c r="Q563" s="382"/>
      <c r="R563" s="382"/>
      <c r="S563" s="382"/>
      <c r="T563" s="383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5">
        <v>4640242180137</v>
      </c>
      <c r="E564" s="386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7" t="s">
        <v>702</v>
      </c>
      <c r="Q564" s="382"/>
      <c r="R564" s="382"/>
      <c r="S564" s="382"/>
      <c r="T564" s="383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5">
        <v>4640242180137</v>
      </c>
      <c r="E565" s="386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16" t="s">
        <v>704</v>
      </c>
      <c r="Q565" s="382"/>
      <c r="R565" s="382"/>
      <c r="S565" s="382"/>
      <c r="T565" s="383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98"/>
      <c r="B566" s="379"/>
      <c r="C566" s="379"/>
      <c r="D566" s="379"/>
      <c r="E566" s="379"/>
      <c r="F566" s="379"/>
      <c r="G566" s="379"/>
      <c r="H566" s="379"/>
      <c r="I566" s="379"/>
      <c r="J566" s="379"/>
      <c r="K566" s="379"/>
      <c r="L566" s="379"/>
      <c r="M566" s="379"/>
      <c r="N566" s="379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79"/>
      <c r="B567" s="379"/>
      <c r="C567" s="379"/>
      <c r="D567" s="379"/>
      <c r="E567" s="379"/>
      <c r="F567" s="379"/>
      <c r="G567" s="379"/>
      <c r="H567" s="379"/>
      <c r="I567" s="379"/>
      <c r="J567" s="379"/>
      <c r="K567" s="379"/>
      <c r="L567" s="379"/>
      <c r="M567" s="379"/>
      <c r="N567" s="379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394" t="s">
        <v>705</v>
      </c>
      <c r="B568" s="379"/>
      <c r="C568" s="379"/>
      <c r="D568" s="379"/>
      <c r="E568" s="379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  <c r="X568" s="379"/>
      <c r="Y568" s="379"/>
      <c r="Z568" s="379"/>
      <c r="AA568" s="368"/>
      <c r="AB568" s="368"/>
      <c r="AC568" s="368"/>
    </row>
    <row r="569" spans="1:68" ht="14.25" hidden="1" customHeight="1" x14ac:dyDescent="0.25">
      <c r="A569" s="395" t="s">
        <v>109</v>
      </c>
      <c r="B569" s="379"/>
      <c r="C569" s="379"/>
      <c r="D569" s="379"/>
      <c r="E569" s="379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  <c r="X569" s="379"/>
      <c r="Y569" s="379"/>
      <c r="Z569" s="379"/>
      <c r="AA569" s="367"/>
      <c r="AB569" s="367"/>
      <c r="AC569" s="367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5">
        <v>4640242180045</v>
      </c>
      <c r="E570" s="386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29" t="s">
        <v>708</v>
      </c>
      <c r="Q570" s="382"/>
      <c r="R570" s="382"/>
      <c r="S570" s="382"/>
      <c r="T570" s="383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5">
        <v>4640242180601</v>
      </c>
      <c r="E571" s="386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0" t="s">
        <v>711</v>
      </c>
      <c r="Q571" s="382"/>
      <c r="R571" s="382"/>
      <c r="S571" s="382"/>
      <c r="T571" s="383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98"/>
      <c r="B572" s="379"/>
      <c r="C572" s="379"/>
      <c r="D572" s="379"/>
      <c r="E572" s="379"/>
      <c r="F572" s="379"/>
      <c r="G572" s="379"/>
      <c r="H572" s="379"/>
      <c r="I572" s="379"/>
      <c r="J572" s="379"/>
      <c r="K572" s="379"/>
      <c r="L572" s="379"/>
      <c r="M572" s="379"/>
      <c r="N572" s="379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79"/>
      <c r="B573" s="379"/>
      <c r="C573" s="379"/>
      <c r="D573" s="379"/>
      <c r="E573" s="379"/>
      <c r="F573" s="379"/>
      <c r="G573" s="379"/>
      <c r="H573" s="379"/>
      <c r="I573" s="379"/>
      <c r="J573" s="379"/>
      <c r="K573" s="379"/>
      <c r="L573" s="379"/>
      <c r="M573" s="379"/>
      <c r="N573" s="379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395" t="s">
        <v>142</v>
      </c>
      <c r="B574" s="379"/>
      <c r="C574" s="379"/>
      <c r="D574" s="379"/>
      <c r="E574" s="379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  <c r="X574" s="379"/>
      <c r="Y574" s="379"/>
      <c r="Z574" s="379"/>
      <c r="AA574" s="367"/>
      <c r="AB574" s="367"/>
      <c r="AC574" s="367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5">
        <v>4640242180090</v>
      </c>
      <c r="E575" s="386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80" t="s">
        <v>714</v>
      </c>
      <c r="Q575" s="382"/>
      <c r="R575" s="382"/>
      <c r="S575" s="382"/>
      <c r="T575" s="383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98"/>
      <c r="B576" s="379"/>
      <c r="C576" s="379"/>
      <c r="D576" s="379"/>
      <c r="E576" s="379"/>
      <c r="F576" s="379"/>
      <c r="G576" s="379"/>
      <c r="H576" s="379"/>
      <c r="I576" s="379"/>
      <c r="J576" s="379"/>
      <c r="K576" s="379"/>
      <c r="L576" s="379"/>
      <c r="M576" s="379"/>
      <c r="N576" s="379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79"/>
      <c r="B577" s="379"/>
      <c r="C577" s="379"/>
      <c r="D577" s="379"/>
      <c r="E577" s="379"/>
      <c r="F577" s="379"/>
      <c r="G577" s="379"/>
      <c r="H577" s="379"/>
      <c r="I577" s="379"/>
      <c r="J577" s="379"/>
      <c r="K577" s="379"/>
      <c r="L577" s="379"/>
      <c r="M577" s="379"/>
      <c r="N577" s="379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395" t="s">
        <v>63</v>
      </c>
      <c r="B578" s="379"/>
      <c r="C578" s="379"/>
      <c r="D578" s="379"/>
      <c r="E578" s="379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  <c r="X578" s="379"/>
      <c r="Y578" s="379"/>
      <c r="Z578" s="379"/>
      <c r="AA578" s="367"/>
      <c r="AB578" s="367"/>
      <c r="AC578" s="367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5">
        <v>4640242180076</v>
      </c>
      <c r="E579" s="386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2"/>
      <c r="R579" s="382"/>
      <c r="S579" s="382"/>
      <c r="T579" s="383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98"/>
      <c r="B580" s="379"/>
      <c r="C580" s="379"/>
      <c r="D580" s="379"/>
      <c r="E580" s="379"/>
      <c r="F580" s="379"/>
      <c r="G580" s="379"/>
      <c r="H580" s="379"/>
      <c r="I580" s="379"/>
      <c r="J580" s="379"/>
      <c r="K580" s="379"/>
      <c r="L580" s="379"/>
      <c r="M580" s="379"/>
      <c r="N580" s="379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79"/>
      <c r="B581" s="379"/>
      <c r="C581" s="379"/>
      <c r="D581" s="379"/>
      <c r="E581" s="379"/>
      <c r="F581" s="379"/>
      <c r="G581" s="379"/>
      <c r="H581" s="379"/>
      <c r="I581" s="379"/>
      <c r="J581" s="379"/>
      <c r="K581" s="379"/>
      <c r="L581" s="379"/>
      <c r="M581" s="379"/>
      <c r="N581" s="379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395" t="s">
        <v>71</v>
      </c>
      <c r="B582" s="379"/>
      <c r="C582" s="379"/>
      <c r="D582" s="379"/>
      <c r="E582" s="379"/>
      <c r="F582" s="379"/>
      <c r="G582" s="379"/>
      <c r="H582" s="379"/>
      <c r="I582" s="379"/>
      <c r="J582" s="379"/>
      <c r="K582" s="379"/>
      <c r="L582" s="379"/>
      <c r="M582" s="379"/>
      <c r="N582" s="379"/>
      <c r="O582" s="379"/>
      <c r="P582" s="379"/>
      <c r="Q582" s="379"/>
      <c r="R582" s="379"/>
      <c r="S582" s="379"/>
      <c r="T582" s="379"/>
      <c r="U582" s="379"/>
      <c r="V582" s="379"/>
      <c r="W582" s="379"/>
      <c r="X582" s="379"/>
      <c r="Y582" s="379"/>
      <c r="Z582" s="379"/>
      <c r="AA582" s="367"/>
      <c r="AB582" s="367"/>
      <c r="AC582" s="367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5">
        <v>4640242180106</v>
      </c>
      <c r="E583" s="386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9" t="s">
        <v>720</v>
      </c>
      <c r="Q583" s="382"/>
      <c r="R583" s="382"/>
      <c r="S583" s="382"/>
      <c r="T583" s="383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98"/>
      <c r="B584" s="379"/>
      <c r="C584" s="379"/>
      <c r="D584" s="379"/>
      <c r="E584" s="379"/>
      <c r="F584" s="379"/>
      <c r="G584" s="379"/>
      <c r="H584" s="379"/>
      <c r="I584" s="379"/>
      <c r="J584" s="379"/>
      <c r="K584" s="379"/>
      <c r="L584" s="379"/>
      <c r="M584" s="379"/>
      <c r="N584" s="379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79"/>
      <c r="B585" s="379"/>
      <c r="C585" s="379"/>
      <c r="D585" s="379"/>
      <c r="E585" s="379"/>
      <c r="F585" s="379"/>
      <c r="G585" s="379"/>
      <c r="H585" s="379"/>
      <c r="I585" s="379"/>
      <c r="J585" s="379"/>
      <c r="K585" s="379"/>
      <c r="L585" s="379"/>
      <c r="M585" s="379"/>
      <c r="N585" s="379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78"/>
      <c r="B586" s="379"/>
      <c r="C586" s="379"/>
      <c r="D586" s="379"/>
      <c r="E586" s="379"/>
      <c r="F586" s="379"/>
      <c r="G586" s="379"/>
      <c r="H586" s="379"/>
      <c r="I586" s="379"/>
      <c r="J586" s="379"/>
      <c r="K586" s="379"/>
      <c r="L586" s="379"/>
      <c r="M586" s="379"/>
      <c r="N586" s="379"/>
      <c r="O586" s="380"/>
      <c r="P586" s="535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10523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10671.72</v>
      </c>
      <c r="Z586" s="37"/>
      <c r="AA586" s="377"/>
      <c r="AB586" s="377"/>
      <c r="AC586" s="377"/>
    </row>
    <row r="587" spans="1:68" x14ac:dyDescent="0.2">
      <c r="A587" s="379"/>
      <c r="B587" s="379"/>
      <c r="C587" s="379"/>
      <c r="D587" s="379"/>
      <c r="E587" s="379"/>
      <c r="F587" s="379"/>
      <c r="G587" s="379"/>
      <c r="H587" s="379"/>
      <c r="I587" s="379"/>
      <c r="J587" s="379"/>
      <c r="K587" s="379"/>
      <c r="L587" s="379"/>
      <c r="M587" s="379"/>
      <c r="N587" s="379"/>
      <c r="O587" s="380"/>
      <c r="P587" s="535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11034.856096670852</v>
      </c>
      <c r="Y587" s="376">
        <f>IFERROR(SUM(BN22:BN583),"0")</f>
        <v>11192.02</v>
      </c>
      <c r="Z587" s="37"/>
      <c r="AA587" s="377"/>
      <c r="AB587" s="377"/>
      <c r="AC587" s="377"/>
    </row>
    <row r="588" spans="1:68" x14ac:dyDescent="0.2">
      <c r="A588" s="379"/>
      <c r="B588" s="379"/>
      <c r="C588" s="379"/>
      <c r="D588" s="379"/>
      <c r="E588" s="379"/>
      <c r="F588" s="379"/>
      <c r="G588" s="379"/>
      <c r="H588" s="379"/>
      <c r="I588" s="379"/>
      <c r="J588" s="379"/>
      <c r="K588" s="379"/>
      <c r="L588" s="379"/>
      <c r="M588" s="379"/>
      <c r="N588" s="379"/>
      <c r="O588" s="380"/>
      <c r="P588" s="535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18</v>
      </c>
      <c r="Y588" s="38">
        <f>ROUNDUP(SUM(BP22:BP583),0)</f>
        <v>18</v>
      </c>
      <c r="Z588" s="37"/>
      <c r="AA588" s="377"/>
      <c r="AB588" s="377"/>
      <c r="AC588" s="377"/>
    </row>
    <row r="589" spans="1:68" x14ac:dyDescent="0.2">
      <c r="A589" s="379"/>
      <c r="B589" s="379"/>
      <c r="C589" s="379"/>
      <c r="D589" s="379"/>
      <c r="E589" s="379"/>
      <c r="F589" s="379"/>
      <c r="G589" s="379"/>
      <c r="H589" s="379"/>
      <c r="I589" s="379"/>
      <c r="J589" s="379"/>
      <c r="K589" s="379"/>
      <c r="L589" s="379"/>
      <c r="M589" s="379"/>
      <c r="N589" s="379"/>
      <c r="O589" s="380"/>
      <c r="P589" s="535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11484.856096670852</v>
      </c>
      <c r="Y589" s="376">
        <f>GrossWeightTotalR+PalletQtyTotalR*25</f>
        <v>11642.02</v>
      </c>
      <c r="Z589" s="37"/>
      <c r="AA589" s="377"/>
      <c r="AB589" s="377"/>
      <c r="AC589" s="377"/>
    </row>
    <row r="590" spans="1:68" x14ac:dyDescent="0.2">
      <c r="A590" s="379"/>
      <c r="B590" s="379"/>
      <c r="C590" s="379"/>
      <c r="D590" s="379"/>
      <c r="E590" s="379"/>
      <c r="F590" s="379"/>
      <c r="G590" s="379"/>
      <c r="H590" s="379"/>
      <c r="I590" s="379"/>
      <c r="J590" s="379"/>
      <c r="K590" s="379"/>
      <c r="L590" s="379"/>
      <c r="M590" s="379"/>
      <c r="N590" s="379"/>
      <c r="O590" s="380"/>
      <c r="P590" s="535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1239.5488387692244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1261</v>
      </c>
      <c r="Z590" s="37"/>
      <c r="AA590" s="377"/>
      <c r="AB590" s="377"/>
      <c r="AC590" s="377"/>
    </row>
    <row r="591" spans="1:68" ht="14.25" hidden="1" customHeight="1" x14ac:dyDescent="0.2">
      <c r="A591" s="379"/>
      <c r="B591" s="379"/>
      <c r="C591" s="379"/>
      <c r="D591" s="379"/>
      <c r="E591" s="379"/>
      <c r="F591" s="379"/>
      <c r="G591" s="379"/>
      <c r="H591" s="379"/>
      <c r="I591" s="379"/>
      <c r="J591" s="379"/>
      <c r="K591" s="379"/>
      <c r="L591" s="379"/>
      <c r="M591" s="379"/>
      <c r="N591" s="379"/>
      <c r="O591" s="380"/>
      <c r="P591" s="535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20.259279999999993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3"/>
      <c r="E593" s="463"/>
      <c r="F593" s="463"/>
      <c r="G593" s="463"/>
      <c r="H593" s="430"/>
      <c r="I593" s="389" t="s">
        <v>253</v>
      </c>
      <c r="J593" s="463"/>
      <c r="K593" s="463"/>
      <c r="L593" s="463"/>
      <c r="M593" s="463"/>
      <c r="N593" s="463"/>
      <c r="O593" s="463"/>
      <c r="P593" s="463"/>
      <c r="Q593" s="463"/>
      <c r="R593" s="463"/>
      <c r="S593" s="463"/>
      <c r="T593" s="463"/>
      <c r="U593" s="463"/>
      <c r="V593" s="430"/>
      <c r="W593" s="389" t="s">
        <v>469</v>
      </c>
      <c r="X593" s="430"/>
      <c r="Y593" s="389" t="s">
        <v>523</v>
      </c>
      <c r="Z593" s="463"/>
      <c r="AA593" s="463"/>
      <c r="AB593" s="430"/>
      <c r="AC593" s="365" t="s">
        <v>594</v>
      </c>
      <c r="AD593" s="389" t="s">
        <v>637</v>
      </c>
      <c r="AE593" s="430"/>
      <c r="AF593" s="366"/>
    </row>
    <row r="594" spans="1:32" ht="14.25" customHeight="1" thickTop="1" x14ac:dyDescent="0.2">
      <c r="A594" s="688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9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32.400000000000006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86.4</v>
      </c>
      <c r="E596" s="46">
        <f>IFERROR(Y103*1,"0")+IFERROR(Y104*1,"0")+IFERROR(Y105*1,"0")+IFERROR(Y106*1,"0")+IFERROR(Y110*1,"0")+IFERROR(Y111*1,"0")+IFERROR(Y112*1,"0")+IFERROR(Y113*1,"0")+IFERROR(Y114*1,"0")</f>
        <v>193.20000000000002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280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100.80000000000001</v>
      </c>
      <c r="I596" s="46">
        <f>IFERROR(Y186*1,"0")+IFERROR(Y187*1,"0")+IFERROR(Y188*1,"0")+IFERROR(Y189*1,"0")+IFERROR(Y190*1,"0")+IFERROR(Y191*1,"0")+IFERROR(Y192*1,"0")+IFERROR(Y193*1,"0")</f>
        <v>0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666</v>
      </c>
      <c r="K596" s="46">
        <f>IFERROR(Y242*1,"0")+IFERROR(Y243*1,"0")+IFERROR(Y244*1,"0")+IFERROR(Y245*1,"0")+IFERROR(Y246*1,"0")+IFERROR(Y247*1,"0")+IFERROR(Y248*1,"0")+IFERROR(Y249*1,"0")</f>
        <v>136</v>
      </c>
      <c r="L596" s="366"/>
      <c r="M596" s="46">
        <f>IFERROR(Y254*1,"0")+IFERROR(Y255*1,"0")+IFERROR(Y256*1,"0")+IFERROR(Y257*1,"0")+IFERROR(Y258*1,"0")+IFERROR(Y259*1,"0")+IFERROR(Y260*1,"0")+IFERROR(Y261*1,"0")</f>
        <v>127.6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19.2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415.50000000000006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6311.4000000000005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358.8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94.5</v>
      </c>
      <c r="Z596" s="46">
        <f>IFERROR(Y462*1,"0")+IFERROR(Y466*1,"0")+IFERROR(Y467*1,"0")+IFERROR(Y468*1,"0")+IFERROR(Y469*1,"0")+IFERROR(Y470*1,"0")+IFERROR(Y471*1,"0")+IFERROR(Y475*1,"0")</f>
        <v>54.6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1182.7199999999998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612.6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42,00"/>
        <filter val="1 239,55"/>
        <filter val="1 882,00"/>
        <filter val="1,18"/>
        <filter val="10 523,00"/>
        <filter val="10,34"/>
        <filter val="100,00"/>
        <filter val="108,00"/>
        <filter val="11 034,86"/>
        <filter val="11 484,86"/>
        <filter val="11,67"/>
        <filter val="112,00"/>
        <filter val="116,00"/>
        <filter val="12,62"/>
        <filter val="120,00"/>
        <filter val="126,00"/>
        <filter val="127,00"/>
        <filter val="13,00"/>
        <filter val="13,81"/>
        <filter val="136,00"/>
        <filter val="14,00"/>
        <filter val="145,00"/>
        <filter val="159,00"/>
        <filter val="16,28"/>
        <filter val="160,00"/>
        <filter val="166,00"/>
        <filter val="18"/>
        <filter val="18,00"/>
        <filter val="192,00"/>
        <filter val="2 062,00"/>
        <filter val="2,41"/>
        <filter val="20,51"/>
        <filter val="200,00"/>
        <filter val="201,25"/>
        <filter val="205,00"/>
        <filter val="22,86"/>
        <filter val="228,00"/>
        <filter val="23,33"/>
        <filter val="23,81"/>
        <filter val="26,00"/>
        <filter val="26,67"/>
        <filter val="29,44"/>
        <filter val="297,00"/>
        <filter val="3,00"/>
        <filter val="30,95"/>
        <filter val="312,00"/>
        <filter val="313,00"/>
        <filter val="332,40"/>
        <filter val="358,00"/>
        <filter val="37,45"/>
        <filter val="38,00"/>
        <filter val="38,83"/>
        <filter val="4 986,00"/>
        <filter val="4,00"/>
        <filter val="45,90"/>
        <filter val="457,00"/>
        <filter val="483,00"/>
        <filter val="492,00"/>
        <filter val="5,42"/>
        <filter val="504,00"/>
        <filter val="53,00"/>
        <filter val="54,00"/>
        <filter val="59,00"/>
        <filter val="6,25"/>
        <filter val="63,08"/>
        <filter val="65,00"/>
        <filter val="66,47"/>
        <filter val="69,00"/>
        <filter val="7,13"/>
        <filter val="7,50"/>
        <filter val="70,00"/>
        <filter val="77,00"/>
        <filter val="86,55"/>
        <filter val="92,00"/>
        <filter val="95,00"/>
        <filter val="95,45"/>
        <filter val="96,00"/>
        <filter val="98,00"/>
        <filter val="997,00"/>
      </filters>
    </filterColumn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A364:O365"/>
    <mergeCell ref="D513:E513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150:O151"/>
    <mergeCell ref="P164:T164"/>
    <mergeCell ref="D256:E256"/>
    <mergeCell ref="P269:T26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P462:T462"/>
    <mergeCell ref="D370:E370"/>
    <mergeCell ref="D222:E222"/>
    <mergeCell ref="P476:V476"/>
    <mergeCell ref="P35:T35"/>
    <mergeCell ref="G17:G18"/>
    <mergeCell ref="A295:Z295"/>
    <mergeCell ref="P333:T333"/>
    <mergeCell ref="D314:E314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P455:V455"/>
    <mergeCell ref="P100:V100"/>
    <mergeCell ref="P271:V271"/>
    <mergeCell ref="P94:V94"/>
    <mergeCell ref="A90:Z90"/>
    <mergeCell ref="P458:V458"/>
    <mergeCell ref="D446:E446"/>
    <mergeCell ref="P44:V44"/>
    <mergeCell ref="P399:T399"/>
    <mergeCell ref="D159:E159"/>
    <mergeCell ref="P407:V407"/>
    <mergeCell ref="A232:Z232"/>
    <mergeCell ref="P188:T188"/>
    <mergeCell ref="A207:Z207"/>
    <mergeCell ref="P34:T34"/>
    <mergeCell ref="P33:T33"/>
    <mergeCell ref="P475:T475"/>
    <mergeCell ref="P226:T226"/>
    <mergeCell ref="D481:E481"/>
    <mergeCell ref="D85:E85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AB17:AB18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P77:T77"/>
    <mergeCell ref="P204:T20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A252:Z252"/>
    <mergeCell ref="P27:T27"/>
    <mergeCell ref="P154:T154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A13:M13"/>
    <mergeCell ref="A15:M15"/>
    <mergeCell ref="P302:V302"/>
    <mergeCell ref="A183:Z183"/>
    <mergeCell ref="A427:Z427"/>
    <mergeCell ref="A88:O89"/>
    <mergeCell ref="D346:E346"/>
    <mergeCell ref="A42:Z42"/>
    <mergeCell ref="A309:Z309"/>
    <mergeCell ref="P43:T43"/>
    <mergeCell ref="P484:V484"/>
    <mergeCell ref="A302:O303"/>
    <mergeCell ref="P150:V150"/>
    <mergeCell ref="P326:V326"/>
    <mergeCell ref="P26:T26"/>
    <mergeCell ref="P153:T153"/>
    <mergeCell ref="P324:T324"/>
    <mergeCell ref="Q594:Q595"/>
    <mergeCell ref="P511:T511"/>
    <mergeCell ref="P507:V507"/>
    <mergeCell ref="P307:V307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D254:E254"/>
    <mergeCell ref="A264:Z264"/>
    <mergeCell ref="P375:T375"/>
    <mergeCell ref="P446:T446"/>
    <mergeCell ref="O594:O595"/>
    <mergeCell ref="I594:I595"/>
    <mergeCell ref="D138:E138"/>
    <mergeCell ref="P393:T393"/>
    <mergeCell ref="A67:Z67"/>
    <mergeCell ref="D203:E203"/>
    <mergeCell ref="D374:E374"/>
    <mergeCell ref="A509:Z509"/>
    <mergeCell ref="P564:T564"/>
    <mergeCell ref="Y594:Y595"/>
    <mergeCell ref="A576:O577"/>
    <mergeCell ref="P560:V560"/>
    <mergeCell ref="P577:V577"/>
    <mergeCell ref="A38:Z38"/>
    <mergeCell ref="A380:Z380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A582:Z582"/>
    <mergeCell ref="P539:V539"/>
    <mergeCell ref="D541:E541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530:Z530"/>
    <mergeCell ref="P179:T179"/>
    <mergeCell ref="D557:E557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A167:O168"/>
    <mergeCell ref="D229:E229"/>
    <mergeCell ref="D533:E533"/>
    <mergeCell ref="P296:T296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D31:E31"/>
    <mergeCell ref="D158:E158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P65:V65"/>
    <mergeCell ref="D328:E328"/>
    <mergeCell ref="Q10:R10"/>
    <mergeCell ref="P318:V318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P331:T331"/>
    <mergeCell ref="D470:E470"/>
    <mergeCell ref="P182:V182"/>
    <mergeCell ref="P217:V217"/>
    <mergeCell ref="P463:V463"/>
    <mergeCell ref="P312:T312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50:T550"/>
    <mergeCell ref="P108:V108"/>
    <mergeCell ref="P237:T237"/>
    <mergeCell ref="P328:T328"/>
    <mergeCell ref="D376:E376"/>
    <mergeCell ref="P249:T249"/>
    <mergeCell ref="P520:T520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171:T171"/>
    <mergeCell ref="P242:T242"/>
    <mergeCell ref="P340:V340"/>
    <mergeCell ref="P413:T413"/>
    <mergeCell ref="W17:W18"/>
    <mergeCell ref="A50:Z50"/>
    <mergeCell ref="P161:V161"/>
    <mergeCell ref="D329:E329"/>
    <mergeCell ref="D400:E400"/>
    <mergeCell ref="Q9:R9"/>
    <mergeCell ref="D255:E255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P503:V503"/>
    <mergeCell ref="P459:V459"/>
    <mergeCell ref="P559:V559"/>
    <mergeCell ref="P546:V546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  <mergeCell ref="D363:E3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2024-08-22T11:15:21Z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