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CB7FA0-1B90-4334-A00C-F18366B132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Y234" i="1" s="1"/>
  <c r="X229" i="1"/>
  <c r="X228" i="1"/>
  <c r="BO227" i="1"/>
  <c r="BM227" i="1"/>
  <c r="Z227" i="1"/>
  <c r="Z228" i="1" s="1"/>
  <c r="Y227" i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Y210" i="1" s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Y113" i="1" s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7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64" i="1" s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77" i="1" l="1"/>
  <c r="Y88" i="1"/>
  <c r="BN82" i="1"/>
  <c r="BN84" i="1"/>
  <c r="BN86" i="1"/>
  <c r="Y95" i="1"/>
  <c r="Z135" i="1"/>
  <c r="BN139" i="1"/>
  <c r="BP139" i="1"/>
  <c r="Y140" i="1"/>
  <c r="Z167" i="1"/>
  <c r="Z179" i="1"/>
  <c r="BN184" i="1"/>
  <c r="BN186" i="1"/>
  <c r="BN188" i="1"/>
  <c r="BN202" i="1"/>
  <c r="Z239" i="1"/>
  <c r="BN236" i="1"/>
  <c r="BN237" i="1"/>
  <c r="BP134" i="1"/>
  <c r="BN134" i="1"/>
  <c r="Y155" i="1"/>
  <c r="Y154" i="1"/>
  <c r="BP150" i="1"/>
  <c r="BN150" i="1"/>
  <c r="BP151" i="1"/>
  <c r="BN151" i="1"/>
  <c r="BP152" i="1"/>
  <c r="BN152" i="1"/>
  <c r="BP153" i="1"/>
  <c r="BN153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J9" i="1"/>
  <c r="X265" i="1"/>
  <c r="X267" i="1"/>
  <c r="X263" i="1"/>
  <c r="Y32" i="1"/>
  <c r="Y40" i="1"/>
  <c r="BN38" i="1"/>
  <c r="Y49" i="1"/>
  <c r="Z60" i="1"/>
  <c r="BN52" i="1"/>
  <c r="BP52" i="1"/>
  <c r="BN54" i="1"/>
  <c r="BN56" i="1"/>
  <c r="BN58" i="1"/>
  <c r="Z66" i="1"/>
  <c r="BN70" i="1"/>
  <c r="BP70" i="1"/>
  <c r="Y71" i="1"/>
  <c r="Z77" i="1"/>
  <c r="BN75" i="1"/>
  <c r="BP75" i="1"/>
  <c r="Z87" i="1"/>
  <c r="Z94" i="1"/>
  <c r="BN91" i="1"/>
  <c r="BP91" i="1"/>
  <c r="BN93" i="1"/>
  <c r="Y106" i="1"/>
  <c r="BP98" i="1"/>
  <c r="BN98" i="1"/>
  <c r="BP100" i="1"/>
  <c r="BN100" i="1"/>
  <c r="BP102" i="1"/>
  <c r="BN102" i="1"/>
  <c r="BP104" i="1"/>
  <c r="BN104" i="1"/>
  <c r="BP116" i="1"/>
  <c r="BN116" i="1"/>
  <c r="Y130" i="1"/>
  <c r="Y129" i="1"/>
  <c r="BP128" i="1"/>
  <c r="BN128" i="1"/>
  <c r="BP157" i="1"/>
  <c r="BN157" i="1"/>
  <c r="BP177" i="1"/>
  <c r="BN177" i="1"/>
  <c r="Y180" i="1"/>
  <c r="BP193" i="1"/>
  <c r="BN193" i="1"/>
  <c r="BP195" i="1"/>
  <c r="BN195" i="1"/>
  <c r="Y229" i="1"/>
  <c r="Y228" i="1"/>
  <c r="BP227" i="1"/>
  <c r="BN227" i="1"/>
  <c r="Z106" i="1"/>
  <c r="Z112" i="1"/>
  <c r="Z118" i="1"/>
  <c r="Z124" i="1"/>
  <c r="Z159" i="1"/>
  <c r="Z197" i="1"/>
  <c r="Z203" i="1"/>
  <c r="X266" i="1"/>
  <c r="Y33" i="1"/>
  <c r="Y39" i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Z268" i="1" l="1"/>
  <c r="Y264" i="1"/>
  <c r="Y267" i="1"/>
  <c r="Y265" i="1"/>
  <c r="Y263" i="1"/>
  <c r="Y266" i="1"/>
  <c r="C276" i="1" s="1"/>
  <c r="A276" i="1"/>
  <c r="B276" i="1" l="1"/>
</calcChain>
</file>

<file path=xl/sharedStrings.xml><?xml version="1.0" encoding="utf-8"?>
<sst xmlns="http://schemas.openxmlformats.org/spreadsheetml/2006/main" count="1251" uniqueCount="403">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</sst>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1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28" t="s">
        <v>0</v>
      </c>
      <c r="E1" s="217"/>
      <c r="F1" s="217"/>
      <c r="G1" s="12" t="s">
        <v>1</v>
      </c>
      <c r="H1" s="228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5" t="s">
        <v>8</v>
      </c>
      <c r="B5" s="245"/>
      <c r="C5" s="246"/>
      <c r="D5" s="229"/>
      <c r="E5" s="230"/>
      <c r="F5" s="376" t="s">
        <v>9</v>
      </c>
      <c r="G5" s="246"/>
      <c r="H5" s="229" t="s">
        <v>402</v>
      </c>
      <c r="I5" s="344"/>
      <c r="J5" s="344"/>
      <c r="K5" s="344"/>
      <c r="L5" s="344"/>
      <c r="M5" s="230"/>
      <c r="N5" s="61"/>
      <c r="P5" s="24" t="s">
        <v>10</v>
      </c>
      <c r="Q5" s="370">
        <v>45530</v>
      </c>
      <c r="R5" s="283"/>
      <c r="T5" s="302" t="s">
        <v>11</v>
      </c>
      <c r="U5" s="287"/>
      <c r="V5" s="304" t="s">
        <v>12</v>
      </c>
      <c r="W5" s="283"/>
      <c r="AB5" s="51"/>
      <c r="AC5" s="51"/>
      <c r="AD5" s="51"/>
      <c r="AE5" s="51"/>
    </row>
    <row r="6" spans="1:32" s="182" customFormat="1" ht="24" customHeight="1" x14ac:dyDescent="0.2">
      <c r="A6" s="285" t="s">
        <v>13</v>
      </c>
      <c r="B6" s="245"/>
      <c r="C6" s="24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15</v>
      </c>
      <c r="Q6" s="319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7"/>
      <c r="V6" s="314" t="s">
        <v>17</v>
      </c>
      <c r="W6" s="235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47" t="str">
        <f>IFERROR(VLOOKUP(DeliveryAddress,Table,3,0),1)</f>
        <v>1</v>
      </c>
      <c r="E7" s="248"/>
      <c r="F7" s="248"/>
      <c r="G7" s="248"/>
      <c r="H7" s="248"/>
      <c r="I7" s="248"/>
      <c r="J7" s="248"/>
      <c r="K7" s="248"/>
      <c r="L7" s="248"/>
      <c r="M7" s="249"/>
      <c r="N7" s="63"/>
      <c r="P7" s="24"/>
      <c r="Q7" s="42"/>
      <c r="R7" s="42"/>
      <c r="T7" s="205"/>
      <c r="U7" s="287"/>
      <c r="V7" s="315"/>
      <c r="W7" s="316"/>
      <c r="AB7" s="51"/>
      <c r="AC7" s="51"/>
      <c r="AD7" s="51"/>
      <c r="AE7" s="51"/>
    </row>
    <row r="8" spans="1:32" s="182" customFormat="1" ht="25.5" customHeight="1" x14ac:dyDescent="0.2">
      <c r="A8" s="383" t="s">
        <v>18</v>
      </c>
      <c r="B8" s="202"/>
      <c r="C8" s="203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290">
        <v>0.375</v>
      </c>
      <c r="R8" s="249"/>
      <c r="T8" s="205"/>
      <c r="U8" s="287"/>
      <c r="V8" s="315"/>
      <c r="W8" s="316"/>
      <c r="AB8" s="51"/>
      <c r="AC8" s="51"/>
      <c r="AD8" s="51"/>
      <c r="AE8" s="51"/>
    </row>
    <row r="9" spans="1:32" s="182" customFormat="1" ht="39.950000000000003" customHeight="1" x14ac:dyDescent="0.2">
      <c r="A9" s="2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6"/>
      <c r="E9" s="207"/>
      <c r="F9" s="2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80"/>
      <c r="R9" s="281"/>
      <c r="T9" s="205"/>
      <c r="U9" s="287"/>
      <c r="V9" s="317"/>
      <c r="W9" s="31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6"/>
      <c r="E10" s="207"/>
      <c r="F10" s="2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13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4" t="s">
        <v>24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80" t="s">
        <v>28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44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6"/>
      <c r="N12" s="65"/>
      <c r="P12" s="24" t="s">
        <v>30</v>
      </c>
      <c r="Q12" s="290"/>
      <c r="R12" s="249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244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6"/>
      <c r="N13" s="65"/>
      <c r="O13" s="26"/>
      <c r="P13" s="26" t="s">
        <v>32</v>
      </c>
      <c r="Q13" s="380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44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6"/>
      <c r="N15" s="66"/>
      <c r="P15" s="299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5" t="s">
        <v>38</v>
      </c>
      <c r="D17" s="226" t="s">
        <v>39</v>
      </c>
      <c r="E17" s="240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39"/>
      <c r="R17" s="239"/>
      <c r="S17" s="239"/>
      <c r="T17" s="240"/>
      <c r="U17" s="388" t="s">
        <v>51</v>
      </c>
      <c r="V17" s="246"/>
      <c r="W17" s="226" t="s">
        <v>52</v>
      </c>
      <c r="X17" s="226" t="s">
        <v>53</v>
      </c>
      <c r="Y17" s="389" t="s">
        <v>54</v>
      </c>
      <c r="Z17" s="226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71"/>
      <c r="AF17" s="372"/>
      <c r="AG17" s="276"/>
      <c r="BD17" s="323" t="s">
        <v>60</v>
      </c>
    </row>
    <row r="18" spans="1:68" ht="14.25" customHeight="1" x14ac:dyDescent="0.2">
      <c r="A18" s="227"/>
      <c r="B18" s="227"/>
      <c r="C18" s="227"/>
      <c r="D18" s="241"/>
      <c r="E18" s="243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41"/>
      <c r="Q18" s="242"/>
      <c r="R18" s="242"/>
      <c r="S18" s="242"/>
      <c r="T18" s="243"/>
      <c r="U18" s="183" t="s">
        <v>61</v>
      </c>
      <c r="V18" s="183" t="s">
        <v>62</v>
      </c>
      <c r="W18" s="227"/>
      <c r="X18" s="227"/>
      <c r="Y18" s="390"/>
      <c r="Z18" s="227"/>
      <c r="AA18" s="326"/>
      <c r="AB18" s="326"/>
      <c r="AC18" s="326"/>
      <c r="AD18" s="373"/>
      <c r="AE18" s="374"/>
      <c r="AF18" s="375"/>
      <c r="AG18" s="277"/>
      <c r="BD18" s="205"/>
    </row>
    <row r="19" spans="1:68" ht="27.75" hidden="1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hidden="1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hidden="1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hidden="1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hidden="1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14</v>
      </c>
      <c r="Y28" s="19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14</v>
      </c>
      <c r="Y30" s="19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42</v>
      </c>
      <c r="Y31" s="190">
        <f>IFERROR(IF(X31="","",X31),"")</f>
        <v>42</v>
      </c>
      <c r="Z31" s="36">
        <f>IFERROR(IF(X31="","",X31*0.00936),"")</f>
        <v>0.39312000000000002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0.33333333333333331</v>
      </c>
      <c r="BP31" s="67">
        <f>IFERROR(Y31/J31,"0")</f>
        <v>0.33333333333333331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70</v>
      </c>
      <c r="Y32" s="191">
        <f>IFERROR(SUM(Y28:Y31),"0")</f>
        <v>70</v>
      </c>
      <c r="Z32" s="191">
        <f>IFERROR(IF(Z28="",0,Z28),"0")+IFERROR(IF(Z29="",0,Z29),"0")+IFERROR(IF(Z30="",0,Z30),"0")+IFERROR(IF(Z31="",0,Z31),"0")</f>
        <v>0.6552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105</v>
      </c>
      <c r="Y33" s="191">
        <f>IFERROR(SUMPRODUCT(Y28:Y31*H28:H31),"0")</f>
        <v>105</v>
      </c>
      <c r="Z33" s="37"/>
      <c r="AA33" s="192"/>
      <c r="AB33" s="192"/>
      <c r="AC33" s="192"/>
    </row>
    <row r="34" spans="1:68" ht="16.5" hidden="1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hidden="1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hidden="1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hidden="1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hidden="1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8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hidden="1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hidden="1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hidden="1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36</v>
      </c>
      <c r="Y55" s="190">
        <f t="shared" si="0"/>
        <v>36</v>
      </c>
      <c r="Z55" s="36">
        <f t="shared" si="1"/>
        <v>0.55800000000000005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267.48</v>
      </c>
      <c r="BN55" s="67">
        <f t="shared" si="3"/>
        <v>267.48</v>
      </c>
      <c r="BO55" s="67">
        <f t="shared" si="4"/>
        <v>0.42857142857142855</v>
      </c>
      <c r="BP55" s="67">
        <f t="shared" si="5"/>
        <v>0.42857142857142855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24</v>
      </c>
      <c r="Y57" s="190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5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60</v>
      </c>
      <c r="Y60" s="191">
        <f>IFERROR(SUM(Y52:Y59),"0")</f>
        <v>60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0.93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432</v>
      </c>
      <c r="Y61" s="191">
        <f>IFERROR(SUMPRODUCT(Y52:Y59*H52:H59),"0")</f>
        <v>432</v>
      </c>
      <c r="Z61" s="37"/>
      <c r="AA61" s="192"/>
      <c r="AB61" s="192"/>
      <c r="AC61" s="192"/>
    </row>
    <row r="62" spans="1:68" ht="16.5" hidden="1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hidden="1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hidden="1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4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168</v>
      </c>
      <c r="Y65" s="190">
        <f>IFERROR(IF(X65="","",X65),"")</f>
        <v>168</v>
      </c>
      <c r="Z65" s="36">
        <f>IFERROR(IF(X65="","",X65*0.00866),"")</f>
        <v>1.45488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168</v>
      </c>
      <c r="Y66" s="191">
        <f>IFERROR(SUM(Y64:Y65),"0")</f>
        <v>168</v>
      </c>
      <c r="Z66" s="191">
        <f>IFERROR(IF(Z64="",0,Z64),"0")+IFERROR(IF(Z65="",0,Z65),"0")</f>
        <v>1.45488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840</v>
      </c>
      <c r="Y67" s="191">
        <f>IFERROR(SUMPRODUCT(Y64:Y65*H64:H65),"0")</f>
        <v>840</v>
      </c>
      <c r="Z67" s="37"/>
      <c r="AA67" s="192"/>
      <c r="AB67" s="192"/>
      <c r="AC67" s="192"/>
    </row>
    <row r="68" spans="1:68" ht="16.5" hidden="1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hidden="1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14</v>
      </c>
      <c r="Y70" s="190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14</v>
      </c>
      <c r="Y71" s="191">
        <f>IFERROR(SUM(Y70:Y70),"0")</f>
        <v>14</v>
      </c>
      <c r="Z71" s="191">
        <f>IFERROR(IF(Z70="",0,Z70),"0")</f>
        <v>0.25031999999999999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50.4</v>
      </c>
      <c r="Y72" s="191">
        <f>IFERROR(SUMPRODUCT(Y70:Y70*H70:H70),"0")</f>
        <v>50.4</v>
      </c>
      <c r="Z72" s="37"/>
      <c r="AA72" s="192"/>
      <c r="AB72" s="192"/>
      <c r="AC72" s="192"/>
    </row>
    <row r="73" spans="1:68" ht="16.5" hidden="1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hidden="1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hidden="1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28</v>
      </c>
      <c r="Y77" s="191">
        <f>IFERROR(SUM(Y75:Y76),"0")</f>
        <v>28</v>
      </c>
      <c r="Z77" s="191">
        <f>IFERROR(IF(Z75="",0,Z75),"0")+IFERROR(IF(Z76="",0,Z76),"0")</f>
        <v>0.50063999999999997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100.8</v>
      </c>
      <c r="Y78" s="191">
        <f>IFERROR(SUMPRODUCT(Y75:Y76*H75:H76),"0")</f>
        <v>100.8</v>
      </c>
      <c r="Z78" s="37"/>
      <c r="AA78" s="192"/>
      <c r="AB78" s="192"/>
      <c r="AC78" s="192"/>
    </row>
    <row r="79" spans="1:68" ht="16.5" hidden="1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hidden="1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14</v>
      </c>
      <c r="Y81" s="190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42</v>
      </c>
      <c r="Y82" s="190">
        <f t="shared" si="6"/>
        <v>42</v>
      </c>
      <c r="Z82" s="36">
        <f t="shared" si="7"/>
        <v>0.75095999999999996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42</v>
      </c>
      <c r="Y83" s="190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28</v>
      </c>
      <c r="Y84" s="190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28</v>
      </c>
      <c r="Y85" s="190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14</v>
      </c>
      <c r="Y86" s="190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168</v>
      </c>
      <c r="Y87" s="191">
        <f>IFERROR(SUM(Y81:Y86),"0")</f>
        <v>168</v>
      </c>
      <c r="Z87" s="191">
        <f>IFERROR(IF(Z81="",0,Z81),"0")+IFERROR(IF(Z82="",0,Z82),"0")+IFERROR(IF(Z83="",0,Z83),"0")+IFERROR(IF(Z84="",0,Z84),"0")+IFERROR(IF(Z85="",0,Z85),"0")+IFERROR(IF(Z86="",0,Z86),"0")</f>
        <v>3.0038399999999998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616.56000000000006</v>
      </c>
      <c r="Y88" s="191">
        <f>IFERROR(SUMPRODUCT(Y81:Y86*H81:H86),"0")</f>
        <v>616.56000000000006</v>
      </c>
      <c r="Z88" s="37"/>
      <c r="AA88" s="192"/>
      <c r="AB88" s="192"/>
      <c r="AC88" s="192"/>
    </row>
    <row r="89" spans="1:68" ht="16.5" hidden="1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hidden="1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hidden="1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5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5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hidden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hidden="1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hidden="1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12</v>
      </c>
      <c r="Y98" s="190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36</v>
      </c>
      <c r="Y99" s="190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269.49599999999998</v>
      </c>
      <c r="BN99" s="67">
        <f t="shared" si="15"/>
        <v>269.49599999999998</v>
      </c>
      <c r="BO99" s="67">
        <f t="shared" si="16"/>
        <v>0.42857142857142855</v>
      </c>
      <c r="BP99" s="67">
        <f t="shared" si="17"/>
        <v>0.42857142857142855</v>
      </c>
    </row>
    <row r="100" spans="1:68" ht="27" hidden="1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12</v>
      </c>
      <c r="Y101" s="190">
        <f t="shared" si="12"/>
        <v>12</v>
      </c>
      <c r="Z101" s="36">
        <f t="shared" si="13"/>
        <v>0.186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48</v>
      </c>
      <c r="Y103" s="190">
        <f t="shared" si="12"/>
        <v>48</v>
      </c>
      <c r="Z103" s="36">
        <f t="shared" si="13"/>
        <v>0.74399999999999999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359.32799999999997</v>
      </c>
      <c r="BN103" s="67">
        <f t="shared" si="15"/>
        <v>359.32799999999997</v>
      </c>
      <c r="BO103" s="67">
        <f t="shared" si="16"/>
        <v>0.5714285714285714</v>
      </c>
      <c r="BP103" s="67">
        <f t="shared" si="17"/>
        <v>0.5714285714285714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108</v>
      </c>
      <c r="Y106" s="191">
        <f>IFERROR(SUM(Y98:Y105),"0")</f>
        <v>108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1.6739999999999999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769.92000000000007</v>
      </c>
      <c r="Y107" s="191">
        <f>IFERROR(SUMPRODUCT(Y98:Y105*H98:H105),"0")</f>
        <v>769.92000000000007</v>
      </c>
      <c r="Z107" s="37"/>
      <c r="AA107" s="192"/>
      <c r="AB107" s="192"/>
      <c r="AC107" s="192"/>
    </row>
    <row r="108" spans="1:68" ht="16.5" hidden="1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hidden="1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6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42</v>
      </c>
      <c r="Y110" s="190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42</v>
      </c>
      <c r="Y111" s="190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84</v>
      </c>
      <c r="Y112" s="191">
        <f>IFERROR(SUM(Y110:Y111),"0")</f>
        <v>84</v>
      </c>
      <c r="Z112" s="191">
        <f>IFERROR(IF(Z110="",0,Z110),"0")+IFERROR(IF(Z111="",0,Z111),"0")</f>
        <v>1.5019199999999999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252</v>
      </c>
      <c r="Y113" s="191">
        <f>IFERROR(SUMPRODUCT(Y110:Y111*H110:H111),"0")</f>
        <v>252</v>
      </c>
      <c r="Z113" s="37"/>
      <c r="AA113" s="192"/>
      <c r="AB113" s="192"/>
      <c r="AC113" s="192"/>
    </row>
    <row r="114" spans="1:68" ht="16.5" hidden="1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hidden="1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hidden="1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28</v>
      </c>
      <c r="Y117" s="190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28</v>
      </c>
      <c r="Y118" s="191">
        <f>IFERROR(SUM(Y116:Y117),"0")</f>
        <v>28</v>
      </c>
      <c r="Z118" s="191">
        <f>IFERROR(IF(Z116="",0,Z116),"0")+IFERROR(IF(Z117="",0,Z117),"0")</f>
        <v>0.50063999999999997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84</v>
      </c>
      <c r="Y119" s="191">
        <f>IFERROR(SUMPRODUCT(Y116:Y117*H116:H117),"0")</f>
        <v>84</v>
      </c>
      <c r="Z119" s="37"/>
      <c r="AA119" s="192"/>
      <c r="AB119" s="192"/>
      <c r="AC119" s="192"/>
    </row>
    <row r="120" spans="1:68" ht="16.5" hidden="1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hidden="1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28</v>
      </c>
      <c r="Y122" s="19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42</v>
      </c>
      <c r="Y123" s="190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70</v>
      </c>
      <c r="Y124" s="191">
        <f>IFERROR(SUM(Y122:Y123),"0")</f>
        <v>70</v>
      </c>
      <c r="Z124" s="191">
        <f>IFERROR(IF(Z122="",0,Z122),"0")+IFERROR(IF(Z123="",0,Z123),"0")</f>
        <v>1.2515999999999998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210</v>
      </c>
      <c r="Y125" s="191">
        <f>IFERROR(SUMPRODUCT(Y122:Y123*H122:H123),"0")</f>
        <v>210</v>
      </c>
      <c r="Z125" s="37"/>
      <c r="AA125" s="192"/>
      <c r="AB125" s="192"/>
      <c r="AC125" s="192"/>
    </row>
    <row r="126" spans="1:68" ht="16.5" hidden="1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hidden="1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14</v>
      </c>
      <c r="Y128" s="190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14</v>
      </c>
      <c r="Y129" s="191">
        <f>IFERROR(SUM(Y128:Y128),"0")</f>
        <v>14</v>
      </c>
      <c r="Z129" s="191">
        <f>IFERROR(IF(Z128="",0,Z128),"0")</f>
        <v>0.25031999999999999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42</v>
      </c>
      <c r="Y130" s="191">
        <f>IFERROR(SUMPRODUCT(Y128:Y128*H128:H128),"0")</f>
        <v>42</v>
      </c>
      <c r="Z130" s="37"/>
      <c r="AA130" s="192"/>
      <c r="AB130" s="192"/>
      <c r="AC130" s="192"/>
    </row>
    <row r="131" spans="1:68" ht="16.5" hidden="1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hidden="1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hidden="1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2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hidden="1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hidden="1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hidden="1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hidden="1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9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hidden="1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hidden="1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hidden="1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hidden="1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8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hidden="1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hidden="1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84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168</v>
      </c>
      <c r="Y152" s="190">
        <f>IFERROR(IF(X152="","",X152),"")</f>
        <v>168</v>
      </c>
      <c r="Z152" s="36">
        <f>IFERROR(IF(X152="","",X152*0.00866),"")</f>
        <v>1.45488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875.81759999999997</v>
      </c>
      <c r="BN152" s="67">
        <f>IFERROR(Y152*I152,"0")</f>
        <v>875.81759999999997</v>
      </c>
      <c r="BO152" s="67">
        <f>IFERROR(X152/J152,"0")</f>
        <v>1.1666666666666667</v>
      </c>
      <c r="BP152" s="67">
        <f>IFERROR(Y152/J152,"0")</f>
        <v>1.1666666666666667</v>
      </c>
    </row>
    <row r="153" spans="1:68" ht="27" hidden="1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61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168</v>
      </c>
      <c r="Y154" s="191">
        <f>IFERROR(SUM(Y150:Y153),"0")</f>
        <v>168</v>
      </c>
      <c r="Z154" s="191">
        <f>IFERROR(IF(Z150="",0,Z150),"0")+IFERROR(IF(Z151="",0,Z151),"0")+IFERROR(IF(Z152="",0,Z152),"0")+IFERROR(IF(Z153="",0,Z153),"0")</f>
        <v>1.45488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840</v>
      </c>
      <c r="Y155" s="191">
        <f>IFERROR(SUMPRODUCT(Y150:Y153*H150:H153),"0")</f>
        <v>840</v>
      </c>
      <c r="Z155" s="37"/>
      <c r="AA155" s="192"/>
      <c r="AB155" s="192"/>
      <c r="AC155" s="192"/>
    </row>
    <row r="156" spans="1:68" ht="14.25" hidden="1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hidden="1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hidden="1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hidden="1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14</v>
      </c>
      <c r="Y164" s="190">
        <f>IFERROR(IF(X164="","",X164),"")</f>
        <v>14</v>
      </c>
      <c r="Z164" s="36">
        <f>IFERROR(IF(X164="","",X164*0.01788),"")</f>
        <v>0.25031999999999999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47.432000000000002</v>
      </c>
      <c r="BN164" s="67">
        <f>IFERROR(Y164*I164,"0")</f>
        <v>47.432000000000002</v>
      </c>
      <c r="BO164" s="67">
        <f>IFERROR(X164/J164,"0")</f>
        <v>0.2</v>
      </c>
      <c r="BP164" s="67">
        <f>IFERROR(Y164/J164,"0")</f>
        <v>0.2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42</v>
      </c>
      <c r="Y165" s="190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6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14</v>
      </c>
      <c r="Y166" s="190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52.304000000000002</v>
      </c>
      <c r="BN166" s="67">
        <f>IFERROR(Y166*I166,"0")</f>
        <v>52.304000000000002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70</v>
      </c>
      <c r="Y167" s="191">
        <f>IFERROR(SUM(Y164:Y166),"0")</f>
        <v>70</v>
      </c>
      <c r="Z167" s="191">
        <f>IFERROR(IF(Z164="",0,Z164),"0")+IFERROR(IF(Z165="",0,Z165),"0")+IFERROR(IF(Z166="",0,Z166),"0")</f>
        <v>1.2515999999999998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210</v>
      </c>
      <c r="Y168" s="191">
        <f>IFERROR(SUMPRODUCT(Y164:Y166*H164:H166),"0")</f>
        <v>210</v>
      </c>
      <c r="Z168" s="37"/>
      <c r="AA168" s="192"/>
      <c r="AB168" s="192"/>
      <c r="AC168" s="192"/>
    </row>
    <row r="169" spans="1:68" ht="14.25" hidden="1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hidden="1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hidden="1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hidden="1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hidden="1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72</v>
      </c>
      <c r="Y176" s="190">
        <f>IFERROR(IF(X176="","",X176),"")</f>
        <v>72</v>
      </c>
      <c r="Z176" s="36">
        <f>IFERROR(IF(X176="","",X176*0.0155),"")</f>
        <v>1.1160000000000001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422.64</v>
      </c>
      <c r="BN176" s="67">
        <f>IFERROR(Y176*I176,"0")</f>
        <v>422.64</v>
      </c>
      <c r="BO176" s="67">
        <f>IFERROR(X176/J176,"0")</f>
        <v>0.8571428571428571</v>
      </c>
      <c r="BP176" s="67">
        <f>IFERROR(Y176/J176,"0")</f>
        <v>0.8571428571428571</v>
      </c>
    </row>
    <row r="177" spans="1:68" ht="27" hidden="1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72</v>
      </c>
      <c r="Y179" s="191">
        <f>IFERROR(SUM(Y176:Y178),"0")</f>
        <v>72</v>
      </c>
      <c r="Z179" s="191">
        <f>IFERROR(IF(Z176="",0,Z176),"0")+IFERROR(IF(Z177="",0,Z177),"0")+IFERROR(IF(Z178="",0,Z178),"0")</f>
        <v>1.1160000000000001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403.2</v>
      </c>
      <c r="Y180" s="191">
        <f>IFERROR(SUMPRODUCT(Y176:Y178*H176:H178),"0")</f>
        <v>403.2</v>
      </c>
      <c r="Z180" s="37"/>
      <c r="AA180" s="192"/>
      <c r="AB180" s="192"/>
      <c r="AC180" s="192"/>
    </row>
    <row r="181" spans="1:68" ht="16.5" hidden="1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hidden="1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hidden="1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24</v>
      </c>
      <c r="Y184" s="190">
        <f t="shared" si="18"/>
        <v>24</v>
      </c>
      <c r="Z184" s="36">
        <f t="shared" si="19"/>
        <v>0.372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139.92000000000002</v>
      </c>
      <c r="BN184" s="67">
        <f t="shared" si="21"/>
        <v>139.92000000000002</v>
      </c>
      <c r="BO184" s="67">
        <f t="shared" si="22"/>
        <v>0.2857142857142857</v>
      </c>
      <c r="BP184" s="67">
        <f t="shared" si="23"/>
        <v>0.2857142857142857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36</v>
      </c>
      <c r="Y186" s="190">
        <f t="shared" si="18"/>
        <v>36</v>
      </c>
      <c r="Z186" s="36">
        <f t="shared" si="19"/>
        <v>0.55800000000000005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211.32</v>
      </c>
      <c r="BN186" s="67">
        <f t="shared" si="21"/>
        <v>211.32</v>
      </c>
      <c r="BO186" s="67">
        <f t="shared" si="22"/>
        <v>0.42857142857142855</v>
      </c>
      <c r="BP186" s="67">
        <f t="shared" si="23"/>
        <v>0.42857142857142855</v>
      </c>
    </row>
    <row r="187" spans="1:68" ht="27" hidden="1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48</v>
      </c>
      <c r="Y188" s="190">
        <f t="shared" si="18"/>
        <v>48</v>
      </c>
      <c r="Z188" s="36">
        <f t="shared" si="19"/>
        <v>0.74399999999999999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281.76</v>
      </c>
      <c r="BN188" s="67">
        <f t="shared" si="21"/>
        <v>281.76</v>
      </c>
      <c r="BO188" s="67">
        <f t="shared" si="22"/>
        <v>0.5714285714285714</v>
      </c>
      <c r="BP188" s="67">
        <f t="shared" si="23"/>
        <v>0.5714285714285714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108</v>
      </c>
      <c r="Y189" s="191">
        <f>IFERROR(SUM(Y183:Y188),"0")</f>
        <v>108</v>
      </c>
      <c r="Z189" s="191">
        <f>IFERROR(IF(Z183="",0,Z183),"0")+IFERROR(IF(Z184="",0,Z184),"0")+IFERROR(IF(Z185="",0,Z185),"0")+IFERROR(IF(Z186="",0,Z186),"0")+IFERROR(IF(Z187="",0,Z187),"0")+IFERROR(IF(Z188="",0,Z188),"0")</f>
        <v>1.6739999999999999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604.79999999999995</v>
      </c>
      <c r="Y190" s="191">
        <f>IFERROR(SUMPRODUCT(Y183:Y188*H183:H188),"0")</f>
        <v>604.79999999999995</v>
      </c>
      <c r="Z190" s="37"/>
      <c r="AA190" s="192"/>
      <c r="AB190" s="192"/>
      <c r="AC190" s="192"/>
    </row>
    <row r="191" spans="1:68" ht="16.5" hidden="1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hidden="1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hidden="1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12</v>
      </c>
      <c r="Y194" s="190">
        <f>IFERROR(IF(X194="","",X194),"")</f>
        <v>12</v>
      </c>
      <c r="Z194" s="36">
        <f>IFERROR(IF(X194="","",X194*0.0155),"")</f>
        <v>0.186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12</v>
      </c>
      <c r="Y196" s="190">
        <f>IFERROR(IF(X196="","",X196),"")</f>
        <v>12</v>
      </c>
      <c r="Z196" s="36">
        <f>IFERROR(IF(X196="","",X196*0.0155),"")</f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24</v>
      </c>
      <c r="Y197" s="191">
        <f>IFERROR(SUM(Y193:Y196),"0")</f>
        <v>24</v>
      </c>
      <c r="Z197" s="191">
        <f>IFERROR(IF(Z193="",0,Z193),"0")+IFERROR(IF(Z194="",0,Z194),"0")+IFERROR(IF(Z195="",0,Z195),"0")+IFERROR(IF(Z196="",0,Z196),"0")</f>
        <v>0.372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172.8</v>
      </c>
      <c r="Y198" s="191">
        <f>IFERROR(SUMPRODUCT(Y193:Y196*H193:H196),"0")</f>
        <v>172.8</v>
      </c>
      <c r="Z198" s="37"/>
      <c r="AA198" s="192"/>
      <c r="AB198" s="192"/>
      <c r="AC198" s="192"/>
    </row>
    <row r="199" spans="1:68" ht="16.5" hidden="1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hidden="1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hidden="1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hidden="1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hidden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hidden="1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hidden="1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hidden="1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hidden="1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2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hidden="1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hidden="1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hidden="1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hidden="1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hidden="1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hidden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hidden="1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hidden="1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hidden="1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12</v>
      </c>
      <c r="Y221" s="190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87.36</v>
      </c>
      <c r="BN221" s="67">
        <f>IFERROR(Y221*I221,"0")</f>
        <v>87.36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5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36</v>
      </c>
      <c r="Y222" s="190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262.08</v>
      </c>
      <c r="BN222" s="67">
        <f>IFERROR(Y222*I222,"0")</f>
        <v>262.08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66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12</v>
      </c>
      <c r="Y223" s="190">
        <f>IFERROR(IF(X223="","",X223),"")</f>
        <v>12</v>
      </c>
      <c r="Z223" s="36">
        <f>IFERROR(IF(X223="","",X223*0.0155),"")</f>
        <v>0.186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74.760000000000005</v>
      </c>
      <c r="BN223" s="67">
        <f>IFERROR(Y223*I223,"0")</f>
        <v>74.760000000000005</v>
      </c>
      <c r="BO223" s="67">
        <f>IFERROR(X223/J223,"0")</f>
        <v>0.14285714285714285</v>
      </c>
      <c r="BP223" s="67">
        <f>IFERROR(Y223/J223,"0")</f>
        <v>0.14285714285714285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60</v>
      </c>
      <c r="Y224" s="191">
        <f>IFERROR(SUM(Y221:Y223),"0")</f>
        <v>60</v>
      </c>
      <c r="Z224" s="191">
        <f>IFERROR(IF(Z221="",0,Z221),"0")+IFERROR(IF(Z222="",0,Z222),"0")+IFERROR(IF(Z223="",0,Z223),"0")</f>
        <v>0.92999999999999994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408</v>
      </c>
      <c r="Y225" s="191">
        <f>IFERROR(SUMPRODUCT(Y221:Y223*H221:H223),"0")</f>
        <v>408</v>
      </c>
      <c r="Z225" s="37"/>
      <c r="AA225" s="192"/>
      <c r="AB225" s="192"/>
      <c r="AC225" s="192"/>
    </row>
    <row r="226" spans="1:68" ht="14.25" hidden="1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9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72</v>
      </c>
      <c r="Y227" s="190">
        <f>IFERROR(IF(X227="","",X227),"")</f>
        <v>72</v>
      </c>
      <c r="Z227" s="36">
        <f>IFERROR(IF(X227="","",X227*0.00502),"")</f>
        <v>0.36143999999999998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137.88</v>
      </c>
      <c r="BN227" s="67">
        <f>IFERROR(Y227*I227,"0")</f>
        <v>137.88</v>
      </c>
      <c r="BO227" s="67">
        <f>IFERROR(X227/J227,"0")</f>
        <v>0.30769230769230771</v>
      </c>
      <c r="BP227" s="67">
        <f>IFERROR(Y227/J227,"0")</f>
        <v>0.30769230769230771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72</v>
      </c>
      <c r="Y228" s="191">
        <f>IFERROR(SUM(Y227:Y227),"0")</f>
        <v>72</v>
      </c>
      <c r="Z228" s="191">
        <f>IFERROR(IF(Z227="",0,Z227),"0")</f>
        <v>0.36143999999999998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129.6</v>
      </c>
      <c r="Y229" s="191">
        <f>IFERROR(SUMPRODUCT(Y227:Y227*H227:H227),"0")</f>
        <v>129.6</v>
      </c>
      <c r="Z229" s="37"/>
      <c r="AA229" s="192"/>
      <c r="AB229" s="192"/>
      <c r="AC229" s="192"/>
    </row>
    <row r="230" spans="1:68" ht="14.25" hidden="1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12</v>
      </c>
      <c r="Y231" s="190">
        <f>IFERROR(IF(X231="","",X231),"")</f>
        <v>12</v>
      </c>
      <c r="Z231" s="36">
        <f>IFERROR(IF(X231="","",X231*0.0155),"")</f>
        <v>0.186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75.12</v>
      </c>
      <c r="BN231" s="67">
        <f>IFERROR(Y231*I231,"0")</f>
        <v>75.12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hidden="1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22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12</v>
      </c>
      <c r="Y233" s="191">
        <f>IFERROR(SUM(Y231:Y232),"0")</f>
        <v>12</v>
      </c>
      <c r="Z233" s="191">
        <f>IFERROR(IF(Z231="",0,Z231),"0")+IFERROR(IF(Z232="",0,Z232),"0")</f>
        <v>0.186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72</v>
      </c>
      <c r="Y234" s="191">
        <f>IFERROR(SUMPRODUCT(Y231:Y232*H231:H232),"0")</f>
        <v>72</v>
      </c>
      <c r="Z234" s="37"/>
      <c r="AA234" s="192"/>
      <c r="AB234" s="192"/>
      <c r="AC234" s="192"/>
    </row>
    <row r="235" spans="1:68" ht="14.25" hidden="1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hidden="1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50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8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156</v>
      </c>
      <c r="Y237" s="190">
        <f>IFERROR(IF(X237="","",X237),"")</f>
        <v>156</v>
      </c>
      <c r="Z237" s="36">
        <f>IFERROR(IF(X237="","",X237*0.0155),"")</f>
        <v>2.4180000000000001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816.66000000000008</v>
      </c>
      <c r="BN237" s="67">
        <f>IFERROR(Y237*I237,"0")</f>
        <v>816.66000000000008</v>
      </c>
      <c r="BO237" s="67">
        <f>IFERROR(X237/J237,"0")</f>
        <v>1.8571428571428572</v>
      </c>
      <c r="BP237" s="67">
        <f>IFERROR(Y237/J237,"0")</f>
        <v>1.8571428571428572</v>
      </c>
    </row>
    <row r="238" spans="1:68" ht="27" hidden="1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156</v>
      </c>
      <c r="Y239" s="191">
        <f>IFERROR(SUM(Y236:Y238),"0")</f>
        <v>156</v>
      </c>
      <c r="Z239" s="191">
        <f>IFERROR(IF(Z236="",0,Z236),"0")+IFERROR(IF(Z237="",0,Z237),"0")+IFERROR(IF(Z238="",0,Z238),"0")</f>
        <v>2.4180000000000001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780</v>
      </c>
      <c r="Y240" s="191">
        <f>IFERROR(SUMPRODUCT(Y236:Y238*H236:H238),"0")</f>
        <v>780</v>
      </c>
      <c r="Z240" s="37"/>
      <c r="AA240" s="192"/>
      <c r="AB240" s="192"/>
      <c r="AC240" s="192"/>
    </row>
    <row r="241" spans="1:68" ht="14.25" hidden="1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hidden="1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6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21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98</v>
      </c>
      <c r="Y243" s="190">
        <f t="shared" si="24"/>
        <v>98</v>
      </c>
      <c r="Z243" s="36">
        <f>IFERROR(IF(X243="","",X243*0.00936),"")</f>
        <v>0.91727999999999998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381.416</v>
      </c>
      <c r="BN243" s="67">
        <f t="shared" si="26"/>
        <v>381.416</v>
      </c>
      <c r="BO243" s="67">
        <f t="shared" si="27"/>
        <v>0.77777777777777779</v>
      </c>
      <c r="BP243" s="67">
        <f t="shared" si="28"/>
        <v>0.77777777777777779</v>
      </c>
    </row>
    <row r="244" spans="1:68" ht="37.5" hidden="1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24</v>
      </c>
      <c r="Y245" s="190">
        <f t="shared" si="24"/>
        <v>24</v>
      </c>
      <c r="Z245" s="36">
        <f>IFERROR(IF(X245="","",X245*0.0155),"")</f>
        <v>0.372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137.64000000000001</v>
      </c>
      <c r="BN245" s="67">
        <f t="shared" si="26"/>
        <v>137.64000000000001</v>
      </c>
      <c r="BO245" s="67">
        <f t="shared" si="27"/>
        <v>0.2857142857142857</v>
      </c>
      <c r="BP245" s="67">
        <f t="shared" si="28"/>
        <v>0.2857142857142857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95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hidden="1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1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8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14</v>
      </c>
      <c r="Y253" s="190">
        <f t="shared" si="24"/>
        <v>14</v>
      </c>
      <c r="Z253" s="36">
        <f t="shared" si="29"/>
        <v>0.13103999999999999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41.832000000000001</v>
      </c>
      <c r="BN253" s="67">
        <f t="shared" si="26"/>
        <v>41.832000000000001</v>
      </c>
      <c r="BO253" s="67">
        <f t="shared" si="27"/>
        <v>0.1111111111111111</v>
      </c>
      <c r="BP253" s="67">
        <f t="shared" si="28"/>
        <v>0.1111111111111111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7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18</v>
      </c>
      <c r="Y254" s="190">
        <f t="shared" si="24"/>
        <v>18</v>
      </c>
      <c r="Z254" s="36">
        <f>IFERROR(IF(X254="","",X254*0.00502),"")</f>
        <v>9.0359999999999996E-2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51.21</v>
      </c>
      <c r="BN254" s="67">
        <f t="shared" si="26"/>
        <v>51.21</v>
      </c>
      <c r="BO254" s="67">
        <f t="shared" si="27"/>
        <v>7.6923076923076927E-2</v>
      </c>
      <c r="BP254" s="67">
        <f t="shared" si="28"/>
        <v>7.6923076923076927E-2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7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18</v>
      </c>
      <c r="Y255" s="190">
        <f t="shared" si="24"/>
        <v>18</v>
      </c>
      <c r="Z255" s="36">
        <f>IFERROR(IF(X255="","",X255*0.00502),"")</f>
        <v>9.0359999999999996E-2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51.21</v>
      </c>
      <c r="BN255" s="67">
        <f t="shared" si="26"/>
        <v>51.21</v>
      </c>
      <c r="BO255" s="67">
        <f t="shared" si="27"/>
        <v>7.6923076923076927E-2</v>
      </c>
      <c r="BP255" s="67">
        <f t="shared" si="28"/>
        <v>7.6923076923076927E-2</v>
      </c>
    </row>
    <row r="256" spans="1:68" ht="27" hidden="1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30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8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65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62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268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172</v>
      </c>
      <c r="Y261" s="191">
        <f>IFERROR(SUM(Y242:Y260),"0")</f>
        <v>172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1.60104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629.6</v>
      </c>
      <c r="Y262" s="191">
        <f>IFERROR(SUMPRODUCT(Y242:Y260*H242:H260),"0")</f>
        <v>629.6</v>
      </c>
      <c r="Z262" s="37"/>
      <c r="AA262" s="192"/>
      <c r="AB262" s="192"/>
      <c r="AC262" s="192"/>
    </row>
    <row r="263" spans="1:68" ht="15" customHeight="1" x14ac:dyDescent="0.2">
      <c r="A263" s="28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7"/>
      <c r="P263" s="263" t="s">
        <v>373</v>
      </c>
      <c r="Q263" s="245"/>
      <c r="R263" s="245"/>
      <c r="S263" s="245"/>
      <c r="T263" s="245"/>
      <c r="U263" s="245"/>
      <c r="V263" s="24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7752.6800000000012</v>
      </c>
      <c r="Y263" s="191">
        <f>IFERROR(Y24+Y33+Y40+Y49+Y61+Y67+Y72+Y78+Y88+Y95+Y107+Y113+Y119+Y125+Y130+Y136+Y141+Y147+Y155+Y160+Y168+Y172+Y180+Y190+Y198+Y204+Y210+Y217+Y225+Y229+Y234+Y240+Y262,"0")</f>
        <v>7752.6800000000012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7"/>
      <c r="P264" s="263" t="s">
        <v>374</v>
      </c>
      <c r="Q264" s="245"/>
      <c r="R264" s="245"/>
      <c r="S264" s="245"/>
      <c r="T264" s="245"/>
      <c r="U264" s="245"/>
      <c r="V264" s="246"/>
      <c r="W264" s="37" t="s">
        <v>73</v>
      </c>
      <c r="X264" s="191">
        <f>IFERROR(SUM(BM22:BM260),"0")</f>
        <v>8334.2403999999988</v>
      </c>
      <c r="Y264" s="191">
        <f>IFERROR(SUM(BN22:BN260),"0")</f>
        <v>8334.2403999999988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7"/>
      <c r="P265" s="263" t="s">
        <v>375</v>
      </c>
      <c r="Q265" s="245"/>
      <c r="R265" s="245"/>
      <c r="S265" s="245"/>
      <c r="T265" s="245"/>
      <c r="U265" s="245"/>
      <c r="V265" s="246"/>
      <c r="W265" s="37" t="s">
        <v>376</v>
      </c>
      <c r="X265" s="38">
        <f>ROUNDUP(SUM(BO22:BO260),0)</f>
        <v>19</v>
      </c>
      <c r="Y265" s="38">
        <f>ROUNDUP(SUM(BP22:BP260),0)</f>
        <v>19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7"/>
      <c r="P266" s="263" t="s">
        <v>377</v>
      </c>
      <c r="Q266" s="245"/>
      <c r="R266" s="245"/>
      <c r="S266" s="245"/>
      <c r="T266" s="245"/>
      <c r="U266" s="245"/>
      <c r="V266" s="246"/>
      <c r="W266" s="37" t="s">
        <v>73</v>
      </c>
      <c r="X266" s="191">
        <f>GrossWeightTotal+PalletQtyTotal*25</f>
        <v>8809.2403999999988</v>
      </c>
      <c r="Y266" s="191">
        <f>GrossWeightTotalR+PalletQtyTotalR*25</f>
        <v>8809.2403999999988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7"/>
      <c r="P267" s="263" t="s">
        <v>378</v>
      </c>
      <c r="Q267" s="245"/>
      <c r="R267" s="245"/>
      <c r="S267" s="245"/>
      <c r="T267" s="245"/>
      <c r="U267" s="245"/>
      <c r="V267" s="24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1726</v>
      </c>
      <c r="Y267" s="191">
        <f>IFERROR(Y23+Y32+Y39+Y48+Y60+Y66+Y71+Y77+Y87+Y94+Y106+Y112+Y118+Y124+Y129+Y135+Y140+Y146+Y154+Y159+Y167+Y171+Y179+Y189+Y197+Y203+Y209+Y216+Y224+Y228+Y233+Y239+Y261,"0")</f>
        <v>1726</v>
      </c>
      <c r="Z267" s="37"/>
      <c r="AA267" s="192"/>
      <c r="AB267" s="192"/>
      <c r="AC267" s="192"/>
    </row>
    <row r="268" spans="1:68" ht="14.25" hidden="1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7"/>
      <c r="P268" s="263" t="s">
        <v>379</v>
      </c>
      <c r="Q268" s="245"/>
      <c r="R268" s="245"/>
      <c r="S268" s="245"/>
      <c r="T268" s="245"/>
      <c r="U268" s="245"/>
      <c r="V268" s="24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23.33832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9"/>
      <c r="T270" s="199" t="s">
        <v>208</v>
      </c>
      <c r="U270" s="279"/>
      <c r="V270" s="186" t="s">
        <v>231</v>
      </c>
      <c r="W270" s="199" t="s">
        <v>244</v>
      </c>
      <c r="X270" s="278"/>
      <c r="Y270" s="278"/>
      <c r="Z270" s="279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2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3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105</v>
      </c>
      <c r="D273" s="46">
        <f>IFERROR(X36*H36,"0")+IFERROR(X37*H37,"0")+IFERROR(X38*H38,"0")</f>
        <v>0</v>
      </c>
      <c r="E273" s="46">
        <f>IFERROR(X43*H43,"0")+IFERROR(X44*H44,"0")+IFERROR(X45*H45,"0")+IFERROR(X46*H46,"0")+IFERROR(X47*H47,"0")</f>
        <v>0</v>
      </c>
      <c r="F273" s="46">
        <f>IFERROR(X52*H52,"0")+IFERROR(X53*H53,"0")+IFERROR(X54*H54,"0")+IFERROR(X55*H55,"0")+IFERROR(X56*H56,"0")+IFERROR(X57*H57,"0")+IFERROR(X58*H58,"0")+IFERROR(X59*H59,"0")</f>
        <v>432</v>
      </c>
      <c r="G273" s="46">
        <f>IFERROR(X64*H64,"0")+IFERROR(X65*H65,"0")</f>
        <v>840</v>
      </c>
      <c r="H273" s="46">
        <f>IFERROR(X70*H70,"0")</f>
        <v>50.4</v>
      </c>
      <c r="I273" s="46">
        <f>IFERROR(X75*H75,"0")+IFERROR(X76*H76,"0")</f>
        <v>100.8</v>
      </c>
      <c r="J273" s="46">
        <f>IFERROR(X81*H81,"0")+IFERROR(X82*H82,"0")+IFERROR(X83*H83,"0")+IFERROR(X84*H84,"0")+IFERROR(X85*H85,"0")+IFERROR(X86*H86,"0")</f>
        <v>616.56000000000006</v>
      </c>
      <c r="K273" s="46">
        <f>IFERROR(X91*H91,"0")+IFERROR(X92*H92,"0")+IFERROR(X93*H93,"0")</f>
        <v>0</v>
      </c>
      <c r="L273" s="46">
        <f>IFERROR(X98*H98,"0")+IFERROR(X99*H99,"0")+IFERROR(X100*H100,"0")+IFERROR(X101*H101,"0")+IFERROR(X102*H102,"0")+IFERROR(X103*H103,"0")+IFERROR(X104*H104,"0")+IFERROR(X105*H105,"0")</f>
        <v>769.92000000000007</v>
      </c>
      <c r="M273" s="46">
        <f>IFERROR(X110*H110,"0")+IFERROR(X111*H111,"0")</f>
        <v>252</v>
      </c>
      <c r="N273" s="187"/>
      <c r="O273" s="46">
        <f>IFERROR(X116*H116,"0")+IFERROR(X117*H117,"0")</f>
        <v>84</v>
      </c>
      <c r="P273" s="46">
        <f>IFERROR(X122*H122,"0")+IFERROR(X123*H123,"0")</f>
        <v>210</v>
      </c>
      <c r="Q273" s="46">
        <f>IFERROR(X128*H128,"0")</f>
        <v>42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840</v>
      </c>
      <c r="V273" s="46">
        <f>IFERROR(X164*H164,"0")+IFERROR(X165*H165,"0")+IFERROR(X166*H166,"0")+IFERROR(X170*H170,"0")</f>
        <v>210</v>
      </c>
      <c r="W273" s="46">
        <f>IFERROR(X176*H176,"0")+IFERROR(X177*H177,"0")+IFERROR(X178*H178,"0")</f>
        <v>403.2</v>
      </c>
      <c r="X273" s="46">
        <f>IFERROR(X183*H183,"0")+IFERROR(X184*H184,"0")+IFERROR(X185*H185,"0")+IFERROR(X186*H186,"0")+IFERROR(X187*H187,"0")+IFERROR(X188*H188,"0")</f>
        <v>604.79999999999995</v>
      </c>
      <c r="Y273" s="46">
        <f>IFERROR(X193*H193,"0")+IFERROR(X194*H194,"0")+IFERROR(X195*H195,"0")+IFERROR(X196*H196,"0")</f>
        <v>172.8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2019.1999999999996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4470.72</v>
      </c>
      <c r="B276" s="60">
        <f>SUMPRODUCT(--(BB:BB="ПГП"),--(W:W="кор"),H:H,Y:Y)+SUMPRODUCT(--(BB:BB="ПГП"),--(W:W="кг"),Y:Y)</f>
        <v>3281.9599999999996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26,00"/>
        <filter val="100,80"/>
        <filter val="105,00"/>
        <filter val="108,00"/>
        <filter val="12,00"/>
        <filter val="129,60"/>
        <filter val="14,00"/>
        <filter val="156,00"/>
        <filter val="168,00"/>
        <filter val="172,00"/>
        <filter val="172,80"/>
        <filter val="18,00"/>
        <filter val="19"/>
        <filter val="210,00"/>
        <filter val="24,00"/>
        <filter val="252,00"/>
        <filter val="28,00"/>
        <filter val="36,00"/>
        <filter val="403,20"/>
        <filter val="408,00"/>
        <filter val="42,00"/>
        <filter val="432,00"/>
        <filter val="48,00"/>
        <filter val="50,40"/>
        <filter val="60,00"/>
        <filter val="604,80"/>
        <filter val="616,56"/>
        <filter val="629,60"/>
        <filter val="7 752,68"/>
        <filter val="70,00"/>
        <filter val="72,00"/>
        <filter val="769,92"/>
        <filter val="780,00"/>
        <filter val="8 334,24"/>
        <filter val="8 809,24"/>
        <filter val="84,00"/>
        <filter val="840,00"/>
        <filter val="98,00"/>
      </filters>
    </filterColumn>
  </autoFilter>
  <mergeCells count="493"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16:V216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D84:E84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