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1EDC92-1A49-4515-A416-EDC6148032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заказа'!$X$264:$X$264</definedName>
    <definedName name="GrossWeightTotalR">'Бланк заказа'!$Y$264:$Y$264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заказа'!$X$265:$X$265</definedName>
    <definedName name="PalletQtyTotalR">'Бланк заказа'!$Y$265:$Y$265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заказа'!$B$250:$B$250</definedName>
    <definedName name="ProductId101">'Бланк заказа'!$B$251:$B$251</definedName>
    <definedName name="ProductId102">'Бланк заказа'!$B$252:$B$252</definedName>
    <definedName name="ProductId103">'Бланк заказа'!$B$253:$B$253</definedName>
    <definedName name="ProductId104">'Бланк заказа'!$B$254:$B$254</definedName>
    <definedName name="ProductId105">'Бланк заказа'!$B$255:$B$255</definedName>
    <definedName name="ProductId106">'Бланк заказа'!$B$256:$B$256</definedName>
    <definedName name="ProductId107">'Бланк заказа'!$B$257:$B$257</definedName>
    <definedName name="ProductId108">'Бланк заказа'!$B$258:$B$258</definedName>
    <definedName name="ProductId109">'Бланк заказа'!$B$259:$B$259</definedName>
    <definedName name="ProductId11">'Бланк заказа'!$B$45:$B$45</definedName>
    <definedName name="ProductId110">'Бланк заказа'!$B$260:$B$260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заказа'!$B$176:$B$176</definedName>
    <definedName name="ProductId66">'Бланк заказа'!$B$177:$B$177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заказа'!$B$201:$B$201</definedName>
    <definedName name="ProductId79">'Бланк заказа'!$B$202:$B$202</definedName>
    <definedName name="ProductId8">'Бланк заказа'!$B$38:$B$38</definedName>
    <definedName name="ProductId80">'Бланк заказа'!$B$208:$B$208</definedName>
    <definedName name="ProductId81">'Бланк заказа'!$B$214:$B$214</definedName>
    <definedName name="ProductId82">'Бланк заказа'!$B$215:$B$215</definedName>
    <definedName name="ProductId83">'Бланк заказа'!$B$221:$B$221</definedName>
    <definedName name="ProductId84">'Бланк заказа'!$B$222:$B$222</definedName>
    <definedName name="ProductId85">'Бланк заказа'!$B$223:$B$223</definedName>
    <definedName name="ProductId86">'Бланк заказа'!$B$227:$B$227</definedName>
    <definedName name="ProductId87">'Бланк заказа'!$B$231:$B$231</definedName>
    <definedName name="ProductId88">'Бланк заказа'!$B$232:$B$232</definedName>
    <definedName name="ProductId89">'Бланк заказа'!$B$236:$B$236</definedName>
    <definedName name="ProductId9">'Бланк заказа'!$B$43:$B$43</definedName>
    <definedName name="ProductId90">'Бланк заказа'!$B$237:$B$237</definedName>
    <definedName name="ProductId91">'Бланк заказа'!$B$238:$B$238</definedName>
    <definedName name="ProductId92">'Бланк заказа'!$B$242:$B$242</definedName>
    <definedName name="ProductId93">'Бланк заказа'!$B$243:$B$243</definedName>
    <definedName name="ProductId94">'Бланк заказа'!$B$244:$B$244</definedName>
    <definedName name="ProductId95">'Бланк заказа'!$B$245:$B$245</definedName>
    <definedName name="ProductId96">'Бланк заказа'!$B$246:$B$246</definedName>
    <definedName name="ProductId97">'Бланк заказа'!$B$247:$B$247</definedName>
    <definedName name="ProductId98">'Бланк заказа'!$B$248:$B$248</definedName>
    <definedName name="ProductId99">'Бланк заказа'!$B$249:$B$249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заказа'!$X$250:$X$250</definedName>
    <definedName name="SalesQty101">'Бланк заказа'!$X$251:$X$251</definedName>
    <definedName name="SalesQty102">'Бланк заказа'!$X$252:$X$252</definedName>
    <definedName name="SalesQty103">'Бланк заказа'!$X$253:$X$253</definedName>
    <definedName name="SalesQty104">'Бланк заказа'!$X$254:$X$254</definedName>
    <definedName name="SalesQty105">'Бланк заказа'!$X$255:$X$255</definedName>
    <definedName name="SalesQty106">'Бланк заказа'!$X$256:$X$256</definedName>
    <definedName name="SalesQty107">'Бланк заказа'!$X$257:$X$257</definedName>
    <definedName name="SalesQty108">'Бланк заказа'!$X$258:$X$258</definedName>
    <definedName name="SalesQty109">'Бланк заказа'!$X$259:$X$259</definedName>
    <definedName name="SalesQty11">'Бланк заказа'!$X$45:$X$45</definedName>
    <definedName name="SalesQty110">'Бланк заказа'!$X$260:$X$260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заказа'!$X$176:$X$176</definedName>
    <definedName name="SalesQty66">'Бланк заказа'!$X$177:$X$177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заказа'!$X$201:$X$201</definedName>
    <definedName name="SalesQty79">'Бланк заказа'!$X$202:$X$202</definedName>
    <definedName name="SalesQty8">'Бланк заказа'!$X$38:$X$38</definedName>
    <definedName name="SalesQty80">'Бланк заказа'!$X$208:$X$208</definedName>
    <definedName name="SalesQty81">'Бланк заказа'!$X$214:$X$214</definedName>
    <definedName name="SalesQty82">'Бланк заказа'!$X$215:$X$215</definedName>
    <definedName name="SalesQty83">'Бланк заказа'!$X$221:$X$221</definedName>
    <definedName name="SalesQty84">'Бланк заказа'!$X$222:$X$222</definedName>
    <definedName name="SalesQty85">'Бланк заказа'!$X$223:$X$223</definedName>
    <definedName name="SalesQty86">'Бланк заказа'!$X$227:$X$227</definedName>
    <definedName name="SalesQty87">'Бланк заказа'!$X$231:$X$231</definedName>
    <definedName name="SalesQty88">'Бланк заказа'!$X$232:$X$232</definedName>
    <definedName name="SalesQty89">'Бланк заказа'!$X$236:$X$236</definedName>
    <definedName name="SalesQty9">'Бланк заказа'!$X$43:$X$43</definedName>
    <definedName name="SalesQty90">'Бланк заказа'!$X$237:$X$237</definedName>
    <definedName name="SalesQty91">'Бланк заказа'!$X$238:$X$238</definedName>
    <definedName name="SalesQty92">'Бланк заказа'!$X$242:$X$242</definedName>
    <definedName name="SalesQty93">'Бланк заказа'!$X$243:$X$243</definedName>
    <definedName name="SalesQty94">'Бланк заказа'!$X$244:$X$244</definedName>
    <definedName name="SalesQty95">'Бланк заказа'!$X$245:$X$245</definedName>
    <definedName name="SalesQty96">'Бланк заказа'!$X$246:$X$246</definedName>
    <definedName name="SalesQty97">'Бланк заказа'!$X$247:$X$247</definedName>
    <definedName name="SalesQty98">'Бланк заказа'!$X$248:$X$248</definedName>
    <definedName name="SalesQty99">'Бланк заказа'!$X$249:$X$249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заказа'!$Y$250:$Y$250</definedName>
    <definedName name="SalesRoundBox101">'Бланк заказа'!$Y$251:$Y$251</definedName>
    <definedName name="SalesRoundBox102">'Бланк заказа'!$Y$252:$Y$252</definedName>
    <definedName name="SalesRoundBox103">'Бланк заказа'!$Y$253:$Y$253</definedName>
    <definedName name="SalesRoundBox104">'Бланк заказа'!$Y$254:$Y$254</definedName>
    <definedName name="SalesRoundBox105">'Бланк заказа'!$Y$255:$Y$255</definedName>
    <definedName name="SalesRoundBox106">'Бланк заказа'!$Y$256:$Y$256</definedName>
    <definedName name="SalesRoundBox107">'Бланк заказа'!$Y$257:$Y$257</definedName>
    <definedName name="SalesRoundBox108">'Бланк заказа'!$Y$258:$Y$258</definedName>
    <definedName name="SalesRoundBox109">'Бланк заказа'!$Y$259:$Y$259</definedName>
    <definedName name="SalesRoundBox11">'Бланк заказа'!$Y$45:$Y$45</definedName>
    <definedName name="SalesRoundBox110">'Бланк заказа'!$Y$260:$Y$260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заказа'!$Y$176:$Y$176</definedName>
    <definedName name="SalesRoundBox66">'Бланк заказа'!$Y$177:$Y$177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заказа'!$Y$201:$Y$201</definedName>
    <definedName name="SalesRoundBox79">'Бланк заказа'!$Y$202:$Y$202</definedName>
    <definedName name="SalesRoundBox8">'Бланк заказа'!$Y$38:$Y$38</definedName>
    <definedName name="SalesRoundBox80">'Бланк заказа'!$Y$208:$Y$208</definedName>
    <definedName name="SalesRoundBox81">'Бланк заказа'!$Y$214:$Y$214</definedName>
    <definedName name="SalesRoundBox82">'Бланк заказа'!$Y$215:$Y$215</definedName>
    <definedName name="SalesRoundBox83">'Бланк заказа'!$Y$221:$Y$221</definedName>
    <definedName name="SalesRoundBox84">'Бланк заказа'!$Y$222:$Y$222</definedName>
    <definedName name="SalesRoundBox85">'Бланк заказа'!$Y$223:$Y$223</definedName>
    <definedName name="SalesRoundBox86">'Бланк заказа'!$Y$227:$Y$227</definedName>
    <definedName name="SalesRoundBox87">'Бланк заказа'!$Y$231:$Y$231</definedName>
    <definedName name="SalesRoundBox88">'Бланк заказа'!$Y$232:$Y$232</definedName>
    <definedName name="SalesRoundBox89">'Бланк заказа'!$Y$236:$Y$236</definedName>
    <definedName name="SalesRoundBox9">'Бланк заказа'!$Y$43:$Y$43</definedName>
    <definedName name="SalesRoundBox90">'Бланк заказа'!$Y$237:$Y$237</definedName>
    <definedName name="SalesRoundBox91">'Бланк заказа'!$Y$238:$Y$238</definedName>
    <definedName name="SalesRoundBox92">'Бланк заказа'!$Y$242:$Y$242</definedName>
    <definedName name="SalesRoundBox93">'Бланк заказа'!$Y$243:$Y$243</definedName>
    <definedName name="SalesRoundBox94">'Бланк заказа'!$Y$244:$Y$244</definedName>
    <definedName name="SalesRoundBox95">'Бланк заказа'!$Y$245:$Y$245</definedName>
    <definedName name="SalesRoundBox96">'Бланк заказа'!$Y$246:$Y$246</definedName>
    <definedName name="SalesRoundBox97">'Бланк заказа'!$Y$247:$Y$247</definedName>
    <definedName name="SalesRoundBox98">'Бланк заказа'!$Y$248:$Y$248</definedName>
    <definedName name="SalesRoundBox99">'Бланк заказа'!$Y$249:$Y$249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заказа'!$W$250:$W$250</definedName>
    <definedName name="UnitOfMeasure101">'Бланк заказа'!$W$251:$W$251</definedName>
    <definedName name="UnitOfMeasure102">'Бланк заказа'!$W$252:$W$252</definedName>
    <definedName name="UnitOfMeasure103">'Бланк заказа'!$W$253:$W$253</definedName>
    <definedName name="UnitOfMeasure104">'Бланк заказа'!$W$254:$W$254</definedName>
    <definedName name="UnitOfMeasure105">'Бланк заказа'!$W$255:$W$255</definedName>
    <definedName name="UnitOfMeasure106">'Бланк заказа'!$W$256:$W$256</definedName>
    <definedName name="UnitOfMeasure107">'Бланк заказа'!$W$257:$W$257</definedName>
    <definedName name="UnitOfMeasure108">'Бланк заказа'!$W$258:$W$258</definedName>
    <definedName name="UnitOfMeasure109">'Бланк заказа'!$W$259:$W$259</definedName>
    <definedName name="UnitOfMeasure11">'Бланк заказа'!$W$45:$W$45</definedName>
    <definedName name="UnitOfMeasure110">'Бланк заказа'!$W$260:$W$260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заказа'!$W$176:$W$176</definedName>
    <definedName name="UnitOfMeasure66">'Бланк заказа'!$W$177:$W$177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заказа'!$W$201:$W$201</definedName>
    <definedName name="UnitOfMeasure79">'Бланк заказа'!$W$202:$W$202</definedName>
    <definedName name="UnitOfMeasure8">'Бланк заказа'!$W$38:$W$38</definedName>
    <definedName name="UnitOfMeasure80">'Бланк заказа'!$W$208:$W$208</definedName>
    <definedName name="UnitOfMeasure81">'Бланк заказа'!$W$214:$W$214</definedName>
    <definedName name="UnitOfMeasure82">'Бланк заказа'!$W$215:$W$215</definedName>
    <definedName name="UnitOfMeasure83">'Бланк заказа'!$W$221:$W$221</definedName>
    <definedName name="UnitOfMeasure84">'Бланк заказа'!$W$222:$W$222</definedName>
    <definedName name="UnitOfMeasure85">'Бланк заказа'!$W$223:$W$223</definedName>
    <definedName name="UnitOfMeasure86">'Бланк заказа'!$W$227:$W$227</definedName>
    <definedName name="UnitOfMeasure87">'Бланк заказа'!$W$231:$W$231</definedName>
    <definedName name="UnitOfMeasure88">'Бланк заказа'!$W$232:$W$232</definedName>
    <definedName name="UnitOfMeasure89">'Бланк заказа'!$W$236:$W$236</definedName>
    <definedName name="UnitOfMeasure9">'Бланк заказа'!$W$43:$W$43</definedName>
    <definedName name="UnitOfMeasure90">'Бланк заказа'!$W$237:$W$237</definedName>
    <definedName name="UnitOfMeasure91">'Бланк заказа'!$W$238:$W$238</definedName>
    <definedName name="UnitOfMeasure92">'Бланк заказа'!$W$242:$W$242</definedName>
    <definedName name="UnitOfMeasure93">'Бланк заказа'!$W$243:$W$243</definedName>
    <definedName name="UnitOfMeasure94">'Бланк заказа'!$W$244:$W$244</definedName>
    <definedName name="UnitOfMeasure95">'Бланк заказа'!$W$245:$W$245</definedName>
    <definedName name="UnitOfMeasure96">'Бланк заказа'!$W$246:$W$246</definedName>
    <definedName name="UnitOfMeasure97">'Бланк заказа'!$W$247:$W$247</definedName>
    <definedName name="UnitOfMeasure98">'Бланк заказа'!$W$248:$W$248</definedName>
    <definedName name="UnitOfMeasure99">'Бланк заказа'!$W$249:$W$249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73" i="2" l="1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X262" i="2"/>
  <c r="X261" i="2"/>
  <c r="BO260" i="2"/>
  <c r="BM260" i="2"/>
  <c r="Z260" i="2"/>
  <c r="Y260" i="2"/>
  <c r="BP260" i="2" s="1"/>
  <c r="BO259" i="2"/>
  <c r="BM259" i="2"/>
  <c r="Z259" i="2"/>
  <c r="Y259" i="2"/>
  <c r="BP259" i="2" s="1"/>
  <c r="BO258" i="2"/>
  <c r="BM258" i="2"/>
  <c r="Z258" i="2"/>
  <c r="Y258" i="2"/>
  <c r="BP258" i="2" s="1"/>
  <c r="BO257" i="2"/>
  <c r="BM257" i="2"/>
  <c r="Z257" i="2"/>
  <c r="Y257" i="2"/>
  <c r="BP257" i="2" s="1"/>
  <c r="BO256" i="2"/>
  <c r="BM256" i="2"/>
  <c r="Z256" i="2"/>
  <c r="Y256" i="2"/>
  <c r="BP256" i="2" s="1"/>
  <c r="BO255" i="2"/>
  <c r="BM255" i="2"/>
  <c r="Z255" i="2"/>
  <c r="Y255" i="2"/>
  <c r="BP255" i="2" s="1"/>
  <c r="BO254" i="2"/>
  <c r="BM254" i="2"/>
  <c r="Z254" i="2"/>
  <c r="Y254" i="2"/>
  <c r="BP254" i="2" s="1"/>
  <c r="BO253" i="2"/>
  <c r="BM253" i="2"/>
  <c r="Z253" i="2"/>
  <c r="Y253" i="2"/>
  <c r="BP253" i="2" s="1"/>
  <c r="BO252" i="2"/>
  <c r="BM252" i="2"/>
  <c r="Z252" i="2"/>
  <c r="Y252" i="2"/>
  <c r="BP252" i="2" s="1"/>
  <c r="BO251" i="2"/>
  <c r="BM251" i="2"/>
  <c r="Z251" i="2"/>
  <c r="Y251" i="2"/>
  <c r="BP251" i="2" s="1"/>
  <c r="BO250" i="2"/>
  <c r="BM250" i="2"/>
  <c r="Z250" i="2"/>
  <c r="Y250" i="2"/>
  <c r="BP250" i="2" s="1"/>
  <c r="BO249" i="2"/>
  <c r="BM249" i="2"/>
  <c r="Z249" i="2"/>
  <c r="Y249" i="2"/>
  <c r="BP249" i="2" s="1"/>
  <c r="BO248" i="2"/>
  <c r="BM248" i="2"/>
  <c r="Z248" i="2"/>
  <c r="Y248" i="2"/>
  <c r="BP248" i="2" s="1"/>
  <c r="BO247" i="2"/>
  <c r="BM247" i="2"/>
  <c r="Z247" i="2"/>
  <c r="Y247" i="2"/>
  <c r="BP247" i="2" s="1"/>
  <c r="BO246" i="2"/>
  <c r="BM246" i="2"/>
  <c r="Z246" i="2"/>
  <c r="Y246" i="2"/>
  <c r="BP246" i="2" s="1"/>
  <c r="BO245" i="2"/>
  <c r="BM245" i="2"/>
  <c r="Z245" i="2"/>
  <c r="Y245" i="2"/>
  <c r="BP245" i="2" s="1"/>
  <c r="BO244" i="2"/>
  <c r="BM244" i="2"/>
  <c r="Z244" i="2"/>
  <c r="Y244" i="2"/>
  <c r="BP244" i="2" s="1"/>
  <c r="BO243" i="2"/>
  <c r="BM243" i="2"/>
  <c r="Z243" i="2"/>
  <c r="Y243" i="2"/>
  <c r="BP243" i="2" s="1"/>
  <c r="BO242" i="2"/>
  <c r="BM242" i="2"/>
  <c r="Z242" i="2"/>
  <c r="Y242" i="2"/>
  <c r="X240" i="2"/>
  <c r="X239" i="2"/>
  <c r="BO238" i="2"/>
  <c r="BM238" i="2"/>
  <c r="Z238" i="2"/>
  <c r="Y238" i="2"/>
  <c r="BP238" i="2" s="1"/>
  <c r="P238" i="2"/>
  <c r="BO237" i="2"/>
  <c r="BM237" i="2"/>
  <c r="Z237" i="2"/>
  <c r="Y237" i="2"/>
  <c r="BP237" i="2" s="1"/>
  <c r="BO236" i="2"/>
  <c r="BM236" i="2"/>
  <c r="Z236" i="2"/>
  <c r="Y236" i="2"/>
  <c r="X234" i="2"/>
  <c r="X233" i="2"/>
  <c r="BO232" i="2"/>
  <c r="BM232" i="2"/>
  <c r="Z232" i="2"/>
  <c r="Y232" i="2"/>
  <c r="BP232" i="2" s="1"/>
  <c r="BO231" i="2"/>
  <c r="BM231" i="2"/>
  <c r="Z231" i="2"/>
  <c r="Y231" i="2"/>
  <c r="X229" i="2"/>
  <c r="X228" i="2"/>
  <c r="BO227" i="2"/>
  <c r="BM227" i="2"/>
  <c r="Z227" i="2"/>
  <c r="Z228" i="2" s="1"/>
  <c r="Y227" i="2"/>
  <c r="Y229" i="2" s="1"/>
  <c r="X225" i="2"/>
  <c r="X224" i="2"/>
  <c r="BO223" i="2"/>
  <c r="BM223" i="2"/>
  <c r="Z223" i="2"/>
  <c r="Y223" i="2"/>
  <c r="BP223" i="2" s="1"/>
  <c r="BO222" i="2"/>
  <c r="BM222" i="2"/>
  <c r="Z222" i="2"/>
  <c r="Y222" i="2"/>
  <c r="BP222" i="2" s="1"/>
  <c r="BO221" i="2"/>
  <c r="BM221" i="2"/>
  <c r="Z221" i="2"/>
  <c r="Z224" i="2" s="1"/>
  <c r="Y221" i="2"/>
  <c r="Y225" i="2" s="1"/>
  <c r="X217" i="2"/>
  <c r="X216" i="2"/>
  <c r="BO215" i="2"/>
  <c r="BM215" i="2"/>
  <c r="Z215" i="2"/>
  <c r="Y215" i="2"/>
  <c r="BP215" i="2" s="1"/>
  <c r="P215" i="2"/>
  <c r="BO214" i="2"/>
  <c r="BM214" i="2"/>
  <c r="Z214" i="2"/>
  <c r="Y214" i="2"/>
  <c r="P214" i="2"/>
  <c r="X210" i="2"/>
  <c r="X209" i="2"/>
  <c r="BO208" i="2"/>
  <c r="BM208" i="2"/>
  <c r="Z208" i="2"/>
  <c r="Z209" i="2" s="1"/>
  <c r="Y208" i="2"/>
  <c r="Y209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P201" i="2" s="1"/>
  <c r="P201" i="2"/>
  <c r="X198" i="2"/>
  <c r="X197" i="2"/>
  <c r="BO196" i="2"/>
  <c r="BM196" i="2"/>
  <c r="Z196" i="2"/>
  <c r="Y196" i="2"/>
  <c r="BP196" i="2" s="1"/>
  <c r="P196" i="2"/>
  <c r="BO195" i="2"/>
  <c r="BM195" i="2"/>
  <c r="Z195" i="2"/>
  <c r="Y195" i="2"/>
  <c r="BP195" i="2" s="1"/>
  <c r="P195" i="2"/>
  <c r="BO194" i="2"/>
  <c r="BM194" i="2"/>
  <c r="Z194" i="2"/>
  <c r="Y194" i="2"/>
  <c r="BN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P183" i="2"/>
  <c r="X180" i="2"/>
  <c r="X179" i="2"/>
  <c r="BO178" i="2"/>
  <c r="BM178" i="2"/>
  <c r="Z178" i="2"/>
  <c r="Y178" i="2"/>
  <c r="P178" i="2"/>
  <c r="BO177" i="2"/>
  <c r="BM177" i="2"/>
  <c r="Z177" i="2"/>
  <c r="Y177" i="2"/>
  <c r="BP177" i="2" s="1"/>
  <c r="P177" i="2"/>
  <c r="BO176" i="2"/>
  <c r="BM176" i="2"/>
  <c r="Z176" i="2"/>
  <c r="Y176" i="2"/>
  <c r="P176" i="2"/>
  <c r="X172" i="2"/>
  <c r="X171" i="2"/>
  <c r="BO170" i="2"/>
  <c r="BM170" i="2"/>
  <c r="Z170" i="2"/>
  <c r="Z171" i="2" s="1"/>
  <c r="Y170" i="2"/>
  <c r="Y171" i="2" s="1"/>
  <c r="P170" i="2"/>
  <c r="X168" i="2"/>
  <c r="X167" i="2"/>
  <c r="BO166" i="2"/>
  <c r="BM166" i="2"/>
  <c r="Z166" i="2"/>
  <c r="Y166" i="2"/>
  <c r="BP166" i="2" s="1"/>
  <c r="P166" i="2"/>
  <c r="BO165" i="2"/>
  <c r="BM165" i="2"/>
  <c r="Z165" i="2"/>
  <c r="Y165" i="2"/>
  <c r="BP165" i="2" s="1"/>
  <c r="P165" i="2"/>
  <c r="BO164" i="2"/>
  <c r="BM164" i="2"/>
  <c r="Z164" i="2"/>
  <c r="Y164" i="2"/>
  <c r="BN164" i="2" s="1"/>
  <c r="P164" i="2"/>
  <c r="X160" i="2"/>
  <c r="X159" i="2"/>
  <c r="BO158" i="2"/>
  <c r="BM158" i="2"/>
  <c r="Z158" i="2"/>
  <c r="Y158" i="2"/>
  <c r="BN158" i="2" s="1"/>
  <c r="P158" i="2"/>
  <c r="BO157" i="2"/>
  <c r="BM157" i="2"/>
  <c r="Z157" i="2"/>
  <c r="Y157" i="2"/>
  <c r="P157" i="2"/>
  <c r="X155" i="2"/>
  <c r="X154" i="2"/>
  <c r="BO153" i="2"/>
  <c r="BM153" i="2"/>
  <c r="Z153" i="2"/>
  <c r="Y153" i="2"/>
  <c r="BP153" i="2" s="1"/>
  <c r="BO152" i="2"/>
  <c r="BM152" i="2"/>
  <c r="Z152" i="2"/>
  <c r="Y152" i="2"/>
  <c r="BN152" i="2" s="1"/>
  <c r="BO151" i="2"/>
  <c r="BM151" i="2"/>
  <c r="Z151" i="2"/>
  <c r="Y151" i="2"/>
  <c r="BP151" i="2" s="1"/>
  <c r="BO150" i="2"/>
  <c r="BM150" i="2"/>
  <c r="Z150" i="2"/>
  <c r="Y150" i="2"/>
  <c r="Y155" i="2" s="1"/>
  <c r="X147" i="2"/>
  <c r="X146" i="2"/>
  <c r="BO145" i="2"/>
  <c r="BM145" i="2"/>
  <c r="Z145" i="2"/>
  <c r="Z146" i="2" s="1"/>
  <c r="Y145" i="2"/>
  <c r="BN145" i="2" s="1"/>
  <c r="X141" i="2"/>
  <c r="X140" i="2"/>
  <c r="BO139" i="2"/>
  <c r="BM139" i="2"/>
  <c r="Z139" i="2"/>
  <c r="Z140" i="2" s="1"/>
  <c r="Y139" i="2"/>
  <c r="Y141" i="2" s="1"/>
  <c r="P139" i="2"/>
  <c r="X136" i="2"/>
  <c r="X135" i="2"/>
  <c r="BO134" i="2"/>
  <c r="BM134" i="2"/>
  <c r="Z134" i="2"/>
  <c r="Y134" i="2"/>
  <c r="BP134" i="2" s="1"/>
  <c r="P134" i="2"/>
  <c r="BO133" i="2"/>
  <c r="BM133" i="2"/>
  <c r="Z133" i="2"/>
  <c r="Y133" i="2"/>
  <c r="BP133" i="2" s="1"/>
  <c r="X130" i="2"/>
  <c r="X129" i="2"/>
  <c r="BO128" i="2"/>
  <c r="BM128" i="2"/>
  <c r="Z128" i="2"/>
  <c r="Z129" i="2" s="1"/>
  <c r="Y128" i="2"/>
  <c r="Y130" i="2" s="1"/>
  <c r="P128" i="2"/>
  <c r="X125" i="2"/>
  <c r="X124" i="2"/>
  <c r="BO123" i="2"/>
  <c r="BM123" i="2"/>
  <c r="Z123" i="2"/>
  <c r="Y123" i="2"/>
  <c r="BP123" i="2" s="1"/>
  <c r="P123" i="2"/>
  <c r="BO122" i="2"/>
  <c r="BM122" i="2"/>
  <c r="Z122" i="2"/>
  <c r="Y122" i="2"/>
  <c r="BN122" i="2" s="1"/>
  <c r="P122" i="2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P116" i="2"/>
  <c r="X113" i="2"/>
  <c r="X112" i="2"/>
  <c r="BO111" i="2"/>
  <c r="BM111" i="2"/>
  <c r="Z111" i="2"/>
  <c r="Y111" i="2"/>
  <c r="P111" i="2"/>
  <c r="BO110" i="2"/>
  <c r="BM110" i="2"/>
  <c r="Z110" i="2"/>
  <c r="Y110" i="2"/>
  <c r="BN110" i="2" s="1"/>
  <c r="P110" i="2"/>
  <c r="X107" i="2"/>
  <c r="X106" i="2"/>
  <c r="BO105" i="2"/>
  <c r="BM105" i="2"/>
  <c r="Z105" i="2"/>
  <c r="Y105" i="2"/>
  <c r="BN105" i="2" s="1"/>
  <c r="P105" i="2"/>
  <c r="BO104" i="2"/>
  <c r="BM104" i="2"/>
  <c r="Z104" i="2"/>
  <c r="Y104" i="2"/>
  <c r="BP104" i="2" s="1"/>
  <c r="P104" i="2"/>
  <c r="BO103" i="2"/>
  <c r="BM103" i="2"/>
  <c r="Z103" i="2"/>
  <c r="Y103" i="2"/>
  <c r="BP103" i="2" s="1"/>
  <c r="P103" i="2"/>
  <c r="BO102" i="2"/>
  <c r="BM102" i="2"/>
  <c r="Z102" i="2"/>
  <c r="Y102" i="2"/>
  <c r="BP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Z99" i="2"/>
  <c r="Y99" i="2"/>
  <c r="P99" i="2"/>
  <c r="BO98" i="2"/>
  <c r="BM98" i="2"/>
  <c r="Z98" i="2"/>
  <c r="Y98" i="2"/>
  <c r="BP98" i="2" s="1"/>
  <c r="P98" i="2"/>
  <c r="X95" i="2"/>
  <c r="X94" i="2"/>
  <c r="BO93" i="2"/>
  <c r="BM93" i="2"/>
  <c r="Z93" i="2"/>
  <c r="Y93" i="2"/>
  <c r="BP93" i="2" s="1"/>
  <c r="P93" i="2"/>
  <c r="BO92" i="2"/>
  <c r="BM92" i="2"/>
  <c r="Z92" i="2"/>
  <c r="Y92" i="2"/>
  <c r="BP92" i="2" s="1"/>
  <c r="P92" i="2"/>
  <c r="BO91" i="2"/>
  <c r="BM91" i="2"/>
  <c r="Z91" i="2"/>
  <c r="Y91" i="2"/>
  <c r="P91" i="2"/>
  <c r="X88" i="2"/>
  <c r="X87" i="2"/>
  <c r="BO86" i="2"/>
  <c r="BM86" i="2"/>
  <c r="Z86" i="2"/>
  <c r="Y86" i="2"/>
  <c r="BP86" i="2" s="1"/>
  <c r="P86" i="2"/>
  <c r="BO85" i="2"/>
  <c r="BM85" i="2"/>
  <c r="Z85" i="2"/>
  <c r="Y85" i="2"/>
  <c r="BN85" i="2" s="1"/>
  <c r="P85" i="2"/>
  <c r="BO84" i="2"/>
  <c r="BM84" i="2"/>
  <c r="Z84" i="2"/>
  <c r="Y84" i="2"/>
  <c r="P84" i="2"/>
  <c r="BO83" i="2"/>
  <c r="BM83" i="2"/>
  <c r="Z83" i="2"/>
  <c r="Y83" i="2"/>
  <c r="BN83" i="2" s="1"/>
  <c r="P83" i="2"/>
  <c r="BO82" i="2"/>
  <c r="BM82" i="2"/>
  <c r="Z82" i="2"/>
  <c r="Y82" i="2"/>
  <c r="BP82" i="2" s="1"/>
  <c r="P82" i="2"/>
  <c r="BO81" i="2"/>
  <c r="BM81" i="2"/>
  <c r="Z81" i="2"/>
  <c r="Y81" i="2"/>
  <c r="BN81" i="2" s="1"/>
  <c r="P81" i="2"/>
  <c r="X78" i="2"/>
  <c r="X77" i="2"/>
  <c r="BO76" i="2"/>
  <c r="BM76" i="2"/>
  <c r="Z76" i="2"/>
  <c r="Y76" i="2"/>
  <c r="BN76" i="2" s="1"/>
  <c r="P76" i="2"/>
  <c r="BO75" i="2"/>
  <c r="BM75" i="2"/>
  <c r="Z75" i="2"/>
  <c r="Y75" i="2"/>
  <c r="P75" i="2"/>
  <c r="X72" i="2"/>
  <c r="X71" i="2"/>
  <c r="BO70" i="2"/>
  <c r="BM70" i="2"/>
  <c r="Z70" i="2"/>
  <c r="Z71" i="2" s="1"/>
  <c r="Y70" i="2"/>
  <c r="Y72" i="2" s="1"/>
  <c r="P70" i="2"/>
  <c r="X67" i="2"/>
  <c r="X66" i="2"/>
  <c r="BO65" i="2"/>
  <c r="BM65" i="2"/>
  <c r="Z65" i="2"/>
  <c r="Y65" i="2"/>
  <c r="BP65" i="2" s="1"/>
  <c r="P65" i="2"/>
  <c r="BO64" i="2"/>
  <c r="BM64" i="2"/>
  <c r="Z64" i="2"/>
  <c r="Y64" i="2"/>
  <c r="BP64" i="2" s="1"/>
  <c r="P64" i="2"/>
  <c r="X61" i="2"/>
  <c r="X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M55" i="2"/>
  <c r="Z55" i="2"/>
  <c r="Y55" i="2"/>
  <c r="BP55" i="2" s="1"/>
  <c r="P55" i="2"/>
  <c r="BO54" i="2"/>
  <c r="BM54" i="2"/>
  <c r="Z54" i="2"/>
  <c r="Y54" i="2"/>
  <c r="BP54" i="2" s="1"/>
  <c r="P54" i="2"/>
  <c r="BO53" i="2"/>
  <c r="BM53" i="2"/>
  <c r="Z53" i="2"/>
  <c r="Y53" i="2"/>
  <c r="BN53" i="2" s="1"/>
  <c r="P53" i="2"/>
  <c r="BO52" i="2"/>
  <c r="BM52" i="2"/>
  <c r="Z52" i="2"/>
  <c r="Y52" i="2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N46" i="2" s="1"/>
  <c r="P46" i="2"/>
  <c r="BO45" i="2"/>
  <c r="BM45" i="2"/>
  <c r="Z45" i="2"/>
  <c r="Y45" i="2"/>
  <c r="BP45" i="2" s="1"/>
  <c r="P45" i="2"/>
  <c r="BO44" i="2"/>
  <c r="BM44" i="2"/>
  <c r="Z44" i="2"/>
  <c r="Y44" i="2"/>
  <c r="BN44" i="2" s="1"/>
  <c r="P44" i="2"/>
  <c r="BO43" i="2"/>
  <c r="BM43" i="2"/>
  <c r="Z43" i="2"/>
  <c r="Y43" i="2"/>
  <c r="BP43" i="2" s="1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Y36" i="2"/>
  <c r="BN36" i="2" s="1"/>
  <c r="P36" i="2"/>
  <c r="X33" i="2"/>
  <c r="X32" i="2"/>
  <c r="BO31" i="2"/>
  <c r="BM31" i="2"/>
  <c r="Z31" i="2"/>
  <c r="Y31" i="2"/>
  <c r="BN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N22" i="2" l="1"/>
  <c r="BP22" i="2"/>
  <c r="Y33" i="2"/>
  <c r="BN45" i="2"/>
  <c r="Y95" i="2"/>
  <c r="BN98" i="2"/>
  <c r="Y107" i="2"/>
  <c r="BN201" i="2"/>
  <c r="BN245" i="2"/>
  <c r="BN253" i="2"/>
  <c r="X263" i="2"/>
  <c r="Z60" i="2"/>
  <c r="Z77" i="2"/>
  <c r="Z135" i="2"/>
  <c r="BN134" i="2"/>
  <c r="Y190" i="2"/>
  <c r="Y217" i="2"/>
  <c r="Z216" i="2"/>
  <c r="BN215" i="2"/>
  <c r="BN227" i="2"/>
  <c r="BP227" i="2"/>
  <c r="Y228" i="2"/>
  <c r="BN237" i="2"/>
  <c r="Y262" i="2"/>
  <c r="BN249" i="2"/>
  <c r="BN257" i="2"/>
  <c r="Y210" i="2"/>
  <c r="X267" i="2"/>
  <c r="Z32" i="2"/>
  <c r="Z48" i="2"/>
  <c r="BN55" i="2"/>
  <c r="BN56" i="2"/>
  <c r="BN70" i="2"/>
  <c r="BP70" i="2"/>
  <c r="Y71" i="2"/>
  <c r="Y78" i="2"/>
  <c r="BN82" i="2"/>
  <c r="BN86" i="2"/>
  <c r="Z94" i="2"/>
  <c r="BN91" i="2"/>
  <c r="BP91" i="2"/>
  <c r="BN103" i="2"/>
  <c r="BN104" i="2"/>
  <c r="Z112" i="2"/>
  <c r="Z118" i="2"/>
  <c r="Z159" i="2"/>
  <c r="BN166" i="2"/>
  <c r="BN170" i="2"/>
  <c r="Y172" i="2"/>
  <c r="Y180" i="2"/>
  <c r="BN187" i="2"/>
  <c r="BN188" i="2"/>
  <c r="Y198" i="2"/>
  <c r="Y240" i="2"/>
  <c r="BN243" i="2"/>
  <c r="BN247" i="2"/>
  <c r="BN251" i="2"/>
  <c r="BN255" i="2"/>
  <c r="BN259" i="2"/>
  <c r="A10" i="2"/>
  <c r="BP31" i="2"/>
  <c r="BP36" i="2"/>
  <c r="BN43" i="2"/>
  <c r="Y49" i="2"/>
  <c r="Y60" i="2"/>
  <c r="BN54" i="2"/>
  <c r="X264" i="2"/>
  <c r="BP58" i="2"/>
  <c r="Y61" i="2"/>
  <c r="Z66" i="2"/>
  <c r="BN65" i="2"/>
  <c r="BN75" i="2"/>
  <c r="BP75" i="2"/>
  <c r="Y77" i="2"/>
  <c r="Y87" i="2"/>
  <c r="BP85" i="2"/>
  <c r="BP105" i="2"/>
  <c r="BP110" i="2"/>
  <c r="Y113" i="2"/>
  <c r="BP117" i="2"/>
  <c r="BP122" i="2"/>
  <c r="Y125" i="2"/>
  <c r="BP145" i="2"/>
  <c r="BP150" i="2"/>
  <c r="BP158" i="2"/>
  <c r="BP164" i="2"/>
  <c r="Y204" i="2"/>
  <c r="F9" i="2"/>
  <c r="BN28" i="2"/>
  <c r="BP28" i="2"/>
  <c r="BP29" i="2"/>
  <c r="X265" i="2"/>
  <c r="Z39" i="2"/>
  <c r="BN38" i="2"/>
  <c r="BP46" i="2"/>
  <c r="BP53" i="2"/>
  <c r="Z87" i="2"/>
  <c r="BP83" i="2"/>
  <c r="Y88" i="2"/>
  <c r="BN92" i="2"/>
  <c r="BN93" i="2"/>
  <c r="Y94" i="2"/>
  <c r="Z106" i="2"/>
  <c r="BP100" i="2"/>
  <c r="BN102" i="2"/>
  <c r="Y119" i="2"/>
  <c r="Z124" i="2"/>
  <c r="BN123" i="2"/>
  <c r="BN128" i="2"/>
  <c r="BP128" i="2"/>
  <c r="Y129" i="2"/>
  <c r="BN139" i="2"/>
  <c r="BP139" i="2"/>
  <c r="Y140" i="2"/>
  <c r="Z154" i="2"/>
  <c r="BP152" i="2"/>
  <c r="Y160" i="2"/>
  <c r="Z167" i="2"/>
  <c r="BN165" i="2"/>
  <c r="Z179" i="2"/>
  <c r="BN176" i="2"/>
  <c r="BN177" i="2"/>
  <c r="Y179" i="2"/>
  <c r="Z189" i="2"/>
  <c r="BP184" i="2"/>
  <c r="BN186" i="2"/>
  <c r="Z197" i="2"/>
  <c r="BN193" i="2"/>
  <c r="BP193" i="2"/>
  <c r="BP194" i="2"/>
  <c r="BN196" i="2"/>
  <c r="Y203" i="2"/>
  <c r="Z203" i="2"/>
  <c r="BN202" i="2"/>
  <c r="BN221" i="2"/>
  <c r="BP221" i="2"/>
  <c r="BN223" i="2"/>
  <c r="Y234" i="2"/>
  <c r="BP231" i="2"/>
  <c r="Z233" i="2"/>
  <c r="Z239" i="2"/>
  <c r="BN236" i="2"/>
  <c r="Z261" i="2"/>
  <c r="BN242" i="2"/>
  <c r="BN244" i="2"/>
  <c r="BN246" i="2"/>
  <c r="BN248" i="2"/>
  <c r="BN250" i="2"/>
  <c r="BN252" i="2"/>
  <c r="BN254" i="2"/>
  <c r="BN256" i="2"/>
  <c r="BN258" i="2"/>
  <c r="BN260" i="2"/>
  <c r="Y32" i="2"/>
  <c r="BN57" i="2"/>
  <c r="BN99" i="2"/>
  <c r="Y118" i="2"/>
  <c r="Y146" i="2"/>
  <c r="Y159" i="2"/>
  <c r="BP170" i="2"/>
  <c r="BP176" i="2"/>
  <c r="BN178" i="2"/>
  <c r="BN183" i="2"/>
  <c r="Y197" i="2"/>
  <c r="Y224" i="2"/>
  <c r="BN232" i="2"/>
  <c r="BN238" i="2"/>
  <c r="Y106" i="2"/>
  <c r="BN30" i="2"/>
  <c r="Y39" i="2"/>
  <c r="BN47" i="2"/>
  <c r="BN52" i="2"/>
  <c r="BN84" i="2"/>
  <c r="Y135" i="2"/>
  <c r="BN151" i="2"/>
  <c r="BN195" i="2"/>
  <c r="BP236" i="2"/>
  <c r="BP242" i="2"/>
  <c r="BN111" i="2"/>
  <c r="Y216" i="2"/>
  <c r="H9" i="2"/>
  <c r="BN37" i="2"/>
  <c r="BN59" i="2"/>
  <c r="BN64" i="2"/>
  <c r="BP99" i="2"/>
  <c r="BN101" i="2"/>
  <c r="BN133" i="2"/>
  <c r="Y167" i="2"/>
  <c r="BP178" i="2"/>
  <c r="BP183" i="2"/>
  <c r="BN185" i="2"/>
  <c r="BN208" i="2"/>
  <c r="BN214" i="2"/>
  <c r="BN222" i="2"/>
  <c r="Y66" i="2"/>
  <c r="BN116" i="2"/>
  <c r="BN153" i="2"/>
  <c r="BN157" i="2"/>
  <c r="J9" i="2"/>
  <c r="Y23" i="2"/>
  <c r="BP52" i="2"/>
  <c r="BP84" i="2"/>
  <c r="BP111" i="2"/>
  <c r="BP116" i="2"/>
  <c r="Y147" i="2"/>
  <c r="BP157" i="2"/>
  <c r="Y189" i="2"/>
  <c r="Y261" i="2"/>
  <c r="BP208" i="2"/>
  <c r="BP214" i="2"/>
  <c r="Y233" i="2"/>
  <c r="Y239" i="2"/>
  <c r="Y40" i="2"/>
  <c r="Y48" i="2"/>
  <c r="Y112" i="2"/>
  <c r="Y154" i="2"/>
  <c r="Y168" i="2"/>
  <c r="Y67" i="2"/>
  <c r="BP44" i="2"/>
  <c r="BP76" i="2"/>
  <c r="BP81" i="2"/>
  <c r="BN231" i="2"/>
  <c r="Y136" i="2"/>
  <c r="Y124" i="2"/>
  <c r="BN150" i="2"/>
  <c r="Z268" i="2" l="1"/>
  <c r="X266" i="2"/>
  <c r="Y265" i="2"/>
  <c r="Y264" i="2"/>
  <c r="Y263" i="2"/>
  <c r="Y267" i="2"/>
  <c r="Y266" i="2" l="1"/>
  <c r="C276" i="2" l="1"/>
  <c r="A276" i="2"/>
  <c r="B276" i="2"/>
</calcChain>
</file>

<file path=xl/sharedStrings.xml><?xml version="1.0" encoding="utf-8"?>
<sst xmlns="http://schemas.openxmlformats.org/spreadsheetml/2006/main" count="1758" uniqueCount="407">
  <si>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</si>
  <si>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</si>
  <si>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</si>
  <si>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</si>
  <si>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</si>
  <si>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</si>
  <si>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</si>
  <si>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</si>
  <si>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</si>
  <si>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</si>
  <si>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</si>
  <si>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</si>
  <si>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</si>
  <si>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</si>
  <si>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</si>
  <si>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</si>
  <si>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</si>
  <si>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</si>
  <si>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</si>
  <si>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</si>
  <si>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</si>
  <si>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</si>
  <si>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</si>
  <si>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</si>
  <si>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</si>
  <si>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</si>
  <si>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</si>
  <si>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</si>
  <si>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</si>
  <si>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</si>
  <si>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</si>
  <si>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</si>
  <si>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</si>
  <si>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</si>
  <si>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</si>
  <si>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</si>
  <si>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</si>
  <si>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</si>
  <si>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</si>
  <si>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</si>
  <si>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</si>
  <si>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</si>
  <si>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</si>
  <si>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</si>
  <si>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</si>
  <si>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</si>
  <si>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</si>
  <si>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</si>
  <si>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</si>
  <si>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</si>
  <si>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</si>
  <si>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</si>
  <si>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</si>
  <si>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</si>
  <si>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</si>
  <si>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</si>
  <si>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</si>
  <si>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</si>
  <si>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</si>
  <si>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</si>
  <si>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</si>
  <si>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</si>
  <si>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</si>
  <si>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</si>
  <si>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</si>
  <si>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</si>
  <si>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</si>
  <si>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</si>
  <si>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</si>
  <si>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</si>
  <si>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</si>
  <si>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</si>
  <si>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</si>
  <si>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</si>
  <si>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22.08.2024</t>
  </si>
  <si>
    <t>19.08.2024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</si>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</sst>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8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1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76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78" t="s">
        <v>29</v>
      </c>
      <c r="E1" s="378"/>
      <c r="F1" s="378"/>
      <c r="G1" s="14" t="s">
        <v>73</v>
      </c>
      <c r="H1" s="378" t="s">
        <v>50</v>
      </c>
      <c r="I1" s="378"/>
      <c r="J1" s="378"/>
      <c r="K1" s="378"/>
      <c r="L1" s="378"/>
      <c r="M1" s="378"/>
      <c r="N1" s="378"/>
      <c r="O1" s="378"/>
      <c r="P1" s="378"/>
      <c r="Q1" s="378"/>
      <c r="R1" s="379" t="s">
        <v>74</v>
      </c>
      <c r="S1" s="380"/>
      <c r="T1" s="380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81"/>
      <c r="Q3" s="381"/>
      <c r="R3" s="381"/>
      <c r="S3" s="381"/>
      <c r="T3" s="381"/>
      <c r="U3" s="381"/>
      <c r="V3" s="381"/>
      <c r="W3" s="381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60" t="s">
        <v>8</v>
      </c>
      <c r="B5" s="360"/>
      <c r="C5" s="360"/>
      <c r="D5" s="382"/>
      <c r="E5" s="382"/>
      <c r="F5" s="383" t="s">
        <v>14</v>
      </c>
      <c r="G5" s="383"/>
      <c r="H5" s="382" t="s">
        <v>406</v>
      </c>
      <c r="I5" s="382"/>
      <c r="J5" s="382"/>
      <c r="K5" s="382"/>
      <c r="L5" s="382"/>
      <c r="M5" s="382"/>
      <c r="N5" s="76"/>
      <c r="P5" s="27" t="s">
        <v>4</v>
      </c>
      <c r="Q5" s="384">
        <v>45530</v>
      </c>
      <c r="R5" s="384"/>
      <c r="T5" s="385" t="s">
        <v>3</v>
      </c>
      <c r="U5" s="386"/>
      <c r="V5" s="387" t="s">
        <v>392</v>
      </c>
      <c r="W5" s="388"/>
      <c r="AB5" s="60"/>
      <c r="AC5" s="60"/>
      <c r="AD5" s="60"/>
      <c r="AE5" s="60"/>
    </row>
    <row r="6" spans="1:32" s="17" customFormat="1" ht="24" customHeight="1" x14ac:dyDescent="0.2">
      <c r="A6" s="360" t="s">
        <v>1</v>
      </c>
      <c r="B6" s="360"/>
      <c r="C6" s="360"/>
      <c r="D6" s="361" t="s">
        <v>82</v>
      </c>
      <c r="E6" s="361"/>
      <c r="F6" s="361"/>
      <c r="G6" s="361"/>
      <c r="H6" s="361"/>
      <c r="I6" s="361"/>
      <c r="J6" s="361"/>
      <c r="K6" s="361"/>
      <c r="L6" s="361"/>
      <c r="M6" s="361"/>
      <c r="N6" s="77"/>
      <c r="P6" s="27" t="s">
        <v>30</v>
      </c>
      <c r="Q6" s="362" t="str">
        <f>IF(Q5=0," ",CHOOSE(WEEKDAY(Q5,2),"Понедельник","Вторник","Среда","Четверг","Пятница","Суббота","Воскресенье"))</f>
        <v>Понедельник</v>
      </c>
      <c r="R6" s="362"/>
      <c r="T6" s="363" t="s">
        <v>5</v>
      </c>
      <c r="U6" s="364"/>
      <c r="V6" s="365" t="s">
        <v>76</v>
      </c>
      <c r="W6" s="36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71" t="str">
        <f>IFERROR(VLOOKUP(DeliveryAddress,Table,3,0),1)</f>
        <v>1</v>
      </c>
      <c r="E7" s="372"/>
      <c r="F7" s="372"/>
      <c r="G7" s="372"/>
      <c r="H7" s="372"/>
      <c r="I7" s="372"/>
      <c r="J7" s="372"/>
      <c r="K7" s="372"/>
      <c r="L7" s="372"/>
      <c r="M7" s="373"/>
      <c r="N7" s="78"/>
      <c r="P7" s="29"/>
      <c r="Q7" s="49"/>
      <c r="R7" s="49"/>
      <c r="T7" s="363"/>
      <c r="U7" s="364"/>
      <c r="V7" s="367"/>
      <c r="W7" s="368"/>
      <c r="AB7" s="60"/>
      <c r="AC7" s="60"/>
      <c r="AD7" s="60"/>
      <c r="AE7" s="60"/>
    </row>
    <row r="8" spans="1:32" s="17" customFormat="1" ht="25.5" customHeight="1" x14ac:dyDescent="0.2">
      <c r="A8" s="374" t="s">
        <v>61</v>
      </c>
      <c r="B8" s="374"/>
      <c r="C8" s="374"/>
      <c r="D8" s="375" t="s">
        <v>83</v>
      </c>
      <c r="E8" s="375"/>
      <c r="F8" s="375"/>
      <c r="G8" s="375"/>
      <c r="H8" s="375"/>
      <c r="I8" s="375"/>
      <c r="J8" s="375"/>
      <c r="K8" s="375"/>
      <c r="L8" s="375"/>
      <c r="M8" s="375"/>
      <c r="N8" s="79"/>
      <c r="P8" s="27" t="s">
        <v>11</v>
      </c>
      <c r="Q8" s="358">
        <v>0.41666666666666669</v>
      </c>
      <c r="R8" s="358"/>
      <c r="T8" s="363"/>
      <c r="U8" s="364"/>
      <c r="V8" s="367"/>
      <c r="W8" s="368"/>
      <c r="AB8" s="60"/>
      <c r="AC8" s="60"/>
      <c r="AD8" s="60"/>
      <c r="AE8" s="60"/>
    </row>
    <row r="9" spans="1:32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49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76" t="str">
        <f>IF(AND($A$9="Тип доверенности/получателя при получении в адресе перегруза:",$D$9="Разовая доверенность"),"Введите ФИО","")</f>
        <v/>
      </c>
      <c r="I9" s="376"/>
      <c r="J9" s="3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6"/>
      <c r="L9" s="376"/>
      <c r="M9" s="376"/>
      <c r="N9" s="74"/>
      <c r="P9" s="31" t="s">
        <v>15</v>
      </c>
      <c r="Q9" s="377"/>
      <c r="R9" s="377"/>
      <c r="T9" s="363"/>
      <c r="U9" s="364"/>
      <c r="V9" s="369"/>
      <c r="W9" s="37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3" t="str">
        <f>IFERROR(VLOOKUP($D$10,Proxy,2,FALSE),"")</f>
        <v/>
      </c>
      <c r="I10" s="353"/>
      <c r="J10" s="353"/>
      <c r="K10" s="353"/>
      <c r="L10" s="353"/>
      <c r="M10" s="353"/>
      <c r="N10" s="75"/>
      <c r="P10" s="31" t="s">
        <v>35</v>
      </c>
      <c r="Q10" s="354"/>
      <c r="R10" s="354"/>
      <c r="U10" s="29" t="s">
        <v>12</v>
      </c>
      <c r="V10" s="355" t="s">
        <v>77</v>
      </c>
      <c r="W10" s="35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57"/>
      <c r="R11" s="357"/>
      <c r="U11" s="29" t="s">
        <v>31</v>
      </c>
      <c r="V11" s="342" t="s">
        <v>58</v>
      </c>
      <c r="W11" s="34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41" t="s">
        <v>78</v>
      </c>
      <c r="B12" s="341"/>
      <c r="C12" s="341"/>
      <c r="D12" s="341"/>
      <c r="E12" s="341"/>
      <c r="F12" s="341"/>
      <c r="G12" s="341"/>
      <c r="H12" s="341"/>
      <c r="I12" s="341"/>
      <c r="J12" s="341"/>
      <c r="K12" s="341"/>
      <c r="L12" s="341"/>
      <c r="M12" s="341"/>
      <c r="N12" s="80"/>
      <c r="P12" s="27" t="s">
        <v>33</v>
      </c>
      <c r="Q12" s="358"/>
      <c r="R12" s="358"/>
      <c r="S12" s="28"/>
      <c r="T12"/>
      <c r="U12" s="29" t="s">
        <v>49</v>
      </c>
      <c r="V12" s="359"/>
      <c r="W12" s="359"/>
      <c r="X12"/>
      <c r="AB12" s="60"/>
      <c r="AC12" s="60"/>
      <c r="AD12" s="60"/>
      <c r="AE12" s="60"/>
    </row>
    <row r="13" spans="1:32" s="17" customFormat="1" ht="23.25" customHeight="1" x14ac:dyDescent="0.2">
      <c r="A13" s="341" t="s">
        <v>79</v>
      </c>
      <c r="B13" s="341"/>
      <c r="C13" s="341"/>
      <c r="D13" s="341"/>
      <c r="E13" s="341"/>
      <c r="F13" s="341"/>
      <c r="G13" s="341"/>
      <c r="H13" s="341"/>
      <c r="I13" s="341"/>
      <c r="J13" s="341"/>
      <c r="K13" s="341"/>
      <c r="L13" s="341"/>
      <c r="M13" s="341"/>
      <c r="N13" s="80"/>
      <c r="O13" s="31"/>
      <c r="P13" s="31" t="s">
        <v>34</v>
      </c>
      <c r="Q13" s="342"/>
      <c r="R13" s="34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41" t="s">
        <v>80</v>
      </c>
      <c r="B14" s="341"/>
      <c r="C14" s="341"/>
      <c r="D14" s="341"/>
      <c r="E14" s="341"/>
      <c r="F14" s="341"/>
      <c r="G14" s="341"/>
      <c r="H14" s="341"/>
      <c r="I14" s="341"/>
      <c r="J14" s="341"/>
      <c r="K14" s="341"/>
      <c r="L14" s="341"/>
      <c r="M14" s="341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43" t="s">
        <v>81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81"/>
      <c r="O15"/>
      <c r="P15" s="344" t="s">
        <v>64</v>
      </c>
      <c r="Q15" s="344"/>
      <c r="R15" s="344"/>
      <c r="S15" s="344"/>
      <c r="T15" s="344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5"/>
      <c r="Q16" s="345"/>
      <c r="R16" s="345"/>
      <c r="S16" s="345"/>
      <c r="T16" s="34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28" t="s">
        <v>62</v>
      </c>
      <c r="B17" s="328" t="s">
        <v>52</v>
      </c>
      <c r="C17" s="347" t="s">
        <v>51</v>
      </c>
      <c r="D17" s="328" t="s">
        <v>53</v>
      </c>
      <c r="E17" s="328"/>
      <c r="F17" s="328" t="s">
        <v>24</v>
      </c>
      <c r="G17" s="328" t="s">
        <v>27</v>
      </c>
      <c r="H17" s="328" t="s">
        <v>25</v>
      </c>
      <c r="I17" s="328" t="s">
        <v>26</v>
      </c>
      <c r="J17" s="348" t="s">
        <v>16</v>
      </c>
      <c r="K17" s="348" t="s">
        <v>69</v>
      </c>
      <c r="L17" s="348" t="s">
        <v>71</v>
      </c>
      <c r="M17" s="348" t="s">
        <v>2</v>
      </c>
      <c r="N17" s="348" t="s">
        <v>70</v>
      </c>
      <c r="O17" s="328" t="s">
        <v>28</v>
      </c>
      <c r="P17" s="328" t="s">
        <v>17</v>
      </c>
      <c r="Q17" s="328"/>
      <c r="R17" s="328"/>
      <c r="S17" s="328"/>
      <c r="T17" s="328"/>
      <c r="U17" s="346" t="s">
        <v>59</v>
      </c>
      <c r="V17" s="328"/>
      <c r="W17" s="328" t="s">
        <v>6</v>
      </c>
      <c r="X17" s="328" t="s">
        <v>44</v>
      </c>
      <c r="Y17" s="329" t="s">
        <v>57</v>
      </c>
      <c r="Z17" s="328" t="s">
        <v>18</v>
      </c>
      <c r="AA17" s="331" t="s">
        <v>63</v>
      </c>
      <c r="AB17" s="331" t="s">
        <v>19</v>
      </c>
      <c r="AC17" s="332" t="s">
        <v>72</v>
      </c>
      <c r="AD17" s="334" t="s">
        <v>60</v>
      </c>
      <c r="AE17" s="335"/>
      <c r="AF17" s="336"/>
      <c r="AG17" s="340"/>
      <c r="BD17" s="326" t="s">
        <v>67</v>
      </c>
    </row>
    <row r="18" spans="1:68" ht="14.25" customHeight="1" x14ac:dyDescent="0.2">
      <c r="A18" s="328"/>
      <c r="B18" s="328"/>
      <c r="C18" s="347"/>
      <c r="D18" s="328"/>
      <c r="E18" s="328"/>
      <c r="F18" s="328" t="s">
        <v>20</v>
      </c>
      <c r="G18" s="328" t="s">
        <v>21</v>
      </c>
      <c r="H18" s="328" t="s">
        <v>22</v>
      </c>
      <c r="I18" s="328" t="s">
        <v>22</v>
      </c>
      <c r="J18" s="349"/>
      <c r="K18" s="349"/>
      <c r="L18" s="349"/>
      <c r="M18" s="349"/>
      <c r="N18" s="349"/>
      <c r="O18" s="328"/>
      <c r="P18" s="328"/>
      <c r="Q18" s="328"/>
      <c r="R18" s="328"/>
      <c r="S18" s="328"/>
      <c r="T18" s="328"/>
      <c r="U18" s="36" t="s">
        <v>47</v>
      </c>
      <c r="V18" s="36" t="s">
        <v>46</v>
      </c>
      <c r="W18" s="328"/>
      <c r="X18" s="328"/>
      <c r="Y18" s="330"/>
      <c r="Z18" s="328"/>
      <c r="AA18" s="331"/>
      <c r="AB18" s="331"/>
      <c r="AC18" s="333"/>
      <c r="AD18" s="337"/>
      <c r="AE18" s="338"/>
      <c r="AF18" s="339"/>
      <c r="AG18" s="340"/>
      <c r="BD18" s="326"/>
    </row>
    <row r="19" spans="1:68" ht="27.75" hidden="1" customHeight="1" x14ac:dyDescent="0.2">
      <c r="A19" s="245" t="s">
        <v>84</v>
      </c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  <c r="W19" s="245"/>
      <c r="X19" s="245"/>
      <c r="Y19" s="245"/>
      <c r="Z19" s="245"/>
      <c r="AA19" s="55"/>
      <c r="AB19" s="55"/>
      <c r="AC19" s="55"/>
    </row>
    <row r="20" spans="1:68" ht="16.5" hidden="1" customHeight="1" x14ac:dyDescent="0.25">
      <c r="A20" s="246" t="s">
        <v>84</v>
      </c>
      <c r="B20" s="246"/>
      <c r="C20" s="246"/>
      <c r="D20" s="246"/>
      <c r="E20" s="246"/>
      <c r="F20" s="246"/>
      <c r="G20" s="246"/>
      <c r="H20" s="246"/>
      <c r="I20" s="246"/>
      <c r="J20" s="246"/>
      <c r="K20" s="246"/>
      <c r="L20" s="246"/>
      <c r="M20" s="246"/>
      <c r="N20" s="246"/>
      <c r="O20" s="246"/>
      <c r="P20" s="246"/>
      <c r="Q20" s="246"/>
      <c r="R20" s="246"/>
      <c r="S20" s="246"/>
      <c r="T20" s="246"/>
      <c r="U20" s="246"/>
      <c r="V20" s="246"/>
      <c r="W20" s="246"/>
      <c r="X20" s="246"/>
      <c r="Y20" s="246"/>
      <c r="Z20" s="246"/>
      <c r="AA20" s="66"/>
      <c r="AB20" s="66"/>
      <c r="AC20" s="83"/>
    </row>
    <row r="21" spans="1:68" ht="14.25" hidden="1" customHeight="1" x14ac:dyDescent="0.25">
      <c r="A21" s="232" t="s">
        <v>85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67"/>
      <c r="AB21" s="67"/>
      <c r="AC21" s="84"/>
    </row>
    <row r="22" spans="1:68" ht="27" hidden="1" customHeight="1" x14ac:dyDescent="0.25">
      <c r="A22" s="64" t="s">
        <v>86</v>
      </c>
      <c r="B22" s="64" t="s">
        <v>87</v>
      </c>
      <c r="C22" s="37">
        <v>4301070899</v>
      </c>
      <c r="D22" s="202">
        <v>4607111035752</v>
      </c>
      <c r="E22" s="20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2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4"/>
      <c r="R22" s="204"/>
      <c r="S22" s="204"/>
      <c r="T22" s="205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hidden="1" x14ac:dyDescent="0.2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1"/>
      <c r="P23" s="207" t="s">
        <v>43</v>
      </c>
      <c r="Q23" s="208"/>
      <c r="R23" s="208"/>
      <c r="S23" s="208"/>
      <c r="T23" s="208"/>
      <c r="U23" s="208"/>
      <c r="V23" s="209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1"/>
      <c r="P24" s="207" t="s">
        <v>43</v>
      </c>
      <c r="Q24" s="208"/>
      <c r="R24" s="208"/>
      <c r="S24" s="208"/>
      <c r="T24" s="208"/>
      <c r="U24" s="208"/>
      <c r="V24" s="209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hidden="1" customHeight="1" x14ac:dyDescent="0.2">
      <c r="A25" s="245" t="s">
        <v>48</v>
      </c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5"/>
      <c r="X25" s="245"/>
      <c r="Y25" s="245"/>
      <c r="Z25" s="245"/>
      <c r="AA25" s="55"/>
      <c r="AB25" s="55"/>
      <c r="AC25" s="55"/>
    </row>
    <row r="26" spans="1:68" ht="16.5" hidden="1" customHeight="1" x14ac:dyDescent="0.25">
      <c r="A26" s="246" t="s">
        <v>92</v>
      </c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  <c r="Z26" s="246"/>
      <c r="AA26" s="66"/>
      <c r="AB26" s="66"/>
      <c r="AC26" s="83"/>
    </row>
    <row r="27" spans="1:68" ht="14.25" hidden="1" customHeight="1" x14ac:dyDescent="0.25">
      <c r="A27" s="232" t="s">
        <v>93</v>
      </c>
      <c r="B27" s="232"/>
      <c r="C27" s="232"/>
      <c r="D27" s="232"/>
      <c r="E27" s="232"/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67"/>
      <c r="AB27" s="67"/>
      <c r="AC27" s="84"/>
    </row>
    <row r="28" spans="1:68" ht="27" hidden="1" customHeight="1" x14ac:dyDescent="0.25">
      <c r="A28" s="64" t="s">
        <v>94</v>
      </c>
      <c r="B28" s="64" t="s">
        <v>95</v>
      </c>
      <c r="C28" s="37">
        <v>4301132095</v>
      </c>
      <c r="D28" s="202">
        <v>4607111036605</v>
      </c>
      <c r="E28" s="20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2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4"/>
      <c r="R28" s="204"/>
      <c r="S28" s="204"/>
      <c r="T28" s="205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02">
        <v>4607111036520</v>
      </c>
      <c r="E29" s="20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2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4"/>
      <c r="R29" s="204"/>
      <c r="S29" s="204"/>
      <c r="T29" s="205"/>
      <c r="U29" s="40" t="s">
        <v>49</v>
      </c>
      <c r="V29" s="40" t="s">
        <v>49</v>
      </c>
      <c r="W29" s="41" t="s">
        <v>42</v>
      </c>
      <c r="X29" s="59">
        <v>126</v>
      </c>
      <c r="Y29" s="56">
        <f>IFERROR(IF(X29="","",X29),"")</f>
        <v>126</v>
      </c>
      <c r="Z29" s="42">
        <f>IFERROR(IF(X29="","",X29*0.00936),"")</f>
        <v>1.17936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242.14679999999998</v>
      </c>
      <c r="BN29" s="82">
        <f>IFERROR(Y29*I29,"0")</f>
        <v>242.14679999999998</v>
      </c>
      <c r="BO29" s="82">
        <f>IFERROR(X29/J29,"0")</f>
        <v>1</v>
      </c>
      <c r="BP29" s="82">
        <f>IFERROR(Y29/J29,"0")</f>
        <v>1</v>
      </c>
    </row>
    <row r="30" spans="1:68" ht="27" hidden="1" customHeight="1" x14ac:dyDescent="0.25">
      <c r="A30" s="64" t="s">
        <v>100</v>
      </c>
      <c r="B30" s="64" t="s">
        <v>101</v>
      </c>
      <c r="C30" s="37">
        <v>4301132092</v>
      </c>
      <c r="D30" s="202">
        <v>4607111036537</v>
      </c>
      <c r="E30" s="20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4"/>
      <c r="R30" s="204"/>
      <c r="S30" s="204"/>
      <c r="T30" s="205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hidden="1" customHeight="1" x14ac:dyDescent="0.25">
      <c r="A31" s="64" t="s">
        <v>102</v>
      </c>
      <c r="B31" s="64" t="s">
        <v>103</v>
      </c>
      <c r="C31" s="37">
        <v>4301132065</v>
      </c>
      <c r="D31" s="202">
        <v>4607111036599</v>
      </c>
      <c r="E31" s="20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4"/>
      <c r="R31" s="204"/>
      <c r="S31" s="204"/>
      <c r="T31" s="205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1"/>
      <c r="P32" s="207" t="s">
        <v>43</v>
      </c>
      <c r="Q32" s="208"/>
      <c r="R32" s="208"/>
      <c r="S32" s="208"/>
      <c r="T32" s="208"/>
      <c r="U32" s="208"/>
      <c r="V32" s="209"/>
      <c r="W32" s="43" t="s">
        <v>42</v>
      </c>
      <c r="X32" s="44">
        <f>IFERROR(SUM(X28:X31),"0")</f>
        <v>126</v>
      </c>
      <c r="Y32" s="44">
        <f>IFERROR(SUM(Y28:Y31),"0")</f>
        <v>126</v>
      </c>
      <c r="Z32" s="44">
        <f>IFERROR(IF(Z28="",0,Z28),"0")+IFERROR(IF(Z29="",0,Z29),"0")+IFERROR(IF(Z30="",0,Z30),"0")+IFERROR(IF(Z31="",0,Z31),"0")</f>
        <v>1.17936</v>
      </c>
      <c r="AA32" s="68"/>
      <c r="AB32" s="68"/>
      <c r="AC32" s="68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1"/>
      <c r="P33" s="207" t="s">
        <v>43</v>
      </c>
      <c r="Q33" s="208"/>
      <c r="R33" s="208"/>
      <c r="S33" s="208"/>
      <c r="T33" s="208"/>
      <c r="U33" s="208"/>
      <c r="V33" s="209"/>
      <c r="W33" s="43" t="s">
        <v>0</v>
      </c>
      <c r="X33" s="44">
        <f>IFERROR(SUMPRODUCT(X28:X31*H28:H31),"0")</f>
        <v>189</v>
      </c>
      <c r="Y33" s="44">
        <f>IFERROR(SUMPRODUCT(Y28:Y31*H28:H31),"0")</f>
        <v>189</v>
      </c>
      <c r="Z33" s="43"/>
      <c r="AA33" s="68"/>
      <c r="AB33" s="68"/>
      <c r="AC33" s="68"/>
    </row>
    <row r="34" spans="1:68" ht="16.5" hidden="1" customHeight="1" x14ac:dyDescent="0.25">
      <c r="A34" s="246" t="s">
        <v>104</v>
      </c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66"/>
      <c r="AB34" s="66"/>
      <c r="AC34" s="83"/>
    </row>
    <row r="35" spans="1:68" ht="14.25" hidden="1" customHeight="1" x14ac:dyDescent="0.25">
      <c r="A35" s="232" t="s">
        <v>85</v>
      </c>
      <c r="B35" s="232"/>
      <c r="C35" s="232"/>
      <c r="D35" s="232"/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  <c r="Z35" s="232"/>
      <c r="AA35" s="67"/>
      <c r="AB35" s="67"/>
      <c r="AC35" s="84"/>
    </row>
    <row r="36" spans="1:68" ht="27" hidden="1" customHeight="1" x14ac:dyDescent="0.25">
      <c r="A36" s="64" t="s">
        <v>105</v>
      </c>
      <c r="B36" s="64" t="s">
        <v>106</v>
      </c>
      <c r="C36" s="37">
        <v>4301070865</v>
      </c>
      <c r="D36" s="202">
        <v>4607111036285</v>
      </c>
      <c r="E36" s="20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4"/>
      <c r="R36" s="204"/>
      <c r="S36" s="204"/>
      <c r="T36" s="205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hidden="1" customHeight="1" x14ac:dyDescent="0.25">
      <c r="A37" s="64" t="s">
        <v>107</v>
      </c>
      <c r="B37" s="64" t="s">
        <v>108</v>
      </c>
      <c r="C37" s="37">
        <v>4301070861</v>
      </c>
      <c r="D37" s="202">
        <v>4607111036308</v>
      </c>
      <c r="E37" s="20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19" t="s">
        <v>109</v>
      </c>
      <c r="Q37" s="204"/>
      <c r="R37" s="204"/>
      <c r="S37" s="204"/>
      <c r="T37" s="205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hidden="1" customHeight="1" x14ac:dyDescent="0.25">
      <c r="A38" s="64" t="s">
        <v>110</v>
      </c>
      <c r="B38" s="64" t="s">
        <v>111</v>
      </c>
      <c r="C38" s="37">
        <v>4301070864</v>
      </c>
      <c r="D38" s="202">
        <v>4607111036292</v>
      </c>
      <c r="E38" s="20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4"/>
      <c r="R38" s="204"/>
      <c r="S38" s="204"/>
      <c r="T38" s="205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hidden="1" x14ac:dyDescent="0.2">
      <c r="A39" s="210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1"/>
      <c r="P39" s="207" t="s">
        <v>43</v>
      </c>
      <c r="Q39" s="208"/>
      <c r="R39" s="208"/>
      <c r="S39" s="208"/>
      <c r="T39" s="208"/>
      <c r="U39" s="208"/>
      <c r="V39" s="209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hidden="1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1"/>
      <c r="P40" s="207" t="s">
        <v>43</v>
      </c>
      <c r="Q40" s="208"/>
      <c r="R40" s="208"/>
      <c r="S40" s="208"/>
      <c r="T40" s="208"/>
      <c r="U40" s="208"/>
      <c r="V40" s="209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hidden="1" customHeight="1" x14ac:dyDescent="0.25">
      <c r="A41" s="246" t="s">
        <v>112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  <c r="Z41" s="246"/>
      <c r="AA41" s="66"/>
      <c r="AB41" s="66"/>
      <c r="AC41" s="83"/>
    </row>
    <row r="42" spans="1:68" ht="14.25" hidden="1" customHeight="1" x14ac:dyDescent="0.25">
      <c r="A42" s="232" t="s">
        <v>113</v>
      </c>
      <c r="B42" s="232"/>
      <c r="C42" s="232"/>
      <c r="D42" s="232"/>
      <c r="E42" s="232"/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  <c r="Z42" s="232"/>
      <c r="AA42" s="67"/>
      <c r="AB42" s="67"/>
      <c r="AC42" s="84"/>
    </row>
    <row r="43" spans="1:68" ht="16.5" hidden="1" customHeight="1" x14ac:dyDescent="0.25">
      <c r="A43" s="64" t="s">
        <v>114</v>
      </c>
      <c r="B43" s="64" t="s">
        <v>115</v>
      </c>
      <c r="C43" s="37">
        <v>4301190046</v>
      </c>
      <c r="D43" s="202">
        <v>4607111038951</v>
      </c>
      <c r="E43" s="202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1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4"/>
      <c r="R43" s="204"/>
      <c r="S43" s="204"/>
      <c r="T43" s="205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hidden="1" customHeight="1" x14ac:dyDescent="0.25">
      <c r="A44" s="64" t="s">
        <v>117</v>
      </c>
      <c r="B44" s="64" t="s">
        <v>118</v>
      </c>
      <c r="C44" s="37">
        <v>4301190010</v>
      </c>
      <c r="D44" s="202">
        <v>4607111037596</v>
      </c>
      <c r="E44" s="20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1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4"/>
      <c r="R44" s="204"/>
      <c r="S44" s="204"/>
      <c r="T44" s="205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hidden="1" customHeight="1" x14ac:dyDescent="0.25">
      <c r="A45" s="64" t="s">
        <v>119</v>
      </c>
      <c r="B45" s="64" t="s">
        <v>120</v>
      </c>
      <c r="C45" s="37">
        <v>4301190022</v>
      </c>
      <c r="D45" s="202">
        <v>4607111037053</v>
      </c>
      <c r="E45" s="20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1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4"/>
      <c r="R45" s="204"/>
      <c r="S45" s="204"/>
      <c r="T45" s="205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hidden="1" customHeight="1" x14ac:dyDescent="0.25">
      <c r="A46" s="64" t="s">
        <v>121</v>
      </c>
      <c r="B46" s="64" t="s">
        <v>122</v>
      </c>
      <c r="C46" s="37">
        <v>4301190023</v>
      </c>
      <c r="D46" s="202">
        <v>4607111037060</v>
      </c>
      <c r="E46" s="202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1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4"/>
      <c r="R46" s="204"/>
      <c r="S46" s="204"/>
      <c r="T46" s="205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ht="27" hidden="1" customHeight="1" x14ac:dyDescent="0.25">
      <c r="A47" s="64" t="s">
        <v>123</v>
      </c>
      <c r="B47" s="64" t="s">
        <v>124</v>
      </c>
      <c r="C47" s="37">
        <v>4301190049</v>
      </c>
      <c r="D47" s="202">
        <v>4607111038968</v>
      </c>
      <c r="E47" s="202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116</v>
      </c>
      <c r="L47" s="38" t="s">
        <v>90</v>
      </c>
      <c r="M47" s="39" t="s">
        <v>88</v>
      </c>
      <c r="N47" s="39"/>
      <c r="O47" s="38">
        <v>365</v>
      </c>
      <c r="P47" s="31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4"/>
      <c r="R47" s="204"/>
      <c r="S47" s="204"/>
      <c r="T47" s="205"/>
      <c r="U47" s="40" t="s">
        <v>49</v>
      </c>
      <c r="V47" s="40" t="s">
        <v>49</v>
      </c>
      <c r="W47" s="41" t="s">
        <v>42</v>
      </c>
      <c r="X47" s="59">
        <v>0</v>
      </c>
      <c r="Y47" s="56">
        <f>IFERROR(IF(X47="","",X47),"")</f>
        <v>0</v>
      </c>
      <c r="Z47" s="42">
        <f>IFERROR(IF(X47="","",X47*0.0095),"")</f>
        <v>0</v>
      </c>
      <c r="AA47" s="69" t="s">
        <v>49</v>
      </c>
      <c r="AB47" s="70" t="s">
        <v>49</v>
      </c>
      <c r="AC47" s="85"/>
      <c r="AG47" s="82"/>
      <c r="AJ47" s="87" t="s">
        <v>91</v>
      </c>
      <c r="AK47" s="87">
        <v>1</v>
      </c>
      <c r="BB47" s="100" t="s">
        <v>96</v>
      </c>
      <c r="BM47" s="82">
        <f>IFERROR(X47*I47,"0")</f>
        <v>0</v>
      </c>
      <c r="BN47" s="82">
        <f>IFERROR(Y47*I47,"0")</f>
        <v>0</v>
      </c>
      <c r="BO47" s="82">
        <f>IFERROR(X47/J47,"0")</f>
        <v>0</v>
      </c>
      <c r="BP47" s="82">
        <f>IFERROR(Y47/J47,"0")</f>
        <v>0</v>
      </c>
    </row>
    <row r="48" spans="1:68" hidden="1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1"/>
      <c r="P48" s="207" t="s">
        <v>43</v>
      </c>
      <c r="Q48" s="208"/>
      <c r="R48" s="208"/>
      <c r="S48" s="208"/>
      <c r="T48" s="208"/>
      <c r="U48" s="208"/>
      <c r="V48" s="209"/>
      <c r="W48" s="43" t="s">
        <v>42</v>
      </c>
      <c r="X48" s="44">
        <f>IFERROR(SUM(X43:X47),"0")</f>
        <v>0</v>
      </c>
      <c r="Y48" s="44">
        <f>IFERROR(SUM(Y43:Y47),"0")</f>
        <v>0</v>
      </c>
      <c r="Z48" s="44">
        <f>IFERROR(IF(Z43="",0,Z43),"0")+IFERROR(IF(Z44="",0,Z44),"0")+IFERROR(IF(Z45="",0,Z45),"0")+IFERROR(IF(Z46="",0,Z46),"0")+IFERROR(IF(Z47="",0,Z47),"0")</f>
        <v>0</v>
      </c>
      <c r="AA48" s="68"/>
      <c r="AB48" s="68"/>
      <c r="AC48" s="68"/>
    </row>
    <row r="49" spans="1:68" hidden="1" x14ac:dyDescent="0.2">
      <c r="A49" s="210"/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1"/>
      <c r="P49" s="207" t="s">
        <v>43</v>
      </c>
      <c r="Q49" s="208"/>
      <c r="R49" s="208"/>
      <c r="S49" s="208"/>
      <c r="T49" s="208"/>
      <c r="U49" s="208"/>
      <c r="V49" s="209"/>
      <c r="W49" s="43" t="s">
        <v>0</v>
      </c>
      <c r="X49" s="44">
        <f>IFERROR(SUMPRODUCT(X43:X47*H43:H47),"0")</f>
        <v>0</v>
      </c>
      <c r="Y49" s="44">
        <f>IFERROR(SUMPRODUCT(Y43:Y47*H43:H47),"0")</f>
        <v>0</v>
      </c>
      <c r="Z49" s="43"/>
      <c r="AA49" s="68"/>
      <c r="AB49" s="68"/>
      <c r="AC49" s="68"/>
    </row>
    <row r="50" spans="1:68" ht="16.5" hidden="1" customHeight="1" x14ac:dyDescent="0.25">
      <c r="A50" s="246" t="s">
        <v>125</v>
      </c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  <c r="Z50" s="246"/>
      <c r="AA50" s="66"/>
      <c r="AB50" s="66"/>
      <c r="AC50" s="83"/>
    </row>
    <row r="51" spans="1:68" ht="14.25" hidden="1" customHeight="1" x14ac:dyDescent="0.25">
      <c r="A51" s="232" t="s">
        <v>85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  <c r="Z51" s="232"/>
      <c r="AA51" s="67"/>
      <c r="AB51" s="67"/>
      <c r="AC51" s="84"/>
    </row>
    <row r="52" spans="1:68" ht="27" hidden="1" customHeight="1" x14ac:dyDescent="0.25">
      <c r="A52" s="64" t="s">
        <v>126</v>
      </c>
      <c r="B52" s="64" t="s">
        <v>127</v>
      </c>
      <c r="C52" s="37">
        <v>4301070989</v>
      </c>
      <c r="D52" s="202">
        <v>4607111037190</v>
      </c>
      <c r="E52" s="202"/>
      <c r="F52" s="63">
        <v>0.43</v>
      </c>
      <c r="G52" s="38">
        <v>16</v>
      </c>
      <c r="H52" s="63">
        <v>6.88</v>
      </c>
      <c r="I52" s="63">
        <v>7.1996000000000002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1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4"/>
      <c r="R52" s="204"/>
      <c r="S52" s="204"/>
      <c r="T52" s="205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ref="Y52:Y59" si="0">IFERROR(IF(X52="","",X52),"")</f>
        <v>0</v>
      </c>
      <c r="Z52" s="42">
        <f t="shared" ref="Z52:Z59" si="1">IFERROR(IF(X52="","",X52*0.0155),"")</f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ref="BM52:BM59" si="2">IFERROR(X52*I52,"0")</f>
        <v>0</v>
      </c>
      <c r="BN52" s="82">
        <f t="shared" ref="BN52:BN59" si="3">IFERROR(Y52*I52,"0")</f>
        <v>0</v>
      </c>
      <c r="BO52" s="82">
        <f t="shared" ref="BO52:BO59" si="4">IFERROR(X52/J52,"0")</f>
        <v>0</v>
      </c>
      <c r="BP52" s="82">
        <f t="shared" ref="BP52:BP59" si="5">IFERROR(Y52/J52,"0")</f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02">
        <v>4607111037183</v>
      </c>
      <c r="E53" s="202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4"/>
      <c r="R53" s="204"/>
      <c r="S53" s="204"/>
      <c r="T53" s="205"/>
      <c r="U53" s="40" t="s">
        <v>49</v>
      </c>
      <c r="V53" s="40" t="s">
        <v>49</v>
      </c>
      <c r="W53" s="41" t="s">
        <v>42</v>
      </c>
      <c r="X53" s="59">
        <v>84</v>
      </c>
      <c r="Y53" s="56">
        <f t="shared" si="0"/>
        <v>84</v>
      </c>
      <c r="Z53" s="42">
        <f t="shared" si="1"/>
        <v>1.302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628.82399999999996</v>
      </c>
      <c r="BN53" s="82">
        <f t="shared" si="3"/>
        <v>628.82399999999996</v>
      </c>
      <c r="BO53" s="82">
        <f t="shared" si="4"/>
        <v>1</v>
      </c>
      <c r="BP53" s="82">
        <f t="shared" si="5"/>
        <v>1</v>
      </c>
    </row>
    <row r="54" spans="1:68" ht="27" hidden="1" customHeight="1" x14ac:dyDescent="0.25">
      <c r="A54" s="64" t="s">
        <v>130</v>
      </c>
      <c r="B54" s="64" t="s">
        <v>131</v>
      </c>
      <c r="C54" s="37">
        <v>4301070970</v>
      </c>
      <c r="D54" s="202">
        <v>4607111037091</v>
      </c>
      <c r="E54" s="202"/>
      <c r="F54" s="63">
        <v>0.43</v>
      </c>
      <c r="G54" s="38">
        <v>16</v>
      </c>
      <c r="H54" s="63">
        <v>6.88</v>
      </c>
      <c r="I54" s="63">
        <v>7.11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0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4"/>
      <c r="R54" s="204"/>
      <c r="S54" s="204"/>
      <c r="T54" s="205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hidden="1" customHeight="1" x14ac:dyDescent="0.25">
      <c r="A55" s="64" t="s">
        <v>132</v>
      </c>
      <c r="B55" s="64" t="s">
        <v>133</v>
      </c>
      <c r="C55" s="37">
        <v>4301070971</v>
      </c>
      <c r="D55" s="202">
        <v>4607111036902</v>
      </c>
      <c r="E55" s="202"/>
      <c r="F55" s="63">
        <v>0.9</v>
      </c>
      <c r="G55" s="38">
        <v>8</v>
      </c>
      <c r="H55" s="63">
        <v>7.2</v>
      </c>
      <c r="I55" s="63">
        <v>7.43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0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4"/>
      <c r="R55" s="204"/>
      <c r="S55" s="204"/>
      <c r="T55" s="205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hidden="1" customHeight="1" x14ac:dyDescent="0.25">
      <c r="A56" s="64" t="s">
        <v>134</v>
      </c>
      <c r="B56" s="64" t="s">
        <v>135</v>
      </c>
      <c r="C56" s="37">
        <v>4301070969</v>
      </c>
      <c r="D56" s="202">
        <v>4607111036858</v>
      </c>
      <c r="E56" s="202"/>
      <c r="F56" s="63">
        <v>0.43</v>
      </c>
      <c r="G56" s="38">
        <v>16</v>
      </c>
      <c r="H56" s="63">
        <v>6.88</v>
      </c>
      <c r="I56" s="63">
        <v>7.1996000000000002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0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4"/>
      <c r="R56" s="204"/>
      <c r="S56" s="204"/>
      <c r="T56" s="205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hidden="1" customHeight="1" x14ac:dyDescent="0.25">
      <c r="A57" s="64" t="s">
        <v>136</v>
      </c>
      <c r="B57" s="64" t="s">
        <v>137</v>
      </c>
      <c r="C57" s="37">
        <v>4301070968</v>
      </c>
      <c r="D57" s="202">
        <v>4607111036889</v>
      </c>
      <c r="E57" s="202"/>
      <c r="F57" s="63">
        <v>0.9</v>
      </c>
      <c r="G57" s="38">
        <v>8</v>
      </c>
      <c r="H57" s="63">
        <v>7.2</v>
      </c>
      <c r="I57" s="63">
        <v>7.4859999999999998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1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204"/>
      <c r="R57" s="204"/>
      <c r="S57" s="204"/>
      <c r="T57" s="205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hidden="1" customHeight="1" x14ac:dyDescent="0.25">
      <c r="A58" s="64" t="s">
        <v>138</v>
      </c>
      <c r="B58" s="64" t="s">
        <v>139</v>
      </c>
      <c r="C58" s="37">
        <v>4301071047</v>
      </c>
      <c r="D58" s="202">
        <v>4607111039330</v>
      </c>
      <c r="E58" s="202"/>
      <c r="F58" s="63">
        <v>0.7</v>
      </c>
      <c r="G58" s="38">
        <v>10</v>
      </c>
      <c r="H58" s="63">
        <v>7</v>
      </c>
      <c r="I58" s="63">
        <v>7.3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204"/>
      <c r="R58" s="204"/>
      <c r="S58" s="204"/>
      <c r="T58" s="205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hidden="1" customHeight="1" x14ac:dyDescent="0.25">
      <c r="A59" s="64" t="s">
        <v>140</v>
      </c>
      <c r="B59" s="64" t="s">
        <v>141</v>
      </c>
      <c r="C59" s="37">
        <v>4301070947</v>
      </c>
      <c r="D59" s="202">
        <v>4607111037510</v>
      </c>
      <c r="E59" s="202"/>
      <c r="F59" s="63">
        <v>0.8</v>
      </c>
      <c r="G59" s="38">
        <v>8</v>
      </c>
      <c r="H59" s="63">
        <v>6.4</v>
      </c>
      <c r="I59" s="63">
        <v>6.6859999999999999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150</v>
      </c>
      <c r="P59" s="305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4"/>
      <c r="R59" s="204"/>
      <c r="S59" s="204"/>
      <c r="T59" s="205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x14ac:dyDescent="0.2">
      <c r="A60" s="210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1"/>
      <c r="P60" s="207" t="s">
        <v>43</v>
      </c>
      <c r="Q60" s="208"/>
      <c r="R60" s="208"/>
      <c r="S60" s="208"/>
      <c r="T60" s="208"/>
      <c r="U60" s="208"/>
      <c r="V60" s="209"/>
      <c r="W60" s="43" t="s">
        <v>42</v>
      </c>
      <c r="X60" s="44">
        <f>IFERROR(SUM(X52:X59),"0")</f>
        <v>84</v>
      </c>
      <c r="Y60" s="44">
        <f>IFERROR(SUM(Y52:Y59),"0")</f>
        <v>84</v>
      </c>
      <c r="Z60" s="44">
        <f>IFERROR(IF(Z52="",0,Z52),"0")+IFERROR(IF(Z53="",0,Z53),"0")+IFERROR(IF(Z54="",0,Z54),"0")+IFERROR(IF(Z55="",0,Z55),"0")+IFERROR(IF(Z56="",0,Z56),"0")+IFERROR(IF(Z57="",0,Z57),"0")+IFERROR(IF(Z58="",0,Z58),"0")+IFERROR(IF(Z59="",0,Z59),"0")</f>
        <v>1.302</v>
      </c>
      <c r="AA60" s="68"/>
      <c r="AB60" s="68"/>
      <c r="AC60" s="68"/>
    </row>
    <row r="61" spans="1:68" x14ac:dyDescent="0.2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1"/>
      <c r="P61" s="207" t="s">
        <v>43</v>
      </c>
      <c r="Q61" s="208"/>
      <c r="R61" s="208"/>
      <c r="S61" s="208"/>
      <c r="T61" s="208"/>
      <c r="U61" s="208"/>
      <c r="V61" s="209"/>
      <c r="W61" s="43" t="s">
        <v>0</v>
      </c>
      <c r="X61" s="44">
        <f>IFERROR(SUMPRODUCT(X52:X59*H52:H59),"0")</f>
        <v>604.80000000000007</v>
      </c>
      <c r="Y61" s="44">
        <f>IFERROR(SUMPRODUCT(Y52:Y59*H52:H59),"0")</f>
        <v>604.80000000000007</v>
      </c>
      <c r="Z61" s="43"/>
      <c r="AA61" s="68"/>
      <c r="AB61" s="68"/>
      <c r="AC61" s="68"/>
    </row>
    <row r="62" spans="1:68" ht="16.5" hidden="1" customHeight="1" x14ac:dyDescent="0.25">
      <c r="A62" s="246" t="s">
        <v>142</v>
      </c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  <c r="Z62" s="246"/>
      <c r="AA62" s="66"/>
      <c r="AB62" s="66"/>
      <c r="AC62" s="83"/>
    </row>
    <row r="63" spans="1:68" ht="14.25" hidden="1" customHeight="1" x14ac:dyDescent="0.25">
      <c r="A63" s="232" t="s">
        <v>85</v>
      </c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67"/>
      <c r="AB63" s="67"/>
      <c r="AC63" s="84"/>
    </row>
    <row r="64" spans="1:68" ht="27" hidden="1" customHeight="1" x14ac:dyDescent="0.25">
      <c r="A64" s="64" t="s">
        <v>143</v>
      </c>
      <c r="B64" s="64" t="s">
        <v>144</v>
      </c>
      <c r="C64" s="37">
        <v>4301070977</v>
      </c>
      <c r="D64" s="202">
        <v>4607111037411</v>
      </c>
      <c r="E64" s="202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145</v>
      </c>
      <c r="L64" s="38" t="s">
        <v>90</v>
      </c>
      <c r="M64" s="39" t="s">
        <v>88</v>
      </c>
      <c r="N64" s="39"/>
      <c r="O64" s="38">
        <v>180</v>
      </c>
      <c r="P64" s="3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4"/>
      <c r="R64" s="204"/>
      <c r="S64" s="204"/>
      <c r="T64" s="205"/>
      <c r="U64" s="40" t="s">
        <v>49</v>
      </c>
      <c r="V64" s="40" t="s">
        <v>49</v>
      </c>
      <c r="W64" s="41" t="s">
        <v>42</v>
      </c>
      <c r="X64" s="59">
        <v>0</v>
      </c>
      <c r="Y64" s="56">
        <f>IFERROR(IF(X64="","",X64),"")</f>
        <v>0</v>
      </c>
      <c r="Z64" s="42">
        <f>IFERROR(IF(X64="","",X64*0.00502),"")</f>
        <v>0</v>
      </c>
      <c r="AA64" s="69" t="s">
        <v>49</v>
      </c>
      <c r="AB64" s="70" t="s">
        <v>49</v>
      </c>
      <c r="AC64" s="85"/>
      <c r="AG64" s="82"/>
      <c r="AJ64" s="87" t="s">
        <v>91</v>
      </c>
      <c r="AK64" s="87">
        <v>1</v>
      </c>
      <c r="BB64" s="109" t="s">
        <v>73</v>
      </c>
      <c r="BM64" s="82">
        <f>IFERROR(X64*I64,"0")</f>
        <v>0</v>
      </c>
      <c r="BN64" s="82">
        <f>IFERROR(Y64*I64,"0")</f>
        <v>0</v>
      </c>
      <c r="BO64" s="82">
        <f>IFERROR(X64/J64,"0")</f>
        <v>0</v>
      </c>
      <c r="BP64" s="82">
        <f>IFERROR(Y64/J64,"0")</f>
        <v>0</v>
      </c>
    </row>
    <row r="65" spans="1:68" ht="27" hidden="1" customHeight="1" x14ac:dyDescent="0.25">
      <c r="A65" s="64" t="s">
        <v>146</v>
      </c>
      <c r="B65" s="64" t="s">
        <v>147</v>
      </c>
      <c r="C65" s="37">
        <v>4301070981</v>
      </c>
      <c r="D65" s="202">
        <v>4607111036728</v>
      </c>
      <c r="E65" s="202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89</v>
      </c>
      <c r="L65" s="38" t="s">
        <v>90</v>
      </c>
      <c r="M65" s="39" t="s">
        <v>88</v>
      </c>
      <c r="N65" s="39"/>
      <c r="O65" s="38">
        <v>180</v>
      </c>
      <c r="P65" s="30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4"/>
      <c r="R65" s="204"/>
      <c r="S65" s="204"/>
      <c r="T65" s="205"/>
      <c r="U65" s="40" t="s">
        <v>49</v>
      </c>
      <c r="V65" s="40" t="s">
        <v>49</v>
      </c>
      <c r="W65" s="41" t="s">
        <v>42</v>
      </c>
      <c r="X65" s="59">
        <v>0</v>
      </c>
      <c r="Y65" s="56">
        <f>IFERROR(IF(X65="","",X65),"")</f>
        <v>0</v>
      </c>
      <c r="Z65" s="42">
        <f>IFERROR(IF(X65="","",X65*0.00866),"")</f>
        <v>0</v>
      </c>
      <c r="AA65" s="69" t="s">
        <v>49</v>
      </c>
      <c r="AB65" s="70" t="s">
        <v>49</v>
      </c>
      <c r="AC65" s="85"/>
      <c r="AG65" s="82"/>
      <c r="AJ65" s="87" t="s">
        <v>91</v>
      </c>
      <c r="AK65" s="87">
        <v>1</v>
      </c>
      <c r="BB65" s="110" t="s">
        <v>73</v>
      </c>
      <c r="BM65" s="82">
        <f>IFERROR(X65*I65,"0")</f>
        <v>0</v>
      </c>
      <c r="BN65" s="82">
        <f>IFERROR(Y65*I65,"0")</f>
        <v>0</v>
      </c>
      <c r="BO65" s="82">
        <f>IFERROR(X65/J65,"0")</f>
        <v>0</v>
      </c>
      <c r="BP65" s="82">
        <f>IFERROR(Y65/J65,"0")</f>
        <v>0</v>
      </c>
    </row>
    <row r="66" spans="1:68" hidden="1" x14ac:dyDescent="0.2">
      <c r="A66" s="210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1"/>
      <c r="P66" s="207" t="s">
        <v>43</v>
      </c>
      <c r="Q66" s="208"/>
      <c r="R66" s="208"/>
      <c r="S66" s="208"/>
      <c r="T66" s="208"/>
      <c r="U66" s="208"/>
      <c r="V66" s="209"/>
      <c r="W66" s="43" t="s">
        <v>42</v>
      </c>
      <c r="X66" s="44">
        <f>IFERROR(SUM(X64:X65),"0")</f>
        <v>0</v>
      </c>
      <c r="Y66" s="44">
        <f>IFERROR(SUM(Y64:Y65),"0")</f>
        <v>0</v>
      </c>
      <c r="Z66" s="44">
        <f>IFERROR(IF(Z64="",0,Z64),"0")+IFERROR(IF(Z65="",0,Z65),"0")</f>
        <v>0</v>
      </c>
      <c r="AA66" s="68"/>
      <c r="AB66" s="68"/>
      <c r="AC66" s="68"/>
    </row>
    <row r="67" spans="1:68" hidden="1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1"/>
      <c r="P67" s="207" t="s">
        <v>43</v>
      </c>
      <c r="Q67" s="208"/>
      <c r="R67" s="208"/>
      <c r="S67" s="208"/>
      <c r="T67" s="208"/>
      <c r="U67" s="208"/>
      <c r="V67" s="209"/>
      <c r="W67" s="43" t="s">
        <v>0</v>
      </c>
      <c r="X67" s="44">
        <f>IFERROR(SUMPRODUCT(X64:X65*H64:H65),"0")</f>
        <v>0</v>
      </c>
      <c r="Y67" s="44">
        <f>IFERROR(SUMPRODUCT(Y64:Y65*H64:H65),"0")</f>
        <v>0</v>
      </c>
      <c r="Z67" s="43"/>
      <c r="AA67" s="68"/>
      <c r="AB67" s="68"/>
      <c r="AC67" s="68"/>
    </row>
    <row r="68" spans="1:68" ht="16.5" hidden="1" customHeight="1" x14ac:dyDescent="0.25">
      <c r="A68" s="246" t="s">
        <v>148</v>
      </c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  <c r="Z68" s="246"/>
      <c r="AA68" s="66"/>
      <c r="AB68" s="66"/>
      <c r="AC68" s="83"/>
    </row>
    <row r="69" spans="1:68" ht="14.25" hidden="1" customHeight="1" x14ac:dyDescent="0.25">
      <c r="A69" s="232" t="s">
        <v>149</v>
      </c>
      <c r="B69" s="232"/>
      <c r="C69" s="232"/>
      <c r="D69" s="232"/>
      <c r="E69" s="232"/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67"/>
      <c r="AB69" s="67"/>
      <c r="AC69" s="84"/>
    </row>
    <row r="70" spans="1:68" ht="27" hidden="1" customHeight="1" x14ac:dyDescent="0.25">
      <c r="A70" s="64" t="s">
        <v>150</v>
      </c>
      <c r="B70" s="64" t="s">
        <v>151</v>
      </c>
      <c r="C70" s="37">
        <v>4301135271</v>
      </c>
      <c r="D70" s="202">
        <v>4607111033659</v>
      </c>
      <c r="E70" s="202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97</v>
      </c>
      <c r="L70" s="38" t="s">
        <v>90</v>
      </c>
      <c r="M70" s="39" t="s">
        <v>88</v>
      </c>
      <c r="N70" s="39"/>
      <c r="O70" s="38">
        <v>180</v>
      </c>
      <c r="P70" s="30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4"/>
      <c r="R70" s="204"/>
      <c r="S70" s="204"/>
      <c r="T70" s="205"/>
      <c r="U70" s="40" t="s">
        <v>49</v>
      </c>
      <c r="V70" s="40" t="s">
        <v>49</v>
      </c>
      <c r="W70" s="41" t="s">
        <v>42</v>
      </c>
      <c r="X70" s="59">
        <v>0</v>
      </c>
      <c r="Y70" s="56">
        <f>IFERROR(IF(X70="","",X70),"")</f>
        <v>0</v>
      </c>
      <c r="Z70" s="42">
        <f>IFERROR(IF(X70="","",X70*0.01788),"")</f>
        <v>0</v>
      </c>
      <c r="AA70" s="69" t="s">
        <v>49</v>
      </c>
      <c r="AB70" s="70" t="s">
        <v>49</v>
      </c>
      <c r="AC70" s="85"/>
      <c r="AG70" s="82"/>
      <c r="AJ70" s="87" t="s">
        <v>91</v>
      </c>
      <c r="AK70" s="87">
        <v>1</v>
      </c>
      <c r="BB70" s="111" t="s">
        <v>96</v>
      </c>
      <c r="BM70" s="82">
        <f>IFERROR(X70*I70,"0")</f>
        <v>0</v>
      </c>
      <c r="BN70" s="82">
        <f>IFERROR(Y70*I70,"0")</f>
        <v>0</v>
      </c>
      <c r="BO70" s="82">
        <f>IFERROR(X70/J70,"0")</f>
        <v>0</v>
      </c>
      <c r="BP70" s="82">
        <f>IFERROR(Y70/J70,"0")</f>
        <v>0</v>
      </c>
    </row>
    <row r="71" spans="1:68" hidden="1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1"/>
      <c r="P71" s="207" t="s">
        <v>43</v>
      </c>
      <c r="Q71" s="208"/>
      <c r="R71" s="208"/>
      <c r="S71" s="208"/>
      <c r="T71" s="208"/>
      <c r="U71" s="208"/>
      <c r="V71" s="209"/>
      <c r="W71" s="43" t="s">
        <v>42</v>
      </c>
      <c r="X71" s="44">
        <f>IFERROR(SUM(X70:X70),"0")</f>
        <v>0</v>
      </c>
      <c r="Y71" s="44">
        <f>IFERROR(SUM(Y70:Y70),"0")</f>
        <v>0</v>
      </c>
      <c r="Z71" s="44">
        <f>IFERROR(IF(Z70="",0,Z70),"0")</f>
        <v>0</v>
      </c>
      <c r="AA71" s="68"/>
      <c r="AB71" s="68"/>
      <c r="AC71" s="68"/>
    </row>
    <row r="72" spans="1:68" hidden="1" x14ac:dyDescent="0.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1"/>
      <c r="P72" s="207" t="s">
        <v>43</v>
      </c>
      <c r="Q72" s="208"/>
      <c r="R72" s="208"/>
      <c r="S72" s="208"/>
      <c r="T72" s="208"/>
      <c r="U72" s="208"/>
      <c r="V72" s="209"/>
      <c r="W72" s="43" t="s">
        <v>0</v>
      </c>
      <c r="X72" s="44">
        <f>IFERROR(SUMPRODUCT(X70:X70*H70:H70),"0")</f>
        <v>0</v>
      </c>
      <c r="Y72" s="44">
        <f>IFERROR(SUMPRODUCT(Y70:Y70*H70:H70),"0")</f>
        <v>0</v>
      </c>
      <c r="Z72" s="43"/>
      <c r="AA72" s="68"/>
      <c r="AB72" s="68"/>
      <c r="AC72" s="68"/>
    </row>
    <row r="73" spans="1:68" ht="16.5" hidden="1" customHeight="1" x14ac:dyDescent="0.25">
      <c r="A73" s="246" t="s">
        <v>152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66"/>
      <c r="AB73" s="66"/>
      <c r="AC73" s="83"/>
    </row>
    <row r="74" spans="1:68" ht="14.25" hidden="1" customHeight="1" x14ac:dyDescent="0.25">
      <c r="A74" s="232" t="s">
        <v>153</v>
      </c>
      <c r="B74" s="232"/>
      <c r="C74" s="232"/>
      <c r="D74" s="232"/>
      <c r="E74" s="232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67"/>
      <c r="AB74" s="67"/>
      <c r="AC74" s="84"/>
    </row>
    <row r="75" spans="1:68" ht="27" hidden="1" customHeight="1" x14ac:dyDescent="0.25">
      <c r="A75" s="64" t="s">
        <v>154</v>
      </c>
      <c r="B75" s="64" t="s">
        <v>155</v>
      </c>
      <c r="C75" s="37">
        <v>4301131021</v>
      </c>
      <c r="D75" s="202">
        <v>4607111034137</v>
      </c>
      <c r="E75" s="202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97</v>
      </c>
      <c r="L75" s="38" t="s">
        <v>90</v>
      </c>
      <c r="M75" s="39" t="s">
        <v>88</v>
      </c>
      <c r="N75" s="39"/>
      <c r="O75" s="38">
        <v>180</v>
      </c>
      <c r="P75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4"/>
      <c r="R75" s="204"/>
      <c r="S75" s="204"/>
      <c r="T75" s="205"/>
      <c r="U75" s="40" t="s">
        <v>49</v>
      </c>
      <c r="V75" s="40" t="s">
        <v>49</v>
      </c>
      <c r="W75" s="41" t="s">
        <v>42</v>
      </c>
      <c r="X75" s="59">
        <v>0</v>
      </c>
      <c r="Y75" s="56">
        <f>IFERROR(IF(X75="","",X75),"")</f>
        <v>0</v>
      </c>
      <c r="Z75" s="42">
        <f>IFERROR(IF(X75="","",X75*0.01788),"")</f>
        <v>0</v>
      </c>
      <c r="AA75" s="69" t="s">
        <v>49</v>
      </c>
      <c r="AB75" s="70" t="s">
        <v>49</v>
      </c>
      <c r="AC75" s="85"/>
      <c r="AG75" s="82"/>
      <c r="AJ75" s="87" t="s">
        <v>91</v>
      </c>
      <c r="AK75" s="87">
        <v>1</v>
      </c>
      <c r="BB75" s="112" t="s">
        <v>96</v>
      </c>
      <c r="BM75" s="82">
        <f>IFERROR(X75*I75,"0")</f>
        <v>0</v>
      </c>
      <c r="BN75" s="82">
        <f>IFERROR(Y75*I75,"0")</f>
        <v>0</v>
      </c>
      <c r="BO75" s="82">
        <f>IFERROR(X75/J75,"0")</f>
        <v>0</v>
      </c>
      <c r="BP75" s="82">
        <f>IFERROR(Y75/J75,"0")</f>
        <v>0</v>
      </c>
    </row>
    <row r="76" spans="1:68" ht="27" hidden="1" customHeight="1" x14ac:dyDescent="0.25">
      <c r="A76" s="64" t="s">
        <v>156</v>
      </c>
      <c r="B76" s="64" t="s">
        <v>157</v>
      </c>
      <c r="C76" s="37">
        <v>4301131022</v>
      </c>
      <c r="D76" s="202">
        <v>4607111034120</v>
      </c>
      <c r="E76" s="202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97</v>
      </c>
      <c r="L76" s="38" t="s">
        <v>90</v>
      </c>
      <c r="M76" s="39" t="s">
        <v>88</v>
      </c>
      <c r="N76" s="39"/>
      <c r="O76" s="38">
        <v>180</v>
      </c>
      <c r="P76" s="3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4"/>
      <c r="R76" s="204"/>
      <c r="S76" s="204"/>
      <c r="T76" s="205"/>
      <c r="U76" s="40" t="s">
        <v>49</v>
      </c>
      <c r="V76" s="40" t="s">
        <v>49</v>
      </c>
      <c r="W76" s="41" t="s">
        <v>42</v>
      </c>
      <c r="X76" s="59">
        <v>0</v>
      </c>
      <c r="Y76" s="56">
        <f>IFERROR(IF(X76="","",X76),"")</f>
        <v>0</v>
      </c>
      <c r="Z76" s="42">
        <f>IFERROR(IF(X76="","",X76*0.01788),"")</f>
        <v>0</v>
      </c>
      <c r="AA76" s="69" t="s">
        <v>49</v>
      </c>
      <c r="AB76" s="70" t="s">
        <v>49</v>
      </c>
      <c r="AC76" s="85"/>
      <c r="AG76" s="82"/>
      <c r="AJ76" s="87" t="s">
        <v>91</v>
      </c>
      <c r="AK76" s="87">
        <v>1</v>
      </c>
      <c r="BB76" s="113" t="s">
        <v>96</v>
      </c>
      <c r="BM76" s="82">
        <f>IFERROR(X76*I76,"0")</f>
        <v>0</v>
      </c>
      <c r="BN76" s="82">
        <f>IFERROR(Y76*I76,"0")</f>
        <v>0</v>
      </c>
      <c r="BO76" s="82">
        <f>IFERROR(X76/J76,"0")</f>
        <v>0</v>
      </c>
      <c r="BP76" s="82">
        <f>IFERROR(Y76/J76,"0")</f>
        <v>0</v>
      </c>
    </row>
    <row r="77" spans="1:68" hidden="1" x14ac:dyDescent="0.2">
      <c r="A77" s="210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1"/>
      <c r="P77" s="207" t="s">
        <v>43</v>
      </c>
      <c r="Q77" s="208"/>
      <c r="R77" s="208"/>
      <c r="S77" s="208"/>
      <c r="T77" s="208"/>
      <c r="U77" s="208"/>
      <c r="V77" s="209"/>
      <c r="W77" s="43" t="s">
        <v>42</v>
      </c>
      <c r="X77" s="44">
        <f>IFERROR(SUM(X75:X76),"0")</f>
        <v>0</v>
      </c>
      <c r="Y77" s="44">
        <f>IFERROR(SUM(Y75:Y76),"0")</f>
        <v>0</v>
      </c>
      <c r="Z77" s="44">
        <f>IFERROR(IF(Z75="",0,Z75),"0")+IFERROR(IF(Z76="",0,Z76),"0")</f>
        <v>0</v>
      </c>
      <c r="AA77" s="68"/>
      <c r="AB77" s="68"/>
      <c r="AC77" s="68"/>
    </row>
    <row r="78" spans="1:68" hidden="1" x14ac:dyDescent="0.2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1"/>
      <c r="P78" s="207" t="s">
        <v>43</v>
      </c>
      <c r="Q78" s="208"/>
      <c r="R78" s="208"/>
      <c r="S78" s="208"/>
      <c r="T78" s="208"/>
      <c r="U78" s="208"/>
      <c r="V78" s="209"/>
      <c r="W78" s="43" t="s">
        <v>0</v>
      </c>
      <c r="X78" s="44">
        <f>IFERROR(SUMPRODUCT(X75:X76*H75:H76),"0")</f>
        <v>0</v>
      </c>
      <c r="Y78" s="44">
        <f>IFERROR(SUMPRODUCT(Y75:Y76*H75:H76),"0")</f>
        <v>0</v>
      </c>
      <c r="Z78" s="43"/>
      <c r="AA78" s="68"/>
      <c r="AB78" s="68"/>
      <c r="AC78" s="68"/>
    </row>
    <row r="79" spans="1:68" ht="16.5" hidden="1" customHeight="1" x14ac:dyDescent="0.25">
      <c r="A79" s="246" t="s">
        <v>158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  <c r="Z79" s="246"/>
      <c r="AA79" s="66"/>
      <c r="AB79" s="66"/>
      <c r="AC79" s="83"/>
    </row>
    <row r="80" spans="1:68" ht="14.25" hidden="1" customHeight="1" x14ac:dyDescent="0.25">
      <c r="A80" s="232" t="s">
        <v>149</v>
      </c>
      <c r="B80" s="232"/>
      <c r="C80" s="232"/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67"/>
      <c r="AB80" s="67"/>
      <c r="AC80" s="84"/>
    </row>
    <row r="81" spans="1:68" ht="27" hidden="1" customHeight="1" x14ac:dyDescent="0.25">
      <c r="A81" s="64" t="s">
        <v>159</v>
      </c>
      <c r="B81" s="64" t="s">
        <v>160</v>
      </c>
      <c r="C81" s="37">
        <v>4301135285</v>
      </c>
      <c r="D81" s="202">
        <v>4607111036407</v>
      </c>
      <c r="E81" s="202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97</v>
      </c>
      <c r="L81" s="38" t="s">
        <v>90</v>
      </c>
      <c r="M81" s="39" t="s">
        <v>88</v>
      </c>
      <c r="N81" s="39"/>
      <c r="O81" s="38">
        <v>180</v>
      </c>
      <c r="P81" s="2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4"/>
      <c r="R81" s="204"/>
      <c r="S81" s="204"/>
      <c r="T81" s="205"/>
      <c r="U81" s="40" t="s">
        <v>49</v>
      </c>
      <c r="V81" s="40" t="s">
        <v>49</v>
      </c>
      <c r="W81" s="41" t="s">
        <v>42</v>
      </c>
      <c r="X81" s="59">
        <v>0</v>
      </c>
      <c r="Y81" s="56">
        <f t="shared" ref="Y81:Y86" si="6">IFERROR(IF(X81="","",X81),"")</f>
        <v>0</v>
      </c>
      <c r="Z81" s="42">
        <f t="shared" ref="Z81:Z86" si="7">IFERROR(IF(X81="","",X81*0.01788),"")</f>
        <v>0</v>
      </c>
      <c r="AA81" s="69" t="s">
        <v>49</v>
      </c>
      <c r="AB81" s="70" t="s">
        <v>49</v>
      </c>
      <c r="AC81" s="85"/>
      <c r="AG81" s="82"/>
      <c r="AJ81" s="87" t="s">
        <v>91</v>
      </c>
      <c r="AK81" s="87">
        <v>1</v>
      </c>
      <c r="BB81" s="114" t="s">
        <v>96</v>
      </c>
      <c r="BM81" s="82">
        <f t="shared" ref="BM81:BM86" si="8">IFERROR(X81*I81,"0")</f>
        <v>0</v>
      </c>
      <c r="BN81" s="82">
        <f t="shared" ref="BN81:BN86" si="9">IFERROR(Y81*I81,"0")</f>
        <v>0</v>
      </c>
      <c r="BO81" s="82">
        <f t="shared" ref="BO81:BO86" si="10">IFERROR(X81/J81,"0")</f>
        <v>0</v>
      </c>
      <c r="BP81" s="82">
        <f t="shared" ref="BP81:BP86" si="11">IFERROR(Y81/J81,"0")</f>
        <v>0</v>
      </c>
    </row>
    <row r="82" spans="1:68" ht="27" hidden="1" customHeight="1" x14ac:dyDescent="0.25">
      <c r="A82" s="64" t="s">
        <v>161</v>
      </c>
      <c r="B82" s="64" t="s">
        <v>162</v>
      </c>
      <c r="C82" s="37">
        <v>4301135286</v>
      </c>
      <c r="D82" s="202">
        <v>4607111033628</v>
      </c>
      <c r="E82" s="20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97</v>
      </c>
      <c r="L82" s="38" t="s">
        <v>90</v>
      </c>
      <c r="M82" s="39" t="s">
        <v>88</v>
      </c>
      <c r="N82" s="39"/>
      <c r="O82" s="38">
        <v>180</v>
      </c>
      <c r="P82" s="3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4"/>
      <c r="R82" s="204"/>
      <c r="S82" s="204"/>
      <c r="T82" s="205"/>
      <c r="U82" s="40" t="s">
        <v>49</v>
      </c>
      <c r="V82" s="40" t="s">
        <v>49</v>
      </c>
      <c r="W82" s="41" t="s">
        <v>42</v>
      </c>
      <c r="X82" s="59">
        <v>0</v>
      </c>
      <c r="Y82" s="56">
        <f t="shared" si="6"/>
        <v>0</v>
      </c>
      <c r="Z82" s="42">
        <f t="shared" si="7"/>
        <v>0</v>
      </c>
      <c r="AA82" s="69" t="s">
        <v>49</v>
      </c>
      <c r="AB82" s="70" t="s">
        <v>49</v>
      </c>
      <c r="AC82" s="85"/>
      <c r="AG82" s="82"/>
      <c r="AJ82" s="87" t="s">
        <v>91</v>
      </c>
      <c r="AK82" s="87">
        <v>1</v>
      </c>
      <c r="BB82" s="115" t="s">
        <v>96</v>
      </c>
      <c r="BM82" s="82">
        <f t="shared" si="8"/>
        <v>0</v>
      </c>
      <c r="BN82" s="82">
        <f t="shared" si="9"/>
        <v>0</v>
      </c>
      <c r="BO82" s="82">
        <f t="shared" si="10"/>
        <v>0</v>
      </c>
      <c r="BP82" s="82">
        <f t="shared" si="11"/>
        <v>0</v>
      </c>
    </row>
    <row r="83" spans="1:68" ht="27" hidden="1" customHeight="1" x14ac:dyDescent="0.25">
      <c r="A83" s="64" t="s">
        <v>163</v>
      </c>
      <c r="B83" s="64" t="s">
        <v>164</v>
      </c>
      <c r="C83" s="37">
        <v>4301135292</v>
      </c>
      <c r="D83" s="202">
        <v>4607111033451</v>
      </c>
      <c r="E83" s="202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97</v>
      </c>
      <c r="L83" s="38" t="s">
        <v>90</v>
      </c>
      <c r="M83" s="39" t="s">
        <v>88</v>
      </c>
      <c r="N83" s="39"/>
      <c r="O83" s="38">
        <v>180</v>
      </c>
      <c r="P83" s="29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4"/>
      <c r="R83" s="204"/>
      <c r="S83" s="204"/>
      <c r="T83" s="205"/>
      <c r="U83" s="40" t="s">
        <v>49</v>
      </c>
      <c r="V83" s="40" t="s">
        <v>49</v>
      </c>
      <c r="W83" s="41" t="s">
        <v>42</v>
      </c>
      <c r="X83" s="59">
        <v>0</v>
      </c>
      <c r="Y83" s="56">
        <f t="shared" si="6"/>
        <v>0</v>
      </c>
      <c r="Z83" s="42">
        <f t="shared" si="7"/>
        <v>0</v>
      </c>
      <c r="AA83" s="69" t="s">
        <v>49</v>
      </c>
      <c r="AB83" s="70" t="s">
        <v>49</v>
      </c>
      <c r="AC83" s="85"/>
      <c r="AG83" s="82"/>
      <c r="AJ83" s="87" t="s">
        <v>91</v>
      </c>
      <c r="AK83" s="87">
        <v>1</v>
      </c>
      <c r="BB83" s="116" t="s">
        <v>96</v>
      </c>
      <c r="BM83" s="82">
        <f t="shared" si="8"/>
        <v>0</v>
      </c>
      <c r="BN83" s="82">
        <f t="shared" si="9"/>
        <v>0</v>
      </c>
      <c r="BO83" s="82">
        <f t="shared" si="10"/>
        <v>0</v>
      </c>
      <c r="BP83" s="82">
        <f t="shared" si="11"/>
        <v>0</v>
      </c>
    </row>
    <row r="84" spans="1:68" ht="27" hidden="1" customHeight="1" x14ac:dyDescent="0.25">
      <c r="A84" s="64" t="s">
        <v>165</v>
      </c>
      <c r="B84" s="64" t="s">
        <v>166</v>
      </c>
      <c r="C84" s="37">
        <v>4301135295</v>
      </c>
      <c r="D84" s="202">
        <v>4607111035141</v>
      </c>
      <c r="E84" s="202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29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4"/>
      <c r="R84" s="204"/>
      <c r="S84" s="204"/>
      <c r="T84" s="205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si="6"/>
        <v>0</v>
      </c>
      <c r="Z84" s="42">
        <f t="shared" si="7"/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si="8"/>
        <v>0</v>
      </c>
      <c r="BN84" s="82">
        <f t="shared" si="9"/>
        <v>0</v>
      </c>
      <c r="BO84" s="82">
        <f t="shared" si="10"/>
        <v>0</v>
      </c>
      <c r="BP84" s="82">
        <f t="shared" si="11"/>
        <v>0</v>
      </c>
    </row>
    <row r="85" spans="1:68" ht="27" hidden="1" customHeight="1" x14ac:dyDescent="0.25">
      <c r="A85" s="64" t="s">
        <v>167</v>
      </c>
      <c r="B85" s="64" t="s">
        <v>168</v>
      </c>
      <c r="C85" s="37">
        <v>4301135296</v>
      </c>
      <c r="D85" s="202">
        <v>4607111033444</v>
      </c>
      <c r="E85" s="202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29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4"/>
      <c r="R85" s="204"/>
      <c r="S85" s="204"/>
      <c r="T85" s="205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hidden="1" customHeight="1" x14ac:dyDescent="0.25">
      <c r="A86" s="64" t="s">
        <v>169</v>
      </c>
      <c r="B86" s="64" t="s">
        <v>170</v>
      </c>
      <c r="C86" s="37">
        <v>4301135290</v>
      </c>
      <c r="D86" s="202">
        <v>4607111035028</v>
      </c>
      <c r="E86" s="202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29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4"/>
      <c r="R86" s="204"/>
      <c r="S86" s="204"/>
      <c r="T86" s="205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idden="1" x14ac:dyDescent="0.2">
      <c r="A87" s="210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0"/>
      <c r="O87" s="211"/>
      <c r="P87" s="207" t="s">
        <v>43</v>
      </c>
      <c r="Q87" s="208"/>
      <c r="R87" s="208"/>
      <c r="S87" s="208"/>
      <c r="T87" s="208"/>
      <c r="U87" s="208"/>
      <c r="V87" s="209"/>
      <c r="W87" s="43" t="s">
        <v>42</v>
      </c>
      <c r="X87" s="44">
        <f>IFERROR(SUM(X81:X86),"0")</f>
        <v>0</v>
      </c>
      <c r="Y87" s="44">
        <f>IFERROR(SUM(Y81:Y86),"0")</f>
        <v>0</v>
      </c>
      <c r="Z87" s="44">
        <f>IFERROR(IF(Z81="",0,Z81),"0")+IFERROR(IF(Z82="",0,Z82),"0")+IFERROR(IF(Z83="",0,Z83),"0")+IFERROR(IF(Z84="",0,Z84),"0")+IFERROR(IF(Z85="",0,Z85),"0")+IFERROR(IF(Z86="",0,Z86),"0")</f>
        <v>0</v>
      </c>
      <c r="AA87" s="68"/>
      <c r="AB87" s="68"/>
      <c r="AC87" s="68"/>
    </row>
    <row r="88" spans="1:68" hidden="1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0"/>
      <c r="O88" s="211"/>
      <c r="P88" s="207" t="s">
        <v>43</v>
      </c>
      <c r="Q88" s="208"/>
      <c r="R88" s="208"/>
      <c r="S88" s="208"/>
      <c r="T88" s="208"/>
      <c r="U88" s="208"/>
      <c r="V88" s="209"/>
      <c r="W88" s="43" t="s">
        <v>0</v>
      </c>
      <c r="X88" s="44">
        <f>IFERROR(SUMPRODUCT(X81:X86*H81:H86),"0")</f>
        <v>0</v>
      </c>
      <c r="Y88" s="44">
        <f>IFERROR(SUMPRODUCT(Y81:Y86*H81:H86),"0")</f>
        <v>0</v>
      </c>
      <c r="Z88" s="43"/>
      <c r="AA88" s="68"/>
      <c r="AB88" s="68"/>
      <c r="AC88" s="68"/>
    </row>
    <row r="89" spans="1:68" ht="16.5" hidden="1" customHeight="1" x14ac:dyDescent="0.25">
      <c r="A89" s="246" t="s">
        <v>171</v>
      </c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  <c r="Z89" s="246"/>
      <c r="AA89" s="66"/>
      <c r="AB89" s="66"/>
      <c r="AC89" s="83"/>
    </row>
    <row r="90" spans="1:68" ht="14.25" hidden="1" customHeight="1" x14ac:dyDescent="0.25">
      <c r="A90" s="232" t="s">
        <v>172</v>
      </c>
      <c r="B90" s="232"/>
      <c r="C90" s="232"/>
      <c r="D90" s="232"/>
      <c r="E90" s="232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  <c r="Z90" s="232"/>
      <c r="AA90" s="67"/>
      <c r="AB90" s="67"/>
      <c r="AC90" s="84"/>
    </row>
    <row r="91" spans="1:68" ht="27" hidden="1" customHeight="1" x14ac:dyDescent="0.25">
      <c r="A91" s="64" t="s">
        <v>173</v>
      </c>
      <c r="B91" s="64" t="s">
        <v>174</v>
      </c>
      <c r="C91" s="37">
        <v>4301136042</v>
      </c>
      <c r="D91" s="202">
        <v>4607025784012</v>
      </c>
      <c r="E91" s="202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97</v>
      </c>
      <c r="L91" s="38" t="s">
        <v>90</v>
      </c>
      <c r="M91" s="39" t="s">
        <v>88</v>
      </c>
      <c r="N91" s="39"/>
      <c r="O91" s="38">
        <v>180</v>
      </c>
      <c r="P91" s="29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4"/>
      <c r="R91" s="204"/>
      <c r="S91" s="204"/>
      <c r="T91" s="205"/>
      <c r="U91" s="40" t="s">
        <v>49</v>
      </c>
      <c r="V91" s="40" t="s">
        <v>49</v>
      </c>
      <c r="W91" s="41" t="s">
        <v>42</v>
      </c>
      <c r="X91" s="59">
        <v>0</v>
      </c>
      <c r="Y91" s="56">
        <f>IFERROR(IF(X91="","",X91),"")</f>
        <v>0</v>
      </c>
      <c r="Z91" s="42">
        <f>IFERROR(IF(X91="","",X91*0.00936),"")</f>
        <v>0</v>
      </c>
      <c r="AA91" s="69" t="s">
        <v>49</v>
      </c>
      <c r="AB91" s="70" t="s">
        <v>49</v>
      </c>
      <c r="AC91" s="85"/>
      <c r="AG91" s="82"/>
      <c r="AJ91" s="87" t="s">
        <v>91</v>
      </c>
      <c r="AK91" s="87">
        <v>1</v>
      </c>
      <c r="BB91" s="120" t="s">
        <v>96</v>
      </c>
      <c r="BM91" s="82">
        <f>IFERROR(X91*I91,"0")</f>
        <v>0</v>
      </c>
      <c r="BN91" s="82">
        <f>IFERROR(Y91*I91,"0")</f>
        <v>0</v>
      </c>
      <c r="BO91" s="82">
        <f>IFERROR(X91/J91,"0")</f>
        <v>0</v>
      </c>
      <c r="BP91" s="82">
        <f>IFERROR(Y91/J91,"0")</f>
        <v>0</v>
      </c>
    </row>
    <row r="92" spans="1:68" ht="27" hidden="1" customHeight="1" x14ac:dyDescent="0.25">
      <c r="A92" s="64" t="s">
        <v>175</v>
      </c>
      <c r="B92" s="64" t="s">
        <v>176</v>
      </c>
      <c r="C92" s="37">
        <v>4301136040</v>
      </c>
      <c r="D92" s="202">
        <v>4607025784319</v>
      </c>
      <c r="E92" s="202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97</v>
      </c>
      <c r="L92" s="38" t="s">
        <v>90</v>
      </c>
      <c r="M92" s="39" t="s">
        <v>88</v>
      </c>
      <c r="N92" s="39"/>
      <c r="O92" s="38">
        <v>180</v>
      </c>
      <c r="P92" s="29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4"/>
      <c r="R92" s="204"/>
      <c r="S92" s="204"/>
      <c r="T92" s="205"/>
      <c r="U92" s="40" t="s">
        <v>49</v>
      </c>
      <c r="V92" s="40" t="s">
        <v>49</v>
      </c>
      <c r="W92" s="41" t="s">
        <v>42</v>
      </c>
      <c r="X92" s="59">
        <v>0</v>
      </c>
      <c r="Y92" s="56">
        <f>IFERROR(IF(X92="","",X92),"")</f>
        <v>0</v>
      </c>
      <c r="Z92" s="42">
        <f>IFERROR(IF(X92="","",X92*0.01788),"")</f>
        <v>0</v>
      </c>
      <c r="AA92" s="69" t="s">
        <v>49</v>
      </c>
      <c r="AB92" s="70" t="s">
        <v>49</v>
      </c>
      <c r="AC92" s="85"/>
      <c r="AG92" s="82"/>
      <c r="AJ92" s="87" t="s">
        <v>91</v>
      </c>
      <c r="AK92" s="87">
        <v>1</v>
      </c>
      <c r="BB92" s="121" t="s">
        <v>96</v>
      </c>
      <c r="BM92" s="82">
        <f>IFERROR(X92*I92,"0")</f>
        <v>0</v>
      </c>
      <c r="BN92" s="82">
        <f>IFERROR(Y92*I92,"0")</f>
        <v>0</v>
      </c>
      <c r="BO92" s="82">
        <f>IFERROR(X92/J92,"0")</f>
        <v>0</v>
      </c>
      <c r="BP92" s="82">
        <f>IFERROR(Y92/J92,"0")</f>
        <v>0</v>
      </c>
    </row>
    <row r="93" spans="1:68" ht="16.5" hidden="1" customHeight="1" x14ac:dyDescent="0.25">
      <c r="A93" s="64" t="s">
        <v>177</v>
      </c>
      <c r="B93" s="64" t="s">
        <v>178</v>
      </c>
      <c r="C93" s="37">
        <v>4301136039</v>
      </c>
      <c r="D93" s="202">
        <v>4607111035370</v>
      </c>
      <c r="E93" s="202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89</v>
      </c>
      <c r="L93" s="38" t="s">
        <v>90</v>
      </c>
      <c r="M93" s="39" t="s">
        <v>88</v>
      </c>
      <c r="N93" s="39"/>
      <c r="O93" s="38">
        <v>180</v>
      </c>
      <c r="P93" s="29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4"/>
      <c r="R93" s="204"/>
      <c r="S93" s="204"/>
      <c r="T93" s="205"/>
      <c r="U93" s="40" t="s">
        <v>49</v>
      </c>
      <c r="V93" s="40" t="s">
        <v>49</v>
      </c>
      <c r="W93" s="41" t="s">
        <v>42</v>
      </c>
      <c r="X93" s="59">
        <v>0</v>
      </c>
      <c r="Y93" s="56">
        <f>IFERROR(IF(X93="","",X93),"")</f>
        <v>0</v>
      </c>
      <c r="Z93" s="42">
        <f>IFERROR(IF(X93="","",X93*0.0155),"")</f>
        <v>0</v>
      </c>
      <c r="AA93" s="69" t="s">
        <v>49</v>
      </c>
      <c r="AB93" s="70" t="s">
        <v>49</v>
      </c>
      <c r="AC93" s="85"/>
      <c r="AG93" s="82"/>
      <c r="AJ93" s="87" t="s">
        <v>91</v>
      </c>
      <c r="AK93" s="87">
        <v>1</v>
      </c>
      <c r="BB93" s="122" t="s">
        <v>96</v>
      </c>
      <c r="BM93" s="82">
        <f>IFERROR(X93*I93,"0")</f>
        <v>0</v>
      </c>
      <c r="BN93" s="82">
        <f>IFERROR(Y93*I93,"0")</f>
        <v>0</v>
      </c>
      <c r="BO93" s="82">
        <f>IFERROR(X93/J93,"0")</f>
        <v>0</v>
      </c>
      <c r="BP93" s="82">
        <f>IFERROR(Y93/J93,"0")</f>
        <v>0</v>
      </c>
    </row>
    <row r="94" spans="1:68" hidden="1" x14ac:dyDescent="0.2">
      <c r="A94" s="210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1"/>
      <c r="P94" s="207" t="s">
        <v>43</v>
      </c>
      <c r="Q94" s="208"/>
      <c r="R94" s="208"/>
      <c r="S94" s="208"/>
      <c r="T94" s="208"/>
      <c r="U94" s="208"/>
      <c r="V94" s="209"/>
      <c r="W94" s="43" t="s">
        <v>42</v>
      </c>
      <c r="X94" s="44">
        <f>IFERROR(SUM(X91:X93),"0")</f>
        <v>0</v>
      </c>
      <c r="Y94" s="44">
        <f>IFERROR(SUM(Y91:Y93),"0")</f>
        <v>0</v>
      </c>
      <c r="Z94" s="44">
        <f>IFERROR(IF(Z91="",0,Z91),"0")+IFERROR(IF(Z92="",0,Z92),"0")+IFERROR(IF(Z93="",0,Z93),"0")</f>
        <v>0</v>
      </c>
      <c r="AA94" s="68"/>
      <c r="AB94" s="68"/>
      <c r="AC94" s="68"/>
    </row>
    <row r="95" spans="1:68" hidden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0"/>
      <c r="O95" s="211"/>
      <c r="P95" s="207" t="s">
        <v>43</v>
      </c>
      <c r="Q95" s="208"/>
      <c r="R95" s="208"/>
      <c r="S95" s="208"/>
      <c r="T95" s="208"/>
      <c r="U95" s="208"/>
      <c r="V95" s="209"/>
      <c r="W95" s="43" t="s">
        <v>0</v>
      </c>
      <c r="X95" s="44">
        <f>IFERROR(SUMPRODUCT(X91:X93*H91:H93),"0")</f>
        <v>0</v>
      </c>
      <c r="Y95" s="44">
        <f>IFERROR(SUMPRODUCT(Y91:Y93*H91:H93),"0")</f>
        <v>0</v>
      </c>
      <c r="Z95" s="43"/>
      <c r="AA95" s="68"/>
      <c r="AB95" s="68"/>
      <c r="AC95" s="68"/>
    </row>
    <row r="96" spans="1:68" ht="16.5" hidden="1" customHeight="1" x14ac:dyDescent="0.25">
      <c r="A96" s="246" t="s">
        <v>179</v>
      </c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  <c r="Z96" s="246"/>
      <c r="AA96" s="66"/>
      <c r="AB96" s="66"/>
      <c r="AC96" s="83"/>
    </row>
    <row r="97" spans="1:68" ht="14.25" hidden="1" customHeight="1" x14ac:dyDescent="0.25">
      <c r="A97" s="232" t="s">
        <v>85</v>
      </c>
      <c r="B97" s="232"/>
      <c r="C97" s="232"/>
      <c r="D97" s="232"/>
      <c r="E97" s="232"/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  <c r="Z97" s="232"/>
      <c r="AA97" s="67"/>
      <c r="AB97" s="67"/>
      <c r="AC97" s="84"/>
    </row>
    <row r="98" spans="1:68" ht="27" hidden="1" customHeight="1" x14ac:dyDescent="0.25">
      <c r="A98" s="64" t="s">
        <v>180</v>
      </c>
      <c r="B98" s="64" t="s">
        <v>181</v>
      </c>
      <c r="C98" s="37">
        <v>4301070975</v>
      </c>
      <c r="D98" s="202">
        <v>4607111033970</v>
      </c>
      <c r="E98" s="202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89</v>
      </c>
      <c r="L98" s="38" t="s">
        <v>90</v>
      </c>
      <c r="M98" s="39" t="s">
        <v>88</v>
      </c>
      <c r="N98" s="39"/>
      <c r="O98" s="38">
        <v>180</v>
      </c>
      <c r="P98" s="2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4"/>
      <c r="R98" s="204"/>
      <c r="S98" s="204"/>
      <c r="T98" s="205"/>
      <c r="U98" s="40" t="s">
        <v>49</v>
      </c>
      <c r="V98" s="40" t="s">
        <v>49</v>
      </c>
      <c r="W98" s="41" t="s">
        <v>42</v>
      </c>
      <c r="X98" s="59">
        <v>0</v>
      </c>
      <c r="Y98" s="56">
        <f t="shared" ref="Y98:Y105" si="12">IFERROR(IF(X98="","",X98),"")</f>
        <v>0</v>
      </c>
      <c r="Z98" s="42">
        <f t="shared" ref="Z98:Z105" si="13">IFERROR(IF(X98="","",X98*0.0155),"")</f>
        <v>0</v>
      </c>
      <c r="AA98" s="69" t="s">
        <v>49</v>
      </c>
      <c r="AB98" s="70" t="s">
        <v>49</v>
      </c>
      <c r="AC98" s="85"/>
      <c r="AG98" s="82"/>
      <c r="AJ98" s="87" t="s">
        <v>91</v>
      </c>
      <c r="AK98" s="87">
        <v>1</v>
      </c>
      <c r="BB98" s="123" t="s">
        <v>73</v>
      </c>
      <c r="BM98" s="82">
        <f t="shared" ref="BM98:BM105" si="14">IFERROR(X98*I98,"0")</f>
        <v>0</v>
      </c>
      <c r="BN98" s="82">
        <f t="shared" ref="BN98:BN105" si="15">IFERROR(Y98*I98,"0")</f>
        <v>0</v>
      </c>
      <c r="BO98" s="82">
        <f t="shared" ref="BO98:BO105" si="16">IFERROR(X98/J98,"0")</f>
        <v>0</v>
      </c>
      <c r="BP98" s="82">
        <f t="shared" ref="BP98:BP105" si="17">IFERROR(Y98/J98,"0")</f>
        <v>0</v>
      </c>
    </row>
    <row r="99" spans="1:68" ht="27" hidden="1" customHeight="1" x14ac:dyDescent="0.25">
      <c r="A99" s="64" t="s">
        <v>182</v>
      </c>
      <c r="B99" s="64" t="s">
        <v>183</v>
      </c>
      <c r="C99" s="37">
        <v>4301070976</v>
      </c>
      <c r="D99" s="202">
        <v>4607111034144</v>
      </c>
      <c r="E99" s="202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89</v>
      </c>
      <c r="L99" s="38" t="s">
        <v>90</v>
      </c>
      <c r="M99" s="39" t="s">
        <v>88</v>
      </c>
      <c r="N99" s="39"/>
      <c r="O99" s="38">
        <v>180</v>
      </c>
      <c r="P99" s="28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4"/>
      <c r="R99" s="204"/>
      <c r="S99" s="204"/>
      <c r="T99" s="205"/>
      <c r="U99" s="40" t="s">
        <v>49</v>
      </c>
      <c r="V99" s="40" t="s">
        <v>49</v>
      </c>
      <c r="W99" s="41" t="s">
        <v>42</v>
      </c>
      <c r="X99" s="59">
        <v>0</v>
      </c>
      <c r="Y99" s="56">
        <f t="shared" si="12"/>
        <v>0</v>
      </c>
      <c r="Z99" s="42">
        <f t="shared" si="13"/>
        <v>0</v>
      </c>
      <c r="AA99" s="69" t="s">
        <v>49</v>
      </c>
      <c r="AB99" s="70" t="s">
        <v>49</v>
      </c>
      <c r="AC99" s="85"/>
      <c r="AG99" s="82"/>
      <c r="AJ99" s="87" t="s">
        <v>91</v>
      </c>
      <c r="AK99" s="87">
        <v>1</v>
      </c>
      <c r="BB99" s="124" t="s">
        <v>73</v>
      </c>
      <c r="BM99" s="82">
        <f t="shared" si="14"/>
        <v>0</v>
      </c>
      <c r="BN99" s="82">
        <f t="shared" si="15"/>
        <v>0</v>
      </c>
      <c r="BO99" s="82">
        <f t="shared" si="16"/>
        <v>0</v>
      </c>
      <c r="BP99" s="82">
        <f t="shared" si="17"/>
        <v>0</v>
      </c>
    </row>
    <row r="100" spans="1:68" ht="27" hidden="1" customHeight="1" x14ac:dyDescent="0.25">
      <c r="A100" s="64" t="s">
        <v>184</v>
      </c>
      <c r="B100" s="64" t="s">
        <v>185</v>
      </c>
      <c r="C100" s="37">
        <v>4301071038</v>
      </c>
      <c r="D100" s="202">
        <v>4607111039248</v>
      </c>
      <c r="E100" s="202"/>
      <c r="F100" s="63">
        <v>0.7</v>
      </c>
      <c r="G100" s="38">
        <v>10</v>
      </c>
      <c r="H100" s="63">
        <v>7</v>
      </c>
      <c r="I100" s="63">
        <v>7.3</v>
      </c>
      <c r="J100" s="38">
        <v>84</v>
      </c>
      <c r="K100" s="38" t="s">
        <v>89</v>
      </c>
      <c r="L100" s="38" t="s">
        <v>90</v>
      </c>
      <c r="M100" s="39" t="s">
        <v>88</v>
      </c>
      <c r="N100" s="39"/>
      <c r="O100" s="38">
        <v>180</v>
      </c>
      <c r="P100" s="2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204"/>
      <c r="R100" s="204"/>
      <c r="S100" s="204"/>
      <c r="T100" s="205"/>
      <c r="U100" s="40" t="s">
        <v>49</v>
      </c>
      <c r="V100" s="40" t="s">
        <v>49</v>
      </c>
      <c r="W100" s="41" t="s">
        <v>42</v>
      </c>
      <c r="X100" s="59">
        <v>0</v>
      </c>
      <c r="Y100" s="56">
        <f t="shared" si="12"/>
        <v>0</v>
      </c>
      <c r="Z100" s="42">
        <f t="shared" si="13"/>
        <v>0</v>
      </c>
      <c r="AA100" s="69" t="s">
        <v>49</v>
      </c>
      <c r="AB100" s="70" t="s">
        <v>49</v>
      </c>
      <c r="AC100" s="85"/>
      <c r="AG100" s="82"/>
      <c r="AJ100" s="87" t="s">
        <v>91</v>
      </c>
      <c r="AK100" s="87">
        <v>1</v>
      </c>
      <c r="BB100" s="125" t="s">
        <v>73</v>
      </c>
      <c r="BM100" s="82">
        <f t="shared" si="14"/>
        <v>0</v>
      </c>
      <c r="BN100" s="82">
        <f t="shared" si="15"/>
        <v>0</v>
      </c>
      <c r="BO100" s="82">
        <f t="shared" si="16"/>
        <v>0</v>
      </c>
      <c r="BP100" s="82">
        <f t="shared" si="17"/>
        <v>0</v>
      </c>
    </row>
    <row r="101" spans="1:68" ht="27" hidden="1" customHeight="1" x14ac:dyDescent="0.25">
      <c r="A101" s="64" t="s">
        <v>186</v>
      </c>
      <c r="B101" s="64" t="s">
        <v>187</v>
      </c>
      <c r="C101" s="37">
        <v>4301070973</v>
      </c>
      <c r="D101" s="202">
        <v>4607111033987</v>
      </c>
      <c r="E101" s="202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89</v>
      </c>
      <c r="L101" s="38" t="s">
        <v>90</v>
      </c>
      <c r="M101" s="39" t="s">
        <v>88</v>
      </c>
      <c r="N101" s="39"/>
      <c r="O101" s="38">
        <v>180</v>
      </c>
      <c r="P101" s="29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204"/>
      <c r="R101" s="204"/>
      <c r="S101" s="204"/>
      <c r="T101" s="205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si="12"/>
        <v>0</v>
      </c>
      <c r="Z101" s="42">
        <f t="shared" si="13"/>
        <v>0</v>
      </c>
      <c r="AA101" s="69" t="s">
        <v>49</v>
      </c>
      <c r="AB101" s="70" t="s">
        <v>49</v>
      </c>
      <c r="AC101" s="85"/>
      <c r="AG101" s="82"/>
      <c r="AJ101" s="87" t="s">
        <v>91</v>
      </c>
      <c r="AK101" s="87">
        <v>1</v>
      </c>
      <c r="BB101" s="126" t="s">
        <v>73</v>
      </c>
      <c r="BM101" s="82">
        <f t="shared" si="14"/>
        <v>0</v>
      </c>
      <c r="BN101" s="82">
        <f t="shared" si="15"/>
        <v>0</v>
      </c>
      <c r="BO101" s="82">
        <f t="shared" si="16"/>
        <v>0</v>
      </c>
      <c r="BP101" s="82">
        <f t="shared" si="17"/>
        <v>0</v>
      </c>
    </row>
    <row r="102" spans="1:68" ht="27" hidden="1" customHeight="1" x14ac:dyDescent="0.25">
      <c r="A102" s="64" t="s">
        <v>188</v>
      </c>
      <c r="B102" s="64" t="s">
        <v>189</v>
      </c>
      <c r="C102" s="37">
        <v>4301071049</v>
      </c>
      <c r="D102" s="202">
        <v>4607111039293</v>
      </c>
      <c r="E102" s="202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28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204"/>
      <c r="R102" s="204"/>
      <c r="S102" s="204"/>
      <c r="T102" s="205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hidden="1" customHeight="1" x14ac:dyDescent="0.25">
      <c r="A103" s="64" t="s">
        <v>190</v>
      </c>
      <c r="B103" s="64" t="s">
        <v>191</v>
      </c>
      <c r="C103" s="37">
        <v>4301070974</v>
      </c>
      <c r="D103" s="202">
        <v>4607111034151</v>
      </c>
      <c r="E103" s="202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89</v>
      </c>
      <c r="L103" s="38" t="s">
        <v>90</v>
      </c>
      <c r="M103" s="39" t="s">
        <v>88</v>
      </c>
      <c r="N103" s="39"/>
      <c r="O103" s="38">
        <v>180</v>
      </c>
      <c r="P103" s="2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204"/>
      <c r="R103" s="204"/>
      <c r="S103" s="204"/>
      <c r="T103" s="205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91</v>
      </c>
      <c r="AK103" s="87">
        <v>1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hidden="1" customHeight="1" x14ac:dyDescent="0.25">
      <c r="A104" s="64" t="s">
        <v>192</v>
      </c>
      <c r="B104" s="64" t="s">
        <v>193</v>
      </c>
      <c r="C104" s="37">
        <v>4301071039</v>
      </c>
      <c r="D104" s="202">
        <v>4607111039279</v>
      </c>
      <c r="E104" s="202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28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204"/>
      <c r="R104" s="204"/>
      <c r="S104" s="204"/>
      <c r="T104" s="205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hidden="1" customHeight="1" x14ac:dyDescent="0.25">
      <c r="A105" s="64" t="s">
        <v>194</v>
      </c>
      <c r="B105" s="64" t="s">
        <v>195</v>
      </c>
      <c r="C105" s="37">
        <v>4301070945</v>
      </c>
      <c r="D105" s="202">
        <v>4607111037435</v>
      </c>
      <c r="E105" s="202"/>
      <c r="F105" s="63">
        <v>0.8</v>
      </c>
      <c r="G105" s="38">
        <v>8</v>
      </c>
      <c r="H105" s="63">
        <v>6.4</v>
      </c>
      <c r="I105" s="63">
        <v>6.6859999999999999</v>
      </c>
      <c r="J105" s="38">
        <v>84</v>
      </c>
      <c r="K105" s="38" t="s">
        <v>89</v>
      </c>
      <c r="L105" s="38" t="s">
        <v>90</v>
      </c>
      <c r="M105" s="39" t="s">
        <v>88</v>
      </c>
      <c r="N105" s="39"/>
      <c r="O105" s="38">
        <v>150</v>
      </c>
      <c r="P105" s="287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5" s="204"/>
      <c r="R105" s="204"/>
      <c r="S105" s="204"/>
      <c r="T105" s="205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91</v>
      </c>
      <c r="AK105" s="87">
        <v>1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idden="1" x14ac:dyDescent="0.2">
      <c r="A106" s="210"/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1"/>
      <c r="P106" s="207" t="s">
        <v>43</v>
      </c>
      <c r="Q106" s="208"/>
      <c r="R106" s="208"/>
      <c r="S106" s="208"/>
      <c r="T106" s="208"/>
      <c r="U106" s="208"/>
      <c r="V106" s="209"/>
      <c r="W106" s="43" t="s">
        <v>42</v>
      </c>
      <c r="X106" s="44">
        <f>IFERROR(SUM(X98:X105),"0")</f>
        <v>0</v>
      </c>
      <c r="Y106" s="44">
        <f>IFERROR(SUM(Y98:Y105),"0")</f>
        <v>0</v>
      </c>
      <c r="Z106" s="44">
        <f>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8"/>
      <c r="AB106" s="68"/>
      <c r="AC106" s="68"/>
    </row>
    <row r="107" spans="1:68" hidden="1" x14ac:dyDescent="0.2">
      <c r="A107" s="210"/>
      <c r="B107" s="210"/>
      <c r="C107" s="210"/>
      <c r="D107" s="210"/>
      <c r="E107" s="210"/>
      <c r="F107" s="210"/>
      <c r="G107" s="210"/>
      <c r="H107" s="210"/>
      <c r="I107" s="210"/>
      <c r="J107" s="210"/>
      <c r="K107" s="210"/>
      <c r="L107" s="210"/>
      <c r="M107" s="210"/>
      <c r="N107" s="210"/>
      <c r="O107" s="211"/>
      <c r="P107" s="207" t="s">
        <v>43</v>
      </c>
      <c r="Q107" s="208"/>
      <c r="R107" s="208"/>
      <c r="S107" s="208"/>
      <c r="T107" s="208"/>
      <c r="U107" s="208"/>
      <c r="V107" s="209"/>
      <c r="W107" s="43" t="s">
        <v>0</v>
      </c>
      <c r="X107" s="44">
        <f>IFERROR(SUMPRODUCT(X98:X105*H98:H105),"0")</f>
        <v>0</v>
      </c>
      <c r="Y107" s="44">
        <f>IFERROR(SUMPRODUCT(Y98:Y105*H98:H105),"0")</f>
        <v>0</v>
      </c>
      <c r="Z107" s="43"/>
      <c r="AA107" s="68"/>
      <c r="AB107" s="68"/>
      <c r="AC107" s="68"/>
    </row>
    <row r="108" spans="1:68" ht="16.5" hidden="1" customHeight="1" x14ac:dyDescent="0.25">
      <c r="A108" s="246" t="s">
        <v>196</v>
      </c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  <c r="Z108" s="246"/>
      <c r="AA108" s="66"/>
      <c r="AB108" s="66"/>
      <c r="AC108" s="83"/>
    </row>
    <row r="109" spans="1:68" ht="14.25" hidden="1" customHeight="1" x14ac:dyDescent="0.25">
      <c r="A109" s="232" t="s">
        <v>149</v>
      </c>
      <c r="B109" s="232"/>
      <c r="C109" s="232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67"/>
      <c r="AB109" s="67"/>
      <c r="AC109" s="84"/>
    </row>
    <row r="110" spans="1:68" ht="27" hidden="1" customHeight="1" x14ac:dyDescent="0.25">
      <c r="A110" s="64" t="s">
        <v>197</v>
      </c>
      <c r="B110" s="64" t="s">
        <v>198</v>
      </c>
      <c r="C110" s="37">
        <v>4301135289</v>
      </c>
      <c r="D110" s="202">
        <v>4607111034014</v>
      </c>
      <c r="E110" s="202"/>
      <c r="F110" s="63">
        <v>0.25</v>
      </c>
      <c r="G110" s="38">
        <v>12</v>
      </c>
      <c r="H110" s="63">
        <v>3</v>
      </c>
      <c r="I110" s="63">
        <v>3.7035999999999998</v>
      </c>
      <c r="J110" s="38">
        <v>70</v>
      </c>
      <c r="K110" s="38" t="s">
        <v>97</v>
      </c>
      <c r="L110" s="38" t="s">
        <v>90</v>
      </c>
      <c r="M110" s="39" t="s">
        <v>88</v>
      </c>
      <c r="N110" s="39"/>
      <c r="O110" s="38">
        <v>180</v>
      </c>
      <c r="P110" s="282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0" s="204"/>
      <c r="R110" s="204"/>
      <c r="S110" s="204"/>
      <c r="T110" s="205"/>
      <c r="U110" s="40" t="s">
        <v>49</v>
      </c>
      <c r="V110" s="40" t="s">
        <v>49</v>
      </c>
      <c r="W110" s="41" t="s">
        <v>42</v>
      </c>
      <c r="X110" s="59">
        <v>0</v>
      </c>
      <c r="Y110" s="56">
        <f>IFERROR(IF(X110="","",X110),"")</f>
        <v>0</v>
      </c>
      <c r="Z110" s="42">
        <f>IFERROR(IF(X110="","",X110*0.01788),"")</f>
        <v>0</v>
      </c>
      <c r="AA110" s="69" t="s">
        <v>49</v>
      </c>
      <c r="AB110" s="70" t="s">
        <v>49</v>
      </c>
      <c r="AC110" s="85"/>
      <c r="AG110" s="82"/>
      <c r="AJ110" s="87" t="s">
        <v>91</v>
      </c>
      <c r="AK110" s="87">
        <v>1</v>
      </c>
      <c r="BB110" s="131" t="s">
        <v>96</v>
      </c>
      <c r="BM110" s="82">
        <f>IFERROR(X110*I110,"0")</f>
        <v>0</v>
      </c>
      <c r="BN110" s="82">
        <f>IFERROR(Y110*I110,"0")</f>
        <v>0</v>
      </c>
      <c r="BO110" s="82">
        <f>IFERROR(X110/J110,"0")</f>
        <v>0</v>
      </c>
      <c r="BP110" s="82">
        <f>IFERROR(Y110/J110,"0")</f>
        <v>0</v>
      </c>
    </row>
    <row r="111" spans="1:68" ht="27" hidden="1" customHeight="1" x14ac:dyDescent="0.25">
      <c r="A111" s="64" t="s">
        <v>199</v>
      </c>
      <c r="B111" s="64" t="s">
        <v>200</v>
      </c>
      <c r="C111" s="37">
        <v>4301135299</v>
      </c>
      <c r="D111" s="202">
        <v>4607111033994</v>
      </c>
      <c r="E111" s="202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97</v>
      </c>
      <c r="L111" s="38" t="s">
        <v>90</v>
      </c>
      <c r="M111" s="39" t="s">
        <v>88</v>
      </c>
      <c r="N111" s="39"/>
      <c r="O111" s="38">
        <v>180</v>
      </c>
      <c r="P111" s="28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1" s="204"/>
      <c r="R111" s="204"/>
      <c r="S111" s="204"/>
      <c r="T111" s="205"/>
      <c r="U111" s="40" t="s">
        <v>49</v>
      </c>
      <c r="V111" s="40" t="s">
        <v>49</v>
      </c>
      <c r="W111" s="41" t="s">
        <v>42</v>
      </c>
      <c r="X111" s="59">
        <v>0</v>
      </c>
      <c r="Y111" s="56">
        <f>IFERROR(IF(X111="","",X111),"")</f>
        <v>0</v>
      </c>
      <c r="Z111" s="42">
        <f>IFERROR(IF(X111="","",X111*0.01788),"")</f>
        <v>0</v>
      </c>
      <c r="AA111" s="69" t="s">
        <v>49</v>
      </c>
      <c r="AB111" s="70" t="s">
        <v>49</v>
      </c>
      <c r="AC111" s="85"/>
      <c r="AG111" s="82"/>
      <c r="AJ111" s="87" t="s">
        <v>91</v>
      </c>
      <c r="AK111" s="87">
        <v>1</v>
      </c>
      <c r="BB111" s="132" t="s">
        <v>96</v>
      </c>
      <c r="BM111" s="82">
        <f>IFERROR(X111*I111,"0")</f>
        <v>0</v>
      </c>
      <c r="BN111" s="82">
        <f>IFERROR(Y111*I111,"0")</f>
        <v>0</v>
      </c>
      <c r="BO111" s="82">
        <f>IFERROR(X111/J111,"0")</f>
        <v>0</v>
      </c>
      <c r="BP111" s="82">
        <f>IFERROR(Y111/J111,"0")</f>
        <v>0</v>
      </c>
    </row>
    <row r="112" spans="1:68" hidden="1" x14ac:dyDescent="0.2">
      <c r="A112" s="210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1"/>
      <c r="P112" s="207" t="s">
        <v>43</v>
      </c>
      <c r="Q112" s="208"/>
      <c r="R112" s="208"/>
      <c r="S112" s="208"/>
      <c r="T112" s="208"/>
      <c r="U112" s="208"/>
      <c r="V112" s="209"/>
      <c r="W112" s="43" t="s">
        <v>42</v>
      </c>
      <c r="X112" s="44">
        <f>IFERROR(SUM(X110:X111),"0")</f>
        <v>0</v>
      </c>
      <c r="Y112" s="44">
        <f>IFERROR(SUM(Y110:Y111),"0")</f>
        <v>0</v>
      </c>
      <c r="Z112" s="44">
        <f>IFERROR(IF(Z110="",0,Z110),"0")+IFERROR(IF(Z111="",0,Z111),"0")</f>
        <v>0</v>
      </c>
      <c r="AA112" s="68"/>
      <c r="AB112" s="68"/>
      <c r="AC112" s="68"/>
    </row>
    <row r="113" spans="1:68" hidden="1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1"/>
      <c r="P113" s="207" t="s">
        <v>43</v>
      </c>
      <c r="Q113" s="208"/>
      <c r="R113" s="208"/>
      <c r="S113" s="208"/>
      <c r="T113" s="208"/>
      <c r="U113" s="208"/>
      <c r="V113" s="209"/>
      <c r="W113" s="43" t="s">
        <v>0</v>
      </c>
      <c r="X113" s="44">
        <f>IFERROR(SUMPRODUCT(X110:X111*H110:H111),"0")</f>
        <v>0</v>
      </c>
      <c r="Y113" s="44">
        <f>IFERROR(SUMPRODUCT(Y110:Y111*H110:H111),"0")</f>
        <v>0</v>
      </c>
      <c r="Z113" s="43"/>
      <c r="AA113" s="68"/>
      <c r="AB113" s="68"/>
      <c r="AC113" s="68"/>
    </row>
    <row r="114" spans="1:68" ht="16.5" hidden="1" customHeight="1" x14ac:dyDescent="0.25">
      <c r="A114" s="246" t="s">
        <v>201</v>
      </c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  <c r="Z114" s="246"/>
      <c r="AA114" s="66"/>
      <c r="AB114" s="66"/>
      <c r="AC114" s="83"/>
    </row>
    <row r="115" spans="1:68" ht="14.25" hidden="1" customHeight="1" x14ac:dyDescent="0.25">
      <c r="A115" s="232" t="s">
        <v>149</v>
      </c>
      <c r="B115" s="232"/>
      <c r="C115" s="232"/>
      <c r="D115" s="232"/>
      <c r="E115" s="232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  <c r="Z115" s="232"/>
      <c r="AA115" s="67"/>
      <c r="AB115" s="67"/>
      <c r="AC115" s="84"/>
    </row>
    <row r="116" spans="1:68" ht="27" hidden="1" customHeight="1" x14ac:dyDescent="0.25">
      <c r="A116" s="64" t="s">
        <v>202</v>
      </c>
      <c r="B116" s="64" t="s">
        <v>203</v>
      </c>
      <c r="C116" s="37">
        <v>4301135311</v>
      </c>
      <c r="D116" s="202">
        <v>4607111039095</v>
      </c>
      <c r="E116" s="202"/>
      <c r="F116" s="63">
        <v>0.25</v>
      </c>
      <c r="G116" s="38">
        <v>12</v>
      </c>
      <c r="H116" s="63">
        <v>3</v>
      </c>
      <c r="I116" s="63">
        <v>3.7480000000000002</v>
      </c>
      <c r="J116" s="38">
        <v>70</v>
      </c>
      <c r="K116" s="38" t="s">
        <v>97</v>
      </c>
      <c r="L116" s="38" t="s">
        <v>90</v>
      </c>
      <c r="M116" s="39" t="s">
        <v>88</v>
      </c>
      <c r="N116" s="39"/>
      <c r="O116" s="38">
        <v>180</v>
      </c>
      <c r="P116" s="2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204"/>
      <c r="R116" s="204"/>
      <c r="S116" s="204"/>
      <c r="T116" s="205"/>
      <c r="U116" s="40" t="s">
        <v>49</v>
      </c>
      <c r="V116" s="40" t="s">
        <v>49</v>
      </c>
      <c r="W116" s="41" t="s">
        <v>42</v>
      </c>
      <c r="X116" s="59">
        <v>0</v>
      </c>
      <c r="Y116" s="56">
        <f>IFERROR(IF(X116="","",X116),"")</f>
        <v>0</v>
      </c>
      <c r="Z116" s="42">
        <f>IFERROR(IF(X116="","",X116*0.01788),"")</f>
        <v>0</v>
      </c>
      <c r="AA116" s="69" t="s">
        <v>49</v>
      </c>
      <c r="AB116" s="70" t="s">
        <v>49</v>
      </c>
      <c r="AC116" s="85"/>
      <c r="AG116" s="82"/>
      <c r="AJ116" s="87" t="s">
        <v>91</v>
      </c>
      <c r="AK116" s="87">
        <v>1</v>
      </c>
      <c r="BB116" s="133" t="s">
        <v>96</v>
      </c>
      <c r="BM116" s="82">
        <f>IFERROR(X116*I116,"0")</f>
        <v>0</v>
      </c>
      <c r="BN116" s="82">
        <f>IFERROR(Y116*I116,"0")</f>
        <v>0</v>
      </c>
      <c r="BO116" s="82">
        <f>IFERROR(X116/J116,"0")</f>
        <v>0</v>
      </c>
      <c r="BP116" s="82">
        <f>IFERROR(Y116/J116,"0")</f>
        <v>0</v>
      </c>
    </row>
    <row r="117" spans="1:68" ht="27" hidden="1" customHeight="1" x14ac:dyDescent="0.25">
      <c r="A117" s="64" t="s">
        <v>204</v>
      </c>
      <c r="B117" s="64" t="s">
        <v>205</v>
      </c>
      <c r="C117" s="37">
        <v>4301135282</v>
      </c>
      <c r="D117" s="202">
        <v>4607111034199</v>
      </c>
      <c r="E117" s="202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97</v>
      </c>
      <c r="L117" s="38" t="s">
        <v>90</v>
      </c>
      <c r="M117" s="39" t="s">
        <v>88</v>
      </c>
      <c r="N117" s="39"/>
      <c r="O117" s="38">
        <v>180</v>
      </c>
      <c r="P117" s="28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204"/>
      <c r="R117" s="204"/>
      <c r="S117" s="204"/>
      <c r="T117" s="205"/>
      <c r="U117" s="40" t="s">
        <v>49</v>
      </c>
      <c r="V117" s="40" t="s">
        <v>49</v>
      </c>
      <c r="W117" s="41" t="s">
        <v>42</v>
      </c>
      <c r="X117" s="59">
        <v>0</v>
      </c>
      <c r="Y117" s="56">
        <f>IFERROR(IF(X117="","",X117),"")</f>
        <v>0</v>
      </c>
      <c r="Z117" s="42">
        <f>IFERROR(IF(X117="","",X117*0.01788),"")</f>
        <v>0</v>
      </c>
      <c r="AA117" s="69" t="s">
        <v>49</v>
      </c>
      <c r="AB117" s="70" t="s">
        <v>49</v>
      </c>
      <c r="AC117" s="85"/>
      <c r="AG117" s="82"/>
      <c r="AJ117" s="87" t="s">
        <v>91</v>
      </c>
      <c r="AK117" s="87">
        <v>1</v>
      </c>
      <c r="BB117" s="134" t="s">
        <v>96</v>
      </c>
      <c r="BM117" s="82">
        <f>IFERROR(X117*I117,"0")</f>
        <v>0</v>
      </c>
      <c r="BN117" s="82">
        <f>IFERROR(Y117*I117,"0")</f>
        <v>0</v>
      </c>
      <c r="BO117" s="82">
        <f>IFERROR(X117/J117,"0")</f>
        <v>0</v>
      </c>
      <c r="BP117" s="82">
        <f>IFERROR(Y117/J117,"0")</f>
        <v>0</v>
      </c>
    </row>
    <row r="118" spans="1:68" hidden="1" x14ac:dyDescent="0.2">
      <c r="A118" s="210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1"/>
      <c r="P118" s="207" t="s">
        <v>43</v>
      </c>
      <c r="Q118" s="208"/>
      <c r="R118" s="208"/>
      <c r="S118" s="208"/>
      <c r="T118" s="208"/>
      <c r="U118" s="208"/>
      <c r="V118" s="209"/>
      <c r="W118" s="43" t="s">
        <v>42</v>
      </c>
      <c r="X118" s="44">
        <f>IFERROR(SUM(X116:X117),"0")</f>
        <v>0</v>
      </c>
      <c r="Y118" s="44">
        <f>IFERROR(SUM(Y116:Y117),"0")</f>
        <v>0</v>
      </c>
      <c r="Z118" s="44">
        <f>IFERROR(IF(Z116="",0,Z116),"0")+IFERROR(IF(Z117="",0,Z117),"0")</f>
        <v>0</v>
      </c>
      <c r="AA118" s="68"/>
      <c r="AB118" s="68"/>
      <c r="AC118" s="68"/>
    </row>
    <row r="119" spans="1:68" hidden="1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1"/>
      <c r="P119" s="207" t="s">
        <v>43</v>
      </c>
      <c r="Q119" s="208"/>
      <c r="R119" s="208"/>
      <c r="S119" s="208"/>
      <c r="T119" s="208"/>
      <c r="U119" s="208"/>
      <c r="V119" s="209"/>
      <c r="W119" s="43" t="s">
        <v>0</v>
      </c>
      <c r="X119" s="44">
        <f>IFERROR(SUMPRODUCT(X116:X117*H116:H117),"0")</f>
        <v>0</v>
      </c>
      <c r="Y119" s="44">
        <f>IFERROR(SUMPRODUCT(Y116:Y117*H116:H117),"0")</f>
        <v>0</v>
      </c>
      <c r="Z119" s="43"/>
      <c r="AA119" s="68"/>
      <c r="AB119" s="68"/>
      <c r="AC119" s="68"/>
    </row>
    <row r="120" spans="1:68" ht="16.5" hidden="1" customHeight="1" x14ac:dyDescent="0.25">
      <c r="A120" s="246" t="s">
        <v>206</v>
      </c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  <c r="Z120" s="246"/>
      <c r="AA120" s="66"/>
      <c r="AB120" s="66"/>
      <c r="AC120" s="83"/>
    </row>
    <row r="121" spans="1:68" ht="14.25" hidden="1" customHeight="1" x14ac:dyDescent="0.25">
      <c r="A121" s="232" t="s">
        <v>149</v>
      </c>
      <c r="B121" s="232"/>
      <c r="C121" s="232"/>
      <c r="D121" s="232"/>
      <c r="E121" s="23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  <c r="Z121" s="232"/>
      <c r="AA121" s="67"/>
      <c r="AB121" s="67"/>
      <c r="AC121" s="84"/>
    </row>
    <row r="122" spans="1:68" ht="27" hidden="1" customHeight="1" x14ac:dyDescent="0.25">
      <c r="A122" s="64" t="s">
        <v>207</v>
      </c>
      <c r="B122" s="64" t="s">
        <v>208</v>
      </c>
      <c r="C122" s="37">
        <v>4301135275</v>
      </c>
      <c r="D122" s="202">
        <v>4607111034380</v>
      </c>
      <c r="E122" s="202"/>
      <c r="F122" s="63">
        <v>0.25</v>
      </c>
      <c r="G122" s="38">
        <v>12</v>
      </c>
      <c r="H122" s="63">
        <v>3</v>
      </c>
      <c r="I122" s="63">
        <v>3.28</v>
      </c>
      <c r="J122" s="38">
        <v>70</v>
      </c>
      <c r="K122" s="38" t="s">
        <v>97</v>
      </c>
      <c r="L122" s="38" t="s">
        <v>90</v>
      </c>
      <c r="M122" s="39" t="s">
        <v>88</v>
      </c>
      <c r="N122" s="39"/>
      <c r="O122" s="38">
        <v>180</v>
      </c>
      <c r="P122" s="27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204"/>
      <c r="R122" s="204"/>
      <c r="S122" s="204"/>
      <c r="T122" s="205"/>
      <c r="U122" s="40" t="s">
        <v>49</v>
      </c>
      <c r="V122" s="40" t="s">
        <v>49</v>
      </c>
      <c r="W122" s="41" t="s">
        <v>42</v>
      </c>
      <c r="X122" s="59">
        <v>0</v>
      </c>
      <c r="Y122" s="56">
        <f>IFERROR(IF(X122="","",X122),"")</f>
        <v>0</v>
      </c>
      <c r="Z122" s="42">
        <f>IFERROR(IF(X122="","",X122*0.01788),"")</f>
        <v>0</v>
      </c>
      <c r="AA122" s="69" t="s">
        <v>49</v>
      </c>
      <c r="AB122" s="70" t="s">
        <v>49</v>
      </c>
      <c r="AC122" s="85"/>
      <c r="AG122" s="82"/>
      <c r="AJ122" s="87" t="s">
        <v>91</v>
      </c>
      <c r="AK122" s="87">
        <v>1</v>
      </c>
      <c r="BB122" s="135" t="s">
        <v>96</v>
      </c>
      <c r="BM122" s="82">
        <f>IFERROR(X122*I122,"0")</f>
        <v>0</v>
      </c>
      <c r="BN122" s="82">
        <f>IFERROR(Y122*I122,"0")</f>
        <v>0</v>
      </c>
      <c r="BO122" s="82">
        <f>IFERROR(X122/J122,"0")</f>
        <v>0</v>
      </c>
      <c r="BP122" s="82">
        <f>IFERROR(Y122/J122,"0")</f>
        <v>0</v>
      </c>
    </row>
    <row r="123" spans="1:68" ht="27" hidden="1" customHeight="1" x14ac:dyDescent="0.25">
      <c r="A123" s="64" t="s">
        <v>209</v>
      </c>
      <c r="B123" s="64" t="s">
        <v>210</v>
      </c>
      <c r="C123" s="37">
        <v>4301135277</v>
      </c>
      <c r="D123" s="202">
        <v>4607111034397</v>
      </c>
      <c r="E123" s="202"/>
      <c r="F123" s="63">
        <v>0.25</v>
      </c>
      <c r="G123" s="38">
        <v>12</v>
      </c>
      <c r="H123" s="63">
        <v>3</v>
      </c>
      <c r="I123" s="63">
        <v>3.28</v>
      </c>
      <c r="J123" s="38">
        <v>70</v>
      </c>
      <c r="K123" s="38" t="s">
        <v>97</v>
      </c>
      <c r="L123" s="38" t="s">
        <v>90</v>
      </c>
      <c r="M123" s="39" t="s">
        <v>88</v>
      </c>
      <c r="N123" s="39"/>
      <c r="O123" s="38">
        <v>180</v>
      </c>
      <c r="P123" s="2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204"/>
      <c r="R123" s="204"/>
      <c r="S123" s="204"/>
      <c r="T123" s="205"/>
      <c r="U123" s="40" t="s">
        <v>49</v>
      </c>
      <c r="V123" s="40" t="s">
        <v>49</v>
      </c>
      <c r="W123" s="41" t="s">
        <v>42</v>
      </c>
      <c r="X123" s="59">
        <v>0</v>
      </c>
      <c r="Y123" s="56">
        <f>IFERROR(IF(X123="","",X123),"")</f>
        <v>0</v>
      </c>
      <c r="Z123" s="42">
        <f>IFERROR(IF(X123="","",X123*0.01788),"")</f>
        <v>0</v>
      </c>
      <c r="AA123" s="69" t="s">
        <v>49</v>
      </c>
      <c r="AB123" s="70" t="s">
        <v>49</v>
      </c>
      <c r="AC123" s="85"/>
      <c r="AG123" s="82"/>
      <c r="AJ123" s="87" t="s">
        <v>91</v>
      </c>
      <c r="AK123" s="87">
        <v>1</v>
      </c>
      <c r="BB123" s="136" t="s">
        <v>96</v>
      </c>
      <c r="BM123" s="82">
        <f>IFERROR(X123*I123,"0")</f>
        <v>0</v>
      </c>
      <c r="BN123" s="82">
        <f>IFERROR(Y123*I123,"0")</f>
        <v>0</v>
      </c>
      <c r="BO123" s="82">
        <f>IFERROR(X123/J123,"0")</f>
        <v>0</v>
      </c>
      <c r="BP123" s="82">
        <f>IFERROR(Y123/J123,"0")</f>
        <v>0</v>
      </c>
    </row>
    <row r="124" spans="1:68" hidden="1" x14ac:dyDescent="0.2">
      <c r="A124" s="210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1"/>
      <c r="P124" s="207" t="s">
        <v>43</v>
      </c>
      <c r="Q124" s="208"/>
      <c r="R124" s="208"/>
      <c r="S124" s="208"/>
      <c r="T124" s="208"/>
      <c r="U124" s="208"/>
      <c r="V124" s="209"/>
      <c r="W124" s="43" t="s">
        <v>42</v>
      </c>
      <c r="X124" s="44">
        <f>IFERROR(SUM(X122:X123),"0")</f>
        <v>0</v>
      </c>
      <c r="Y124" s="44">
        <f>IFERROR(SUM(Y122:Y123),"0")</f>
        <v>0</v>
      </c>
      <c r="Z124" s="44">
        <f>IFERROR(IF(Z122="",0,Z122),"0")+IFERROR(IF(Z123="",0,Z123),"0")</f>
        <v>0</v>
      </c>
      <c r="AA124" s="68"/>
      <c r="AB124" s="68"/>
      <c r="AC124" s="68"/>
    </row>
    <row r="125" spans="1:68" hidden="1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1"/>
      <c r="P125" s="207" t="s">
        <v>43</v>
      </c>
      <c r="Q125" s="208"/>
      <c r="R125" s="208"/>
      <c r="S125" s="208"/>
      <c r="T125" s="208"/>
      <c r="U125" s="208"/>
      <c r="V125" s="209"/>
      <c r="W125" s="43" t="s">
        <v>0</v>
      </c>
      <c r="X125" s="44">
        <f>IFERROR(SUMPRODUCT(X122:X123*H122:H123),"0")</f>
        <v>0</v>
      </c>
      <c r="Y125" s="44">
        <f>IFERROR(SUMPRODUCT(Y122:Y123*H122:H123),"0")</f>
        <v>0</v>
      </c>
      <c r="Z125" s="43"/>
      <c r="AA125" s="68"/>
      <c r="AB125" s="68"/>
      <c r="AC125" s="68"/>
    </row>
    <row r="126" spans="1:68" ht="16.5" hidden="1" customHeight="1" x14ac:dyDescent="0.25">
      <c r="A126" s="246" t="s">
        <v>211</v>
      </c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  <c r="Z126" s="246"/>
      <c r="AA126" s="66"/>
      <c r="AB126" s="66"/>
      <c r="AC126" s="83"/>
    </row>
    <row r="127" spans="1:68" ht="14.25" hidden="1" customHeight="1" x14ac:dyDescent="0.25">
      <c r="A127" s="232" t="s">
        <v>149</v>
      </c>
      <c r="B127" s="232"/>
      <c r="C127" s="232"/>
      <c r="D127" s="232"/>
      <c r="E127" s="232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  <c r="Z127" s="232"/>
      <c r="AA127" s="67"/>
      <c r="AB127" s="67"/>
      <c r="AC127" s="84"/>
    </row>
    <row r="128" spans="1:68" ht="27" hidden="1" customHeight="1" x14ac:dyDescent="0.25">
      <c r="A128" s="64" t="s">
        <v>212</v>
      </c>
      <c r="B128" s="64" t="s">
        <v>213</v>
      </c>
      <c r="C128" s="37">
        <v>4301135279</v>
      </c>
      <c r="D128" s="202">
        <v>4607111035806</v>
      </c>
      <c r="E128" s="202"/>
      <c r="F128" s="63">
        <v>0.25</v>
      </c>
      <c r="G128" s="38">
        <v>12</v>
      </c>
      <c r="H128" s="63">
        <v>3</v>
      </c>
      <c r="I128" s="63">
        <v>3.7035999999999998</v>
      </c>
      <c r="J128" s="38">
        <v>70</v>
      </c>
      <c r="K128" s="38" t="s">
        <v>97</v>
      </c>
      <c r="L128" s="38" t="s">
        <v>90</v>
      </c>
      <c r="M128" s="39" t="s">
        <v>88</v>
      </c>
      <c r="N128" s="39"/>
      <c r="O128" s="38">
        <v>180</v>
      </c>
      <c r="P128" s="27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204"/>
      <c r="R128" s="204"/>
      <c r="S128" s="204"/>
      <c r="T128" s="205"/>
      <c r="U128" s="40" t="s">
        <v>49</v>
      </c>
      <c r="V128" s="40" t="s">
        <v>49</v>
      </c>
      <c r="W128" s="41" t="s">
        <v>42</v>
      </c>
      <c r="X128" s="59">
        <v>0</v>
      </c>
      <c r="Y128" s="56">
        <f>IFERROR(IF(X128="","",X128),"")</f>
        <v>0</v>
      </c>
      <c r="Z128" s="42">
        <f>IFERROR(IF(X128="","",X128*0.01788),"")</f>
        <v>0</v>
      </c>
      <c r="AA128" s="69" t="s">
        <v>49</v>
      </c>
      <c r="AB128" s="70" t="s">
        <v>49</v>
      </c>
      <c r="AC128" s="85"/>
      <c r="AG128" s="82"/>
      <c r="AJ128" s="87" t="s">
        <v>91</v>
      </c>
      <c r="AK128" s="87">
        <v>1</v>
      </c>
      <c r="BB128" s="137" t="s">
        <v>96</v>
      </c>
      <c r="BM128" s="82">
        <f>IFERROR(X128*I128,"0")</f>
        <v>0</v>
      </c>
      <c r="BN128" s="82">
        <f>IFERROR(Y128*I128,"0")</f>
        <v>0</v>
      </c>
      <c r="BO128" s="82">
        <f>IFERROR(X128/J128,"0")</f>
        <v>0</v>
      </c>
      <c r="BP128" s="82">
        <f>IFERROR(Y128/J128,"0")</f>
        <v>0</v>
      </c>
    </row>
    <row r="129" spans="1:68" hidden="1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1"/>
      <c r="P129" s="207" t="s">
        <v>43</v>
      </c>
      <c r="Q129" s="208"/>
      <c r="R129" s="208"/>
      <c r="S129" s="208"/>
      <c r="T129" s="208"/>
      <c r="U129" s="208"/>
      <c r="V129" s="209"/>
      <c r="W129" s="43" t="s">
        <v>42</v>
      </c>
      <c r="X129" s="44">
        <f>IFERROR(SUM(X128:X128),"0")</f>
        <v>0</v>
      </c>
      <c r="Y129" s="44">
        <f>IFERROR(SUM(Y128:Y128),"0")</f>
        <v>0</v>
      </c>
      <c r="Z129" s="44">
        <f>IFERROR(IF(Z128="",0,Z128),"0")</f>
        <v>0</v>
      </c>
      <c r="AA129" s="68"/>
      <c r="AB129" s="68"/>
      <c r="AC129" s="68"/>
    </row>
    <row r="130" spans="1:68" hidden="1" x14ac:dyDescent="0.2">
      <c r="A130" s="210"/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1"/>
      <c r="P130" s="207" t="s">
        <v>43</v>
      </c>
      <c r="Q130" s="208"/>
      <c r="R130" s="208"/>
      <c r="S130" s="208"/>
      <c r="T130" s="208"/>
      <c r="U130" s="208"/>
      <c r="V130" s="209"/>
      <c r="W130" s="43" t="s">
        <v>0</v>
      </c>
      <c r="X130" s="44">
        <f>IFERROR(SUMPRODUCT(X128:X128*H128:H128),"0")</f>
        <v>0</v>
      </c>
      <c r="Y130" s="44">
        <f>IFERROR(SUMPRODUCT(Y128:Y128*H128:H128),"0")</f>
        <v>0</v>
      </c>
      <c r="Z130" s="43"/>
      <c r="AA130" s="68"/>
      <c r="AB130" s="68"/>
      <c r="AC130" s="68"/>
    </row>
    <row r="131" spans="1:68" ht="16.5" hidden="1" customHeight="1" x14ac:dyDescent="0.25">
      <c r="A131" s="246" t="s">
        <v>214</v>
      </c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  <c r="Z131" s="246"/>
      <c r="AA131" s="66"/>
      <c r="AB131" s="66"/>
      <c r="AC131" s="83"/>
    </row>
    <row r="132" spans="1:68" ht="14.25" hidden="1" customHeight="1" x14ac:dyDescent="0.25">
      <c r="A132" s="232" t="s">
        <v>215</v>
      </c>
      <c r="B132" s="232"/>
      <c r="C132" s="232"/>
      <c r="D132" s="232"/>
      <c r="E132" s="232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  <c r="Z132" s="232"/>
      <c r="AA132" s="67"/>
      <c r="AB132" s="67"/>
      <c r="AC132" s="84"/>
    </row>
    <row r="133" spans="1:68" ht="27" hidden="1" customHeight="1" x14ac:dyDescent="0.25">
      <c r="A133" s="64" t="s">
        <v>216</v>
      </c>
      <c r="B133" s="64" t="s">
        <v>217</v>
      </c>
      <c r="C133" s="37">
        <v>4301071054</v>
      </c>
      <c r="D133" s="202">
        <v>4607111035639</v>
      </c>
      <c r="E133" s="202"/>
      <c r="F133" s="63">
        <v>0.2</v>
      </c>
      <c r="G133" s="38">
        <v>8</v>
      </c>
      <c r="H133" s="63">
        <v>1.6</v>
      </c>
      <c r="I133" s="63">
        <v>2.12</v>
      </c>
      <c r="J133" s="38">
        <v>72</v>
      </c>
      <c r="K133" s="38" t="s">
        <v>219</v>
      </c>
      <c r="L133" s="38" t="s">
        <v>90</v>
      </c>
      <c r="M133" s="39" t="s">
        <v>88</v>
      </c>
      <c r="N133" s="39"/>
      <c r="O133" s="38">
        <v>180</v>
      </c>
      <c r="P133" s="275" t="s">
        <v>218</v>
      </c>
      <c r="Q133" s="204"/>
      <c r="R133" s="204"/>
      <c r="S133" s="204"/>
      <c r="T133" s="205"/>
      <c r="U133" s="40" t="s">
        <v>49</v>
      </c>
      <c r="V133" s="40" t="s">
        <v>49</v>
      </c>
      <c r="W133" s="41" t="s">
        <v>42</v>
      </c>
      <c r="X133" s="59">
        <v>0</v>
      </c>
      <c r="Y133" s="56">
        <f>IFERROR(IF(X133="","",X133),"")</f>
        <v>0</v>
      </c>
      <c r="Z133" s="42">
        <f>IFERROR(IF(X133="","",X133*0.01157),"")</f>
        <v>0</v>
      </c>
      <c r="AA133" s="69" t="s">
        <v>49</v>
      </c>
      <c r="AB133" s="70" t="s">
        <v>49</v>
      </c>
      <c r="AC133" s="85"/>
      <c r="AG133" s="82"/>
      <c r="AJ133" s="87" t="s">
        <v>91</v>
      </c>
      <c r="AK133" s="87">
        <v>1</v>
      </c>
      <c r="BB133" s="138" t="s">
        <v>96</v>
      </c>
      <c r="BM133" s="82">
        <f>IFERROR(X133*I133,"0")</f>
        <v>0</v>
      </c>
      <c r="BN133" s="82">
        <f>IFERROR(Y133*I133,"0")</f>
        <v>0</v>
      </c>
      <c r="BO133" s="82">
        <f>IFERROR(X133/J133,"0")</f>
        <v>0</v>
      </c>
      <c r="BP133" s="82">
        <f>IFERROR(Y133/J133,"0")</f>
        <v>0</v>
      </c>
    </row>
    <row r="134" spans="1:68" ht="27" hidden="1" customHeight="1" x14ac:dyDescent="0.25">
      <c r="A134" s="64" t="s">
        <v>220</v>
      </c>
      <c r="B134" s="64" t="s">
        <v>221</v>
      </c>
      <c r="C134" s="37">
        <v>4301135540</v>
      </c>
      <c r="D134" s="202">
        <v>4607111035646</v>
      </c>
      <c r="E134" s="202"/>
      <c r="F134" s="63">
        <v>0.2</v>
      </c>
      <c r="G134" s="38">
        <v>8</v>
      </c>
      <c r="H134" s="63">
        <v>1.6</v>
      </c>
      <c r="I134" s="63">
        <v>2.12</v>
      </c>
      <c r="J134" s="38">
        <v>72</v>
      </c>
      <c r="K134" s="38" t="s">
        <v>219</v>
      </c>
      <c r="L134" s="38" t="s">
        <v>90</v>
      </c>
      <c r="M134" s="39" t="s">
        <v>88</v>
      </c>
      <c r="N134" s="39"/>
      <c r="O134" s="38">
        <v>180</v>
      </c>
      <c r="P134" s="2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204"/>
      <c r="R134" s="204"/>
      <c r="S134" s="204"/>
      <c r="T134" s="205"/>
      <c r="U134" s="40" t="s">
        <v>49</v>
      </c>
      <c r="V134" s="40" t="s">
        <v>49</v>
      </c>
      <c r="W134" s="41" t="s">
        <v>42</v>
      </c>
      <c r="X134" s="59">
        <v>0</v>
      </c>
      <c r="Y134" s="56">
        <f>IFERROR(IF(X134="","",X134),"")</f>
        <v>0</v>
      </c>
      <c r="Z134" s="42">
        <f>IFERROR(IF(X134="","",X134*0.01157),"")</f>
        <v>0</v>
      </c>
      <c r="AA134" s="69" t="s">
        <v>49</v>
      </c>
      <c r="AB134" s="70" t="s">
        <v>49</v>
      </c>
      <c r="AC134" s="85"/>
      <c r="AG134" s="82"/>
      <c r="AJ134" s="87" t="s">
        <v>91</v>
      </c>
      <c r="AK134" s="87">
        <v>1</v>
      </c>
      <c r="BB134" s="139" t="s">
        <v>96</v>
      </c>
      <c r="BM134" s="82">
        <f>IFERROR(X134*I134,"0")</f>
        <v>0</v>
      </c>
      <c r="BN134" s="82">
        <f>IFERROR(Y134*I134,"0")</f>
        <v>0</v>
      </c>
      <c r="BO134" s="82">
        <f>IFERROR(X134/J134,"0")</f>
        <v>0</v>
      </c>
      <c r="BP134" s="82">
        <f>IFERROR(Y134/J134,"0")</f>
        <v>0</v>
      </c>
    </row>
    <row r="135" spans="1:68" hidden="1" x14ac:dyDescent="0.2">
      <c r="A135" s="210"/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1"/>
      <c r="P135" s="207" t="s">
        <v>43</v>
      </c>
      <c r="Q135" s="208"/>
      <c r="R135" s="208"/>
      <c r="S135" s="208"/>
      <c r="T135" s="208"/>
      <c r="U135" s="208"/>
      <c r="V135" s="209"/>
      <c r="W135" s="43" t="s">
        <v>42</v>
      </c>
      <c r="X135" s="44">
        <f>IFERROR(SUM(X133:X134),"0")</f>
        <v>0</v>
      </c>
      <c r="Y135" s="44">
        <f>IFERROR(SUM(Y133:Y134),"0")</f>
        <v>0</v>
      </c>
      <c r="Z135" s="44">
        <f>IFERROR(IF(Z133="",0,Z133),"0")+IFERROR(IF(Z134="",0,Z134),"0")</f>
        <v>0</v>
      </c>
      <c r="AA135" s="68"/>
      <c r="AB135" s="68"/>
      <c r="AC135" s="68"/>
    </row>
    <row r="136" spans="1:68" hidden="1" x14ac:dyDescent="0.2">
      <c r="A136" s="210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1"/>
      <c r="P136" s="207" t="s">
        <v>43</v>
      </c>
      <c r="Q136" s="208"/>
      <c r="R136" s="208"/>
      <c r="S136" s="208"/>
      <c r="T136" s="208"/>
      <c r="U136" s="208"/>
      <c r="V136" s="209"/>
      <c r="W136" s="43" t="s">
        <v>0</v>
      </c>
      <c r="X136" s="44">
        <f>IFERROR(SUMPRODUCT(X133:X134*H133:H134),"0")</f>
        <v>0</v>
      </c>
      <c r="Y136" s="44">
        <f>IFERROR(SUMPRODUCT(Y133:Y134*H133:H134),"0")</f>
        <v>0</v>
      </c>
      <c r="Z136" s="43"/>
      <c r="AA136" s="68"/>
      <c r="AB136" s="68"/>
      <c r="AC136" s="68"/>
    </row>
    <row r="137" spans="1:68" ht="16.5" hidden="1" customHeight="1" x14ac:dyDescent="0.25">
      <c r="A137" s="246" t="s">
        <v>222</v>
      </c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  <c r="Z137" s="246"/>
      <c r="AA137" s="66"/>
      <c r="AB137" s="66"/>
      <c r="AC137" s="83"/>
    </row>
    <row r="138" spans="1:68" ht="14.25" hidden="1" customHeight="1" x14ac:dyDescent="0.25">
      <c r="A138" s="232" t="s">
        <v>149</v>
      </c>
      <c r="B138" s="232"/>
      <c r="C138" s="232"/>
      <c r="D138" s="232"/>
      <c r="E138" s="23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  <c r="Z138" s="232"/>
      <c r="AA138" s="67"/>
      <c r="AB138" s="67"/>
      <c r="AC138" s="84"/>
    </row>
    <row r="139" spans="1:68" ht="27" hidden="1" customHeight="1" x14ac:dyDescent="0.25">
      <c r="A139" s="64" t="s">
        <v>223</v>
      </c>
      <c r="B139" s="64" t="s">
        <v>224</v>
      </c>
      <c r="C139" s="37">
        <v>4301135281</v>
      </c>
      <c r="D139" s="202">
        <v>4607111036568</v>
      </c>
      <c r="E139" s="202"/>
      <c r="F139" s="63">
        <v>0.28000000000000003</v>
      </c>
      <c r="G139" s="38">
        <v>6</v>
      </c>
      <c r="H139" s="63">
        <v>1.68</v>
      </c>
      <c r="I139" s="63">
        <v>2.1017999999999999</v>
      </c>
      <c r="J139" s="38">
        <v>126</v>
      </c>
      <c r="K139" s="38" t="s">
        <v>97</v>
      </c>
      <c r="L139" s="38" t="s">
        <v>90</v>
      </c>
      <c r="M139" s="39" t="s">
        <v>88</v>
      </c>
      <c r="N139" s="39"/>
      <c r="O139" s="38">
        <v>180</v>
      </c>
      <c r="P139" s="27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204"/>
      <c r="R139" s="204"/>
      <c r="S139" s="204"/>
      <c r="T139" s="205"/>
      <c r="U139" s="40" t="s">
        <v>49</v>
      </c>
      <c r="V139" s="40" t="s">
        <v>49</v>
      </c>
      <c r="W139" s="41" t="s">
        <v>42</v>
      </c>
      <c r="X139" s="59">
        <v>0</v>
      </c>
      <c r="Y139" s="56">
        <f>IFERROR(IF(X139="","",X139),"")</f>
        <v>0</v>
      </c>
      <c r="Z139" s="42">
        <f>IFERROR(IF(X139="","",X139*0.00936),"")</f>
        <v>0</v>
      </c>
      <c r="AA139" s="69" t="s">
        <v>49</v>
      </c>
      <c r="AB139" s="70" t="s">
        <v>49</v>
      </c>
      <c r="AC139" s="85"/>
      <c r="AG139" s="82"/>
      <c r="AJ139" s="87" t="s">
        <v>91</v>
      </c>
      <c r="AK139" s="87">
        <v>1</v>
      </c>
      <c r="BB139" s="140" t="s">
        <v>96</v>
      </c>
      <c r="BM139" s="82">
        <f>IFERROR(X139*I139,"0")</f>
        <v>0</v>
      </c>
      <c r="BN139" s="82">
        <f>IFERROR(Y139*I139,"0")</f>
        <v>0</v>
      </c>
      <c r="BO139" s="82">
        <f>IFERROR(X139/J139,"0")</f>
        <v>0</v>
      </c>
      <c r="BP139" s="82">
        <f>IFERROR(Y139/J139,"0")</f>
        <v>0</v>
      </c>
    </row>
    <row r="140" spans="1:68" hidden="1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11"/>
      <c r="P140" s="207" t="s">
        <v>43</v>
      </c>
      <c r="Q140" s="208"/>
      <c r="R140" s="208"/>
      <c r="S140" s="208"/>
      <c r="T140" s="208"/>
      <c r="U140" s="208"/>
      <c r="V140" s="209"/>
      <c r="W140" s="43" t="s">
        <v>42</v>
      </c>
      <c r="X140" s="44">
        <f>IFERROR(SUM(X139:X139),"0")</f>
        <v>0</v>
      </c>
      <c r="Y140" s="44">
        <f>IFERROR(SUM(Y139:Y139),"0")</f>
        <v>0</v>
      </c>
      <c r="Z140" s="44">
        <f>IFERROR(IF(Z139="",0,Z139),"0")</f>
        <v>0</v>
      </c>
      <c r="AA140" s="68"/>
      <c r="AB140" s="68"/>
      <c r="AC140" s="68"/>
    </row>
    <row r="141" spans="1:68" hidden="1" x14ac:dyDescent="0.2">
      <c r="A141" s="210"/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1"/>
      <c r="P141" s="207" t="s">
        <v>43</v>
      </c>
      <c r="Q141" s="208"/>
      <c r="R141" s="208"/>
      <c r="S141" s="208"/>
      <c r="T141" s="208"/>
      <c r="U141" s="208"/>
      <c r="V141" s="209"/>
      <c r="W141" s="43" t="s">
        <v>0</v>
      </c>
      <c r="X141" s="44">
        <f>IFERROR(SUMPRODUCT(X139:X139*H139:H139),"0")</f>
        <v>0</v>
      </c>
      <c r="Y141" s="44">
        <f>IFERROR(SUMPRODUCT(Y139:Y139*H139:H139),"0")</f>
        <v>0</v>
      </c>
      <c r="Z141" s="43"/>
      <c r="AA141" s="68"/>
      <c r="AB141" s="68"/>
      <c r="AC141" s="68"/>
    </row>
    <row r="142" spans="1:68" ht="27.75" hidden="1" customHeight="1" x14ac:dyDescent="0.2">
      <c r="A142" s="245" t="s">
        <v>225</v>
      </c>
      <c r="B142" s="245"/>
      <c r="C142" s="245"/>
      <c r="D142" s="245"/>
      <c r="E142" s="245"/>
      <c r="F142" s="245"/>
      <c r="G142" s="245"/>
      <c r="H142" s="245"/>
      <c r="I142" s="245"/>
      <c r="J142" s="245"/>
      <c r="K142" s="245"/>
      <c r="L142" s="245"/>
      <c r="M142" s="245"/>
      <c r="N142" s="245"/>
      <c r="O142" s="245"/>
      <c r="P142" s="245"/>
      <c r="Q142" s="245"/>
      <c r="R142" s="245"/>
      <c r="S142" s="245"/>
      <c r="T142" s="245"/>
      <c r="U142" s="245"/>
      <c r="V142" s="245"/>
      <c r="W142" s="245"/>
      <c r="X142" s="245"/>
      <c r="Y142" s="245"/>
      <c r="Z142" s="245"/>
      <c r="AA142" s="55"/>
      <c r="AB142" s="55"/>
      <c r="AC142" s="55"/>
    </row>
    <row r="143" spans="1:68" ht="16.5" hidden="1" customHeight="1" x14ac:dyDescent="0.25">
      <c r="A143" s="246" t="s">
        <v>226</v>
      </c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  <c r="Z143" s="246"/>
      <c r="AA143" s="66"/>
      <c r="AB143" s="66"/>
      <c r="AC143" s="83"/>
    </row>
    <row r="144" spans="1:68" ht="14.25" hidden="1" customHeight="1" x14ac:dyDescent="0.25">
      <c r="A144" s="232" t="s">
        <v>149</v>
      </c>
      <c r="B144" s="232"/>
      <c r="C144" s="232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  <c r="Z144" s="232"/>
      <c r="AA144" s="67"/>
      <c r="AB144" s="67"/>
      <c r="AC144" s="84"/>
    </row>
    <row r="145" spans="1:68" ht="27" hidden="1" customHeight="1" x14ac:dyDescent="0.25">
      <c r="A145" s="64" t="s">
        <v>227</v>
      </c>
      <c r="B145" s="64" t="s">
        <v>228</v>
      </c>
      <c r="C145" s="37">
        <v>4301135317</v>
      </c>
      <c r="D145" s="202">
        <v>4607111039057</v>
      </c>
      <c r="E145" s="202"/>
      <c r="F145" s="63">
        <v>1.8</v>
      </c>
      <c r="G145" s="38">
        <v>1</v>
      </c>
      <c r="H145" s="63">
        <v>1.8</v>
      </c>
      <c r="I145" s="63">
        <v>1.9</v>
      </c>
      <c r="J145" s="38">
        <v>234</v>
      </c>
      <c r="K145" s="38" t="s">
        <v>145</v>
      </c>
      <c r="L145" s="38" t="s">
        <v>90</v>
      </c>
      <c r="M145" s="39" t="s">
        <v>88</v>
      </c>
      <c r="N145" s="39"/>
      <c r="O145" s="38">
        <v>180</v>
      </c>
      <c r="P145" s="274" t="s">
        <v>229</v>
      </c>
      <c r="Q145" s="204"/>
      <c r="R145" s="204"/>
      <c r="S145" s="204"/>
      <c r="T145" s="205"/>
      <c r="U145" s="40" t="s">
        <v>49</v>
      </c>
      <c r="V145" s="40" t="s">
        <v>49</v>
      </c>
      <c r="W145" s="41" t="s">
        <v>42</v>
      </c>
      <c r="X145" s="59">
        <v>0</v>
      </c>
      <c r="Y145" s="56">
        <f>IFERROR(IF(X145="","",X145),"")</f>
        <v>0</v>
      </c>
      <c r="Z145" s="42">
        <f>IFERROR(IF(X145="","",X145*0.00502),"")</f>
        <v>0</v>
      </c>
      <c r="AA145" s="69" t="s">
        <v>49</v>
      </c>
      <c r="AB145" s="70" t="s">
        <v>49</v>
      </c>
      <c r="AC145" s="85"/>
      <c r="AG145" s="82"/>
      <c r="AJ145" s="87" t="s">
        <v>91</v>
      </c>
      <c r="AK145" s="87">
        <v>1</v>
      </c>
      <c r="BB145" s="141" t="s">
        <v>96</v>
      </c>
      <c r="BM145" s="82">
        <f>IFERROR(X145*I145,"0")</f>
        <v>0</v>
      </c>
      <c r="BN145" s="82">
        <f>IFERROR(Y145*I145,"0")</f>
        <v>0</v>
      </c>
      <c r="BO145" s="82">
        <f>IFERROR(X145/J145,"0")</f>
        <v>0</v>
      </c>
      <c r="BP145" s="82">
        <f>IFERROR(Y145/J145,"0")</f>
        <v>0</v>
      </c>
    </row>
    <row r="146" spans="1:68" hidden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0"/>
      <c r="O146" s="211"/>
      <c r="P146" s="207" t="s">
        <v>43</v>
      </c>
      <c r="Q146" s="208"/>
      <c r="R146" s="208"/>
      <c r="S146" s="208"/>
      <c r="T146" s="208"/>
      <c r="U146" s="208"/>
      <c r="V146" s="209"/>
      <c r="W146" s="43" t="s">
        <v>42</v>
      </c>
      <c r="X146" s="44">
        <f>IFERROR(SUM(X145:X145),"0")</f>
        <v>0</v>
      </c>
      <c r="Y146" s="44">
        <f>IFERROR(SUM(Y145:Y145),"0")</f>
        <v>0</v>
      </c>
      <c r="Z146" s="44">
        <f>IFERROR(IF(Z145="",0,Z145),"0")</f>
        <v>0</v>
      </c>
      <c r="AA146" s="68"/>
      <c r="AB146" s="68"/>
      <c r="AC146" s="68"/>
    </row>
    <row r="147" spans="1:68" hidden="1" x14ac:dyDescent="0.2">
      <c r="A147" s="210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1"/>
      <c r="P147" s="207" t="s">
        <v>43</v>
      </c>
      <c r="Q147" s="208"/>
      <c r="R147" s="208"/>
      <c r="S147" s="208"/>
      <c r="T147" s="208"/>
      <c r="U147" s="208"/>
      <c r="V147" s="209"/>
      <c r="W147" s="43" t="s">
        <v>0</v>
      </c>
      <c r="X147" s="44">
        <f>IFERROR(SUMPRODUCT(X145:X145*H145:H145),"0")</f>
        <v>0</v>
      </c>
      <c r="Y147" s="44">
        <f>IFERROR(SUMPRODUCT(Y145:Y145*H145:H145),"0")</f>
        <v>0</v>
      </c>
      <c r="Z147" s="43"/>
      <c r="AA147" s="68"/>
      <c r="AB147" s="68"/>
      <c r="AC147" s="68"/>
    </row>
    <row r="148" spans="1:68" ht="16.5" hidden="1" customHeight="1" x14ac:dyDescent="0.25">
      <c r="A148" s="246" t="s">
        <v>230</v>
      </c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  <c r="Z148" s="246"/>
      <c r="AA148" s="66"/>
      <c r="AB148" s="66"/>
      <c r="AC148" s="83"/>
    </row>
    <row r="149" spans="1:68" ht="14.25" hidden="1" customHeight="1" x14ac:dyDescent="0.25">
      <c r="A149" s="232" t="s">
        <v>85</v>
      </c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  <c r="Z149" s="232"/>
      <c r="AA149" s="67"/>
      <c r="AB149" s="67"/>
      <c r="AC149" s="84"/>
    </row>
    <row r="150" spans="1:68" ht="16.5" hidden="1" customHeight="1" x14ac:dyDescent="0.25">
      <c r="A150" s="64" t="s">
        <v>231</v>
      </c>
      <c r="B150" s="64" t="s">
        <v>232</v>
      </c>
      <c r="C150" s="37">
        <v>4301071062</v>
      </c>
      <c r="D150" s="202">
        <v>4607111036384</v>
      </c>
      <c r="E150" s="202"/>
      <c r="F150" s="63">
        <v>5</v>
      </c>
      <c r="G150" s="38">
        <v>1</v>
      </c>
      <c r="H150" s="63">
        <v>5</v>
      </c>
      <c r="I150" s="63">
        <v>5.2106000000000003</v>
      </c>
      <c r="J150" s="38">
        <v>144</v>
      </c>
      <c r="K150" s="38" t="s">
        <v>89</v>
      </c>
      <c r="L150" s="38" t="s">
        <v>90</v>
      </c>
      <c r="M150" s="39" t="s">
        <v>88</v>
      </c>
      <c r="N150" s="39"/>
      <c r="O150" s="38">
        <v>180</v>
      </c>
      <c r="P150" s="271" t="s">
        <v>233</v>
      </c>
      <c r="Q150" s="204"/>
      <c r="R150" s="204"/>
      <c r="S150" s="204"/>
      <c r="T150" s="205"/>
      <c r="U150" s="40" t="s">
        <v>49</v>
      </c>
      <c r="V150" s="40" t="s">
        <v>49</v>
      </c>
      <c r="W150" s="41" t="s">
        <v>42</v>
      </c>
      <c r="X150" s="59">
        <v>0</v>
      </c>
      <c r="Y150" s="56">
        <f>IFERROR(IF(X150="","",X150),"")</f>
        <v>0</v>
      </c>
      <c r="Z150" s="42">
        <f>IFERROR(IF(X150="","",X150*0.00866),"")</f>
        <v>0</v>
      </c>
      <c r="AA150" s="69" t="s">
        <v>49</v>
      </c>
      <c r="AB150" s="70" t="s">
        <v>49</v>
      </c>
      <c r="AC150" s="85"/>
      <c r="AG150" s="82"/>
      <c r="AJ150" s="87" t="s">
        <v>91</v>
      </c>
      <c r="AK150" s="87">
        <v>1</v>
      </c>
      <c r="BB150" s="142" t="s">
        <v>73</v>
      </c>
      <c r="BM150" s="82">
        <f>IFERROR(X150*I150,"0")</f>
        <v>0</v>
      </c>
      <c r="BN150" s="82">
        <f>IFERROR(Y150*I150,"0")</f>
        <v>0</v>
      </c>
      <c r="BO150" s="82">
        <f>IFERROR(X150/J150,"0")</f>
        <v>0</v>
      </c>
      <c r="BP150" s="82">
        <f>IFERROR(Y150/J150,"0")</f>
        <v>0</v>
      </c>
    </row>
    <row r="151" spans="1:68" ht="16.5" hidden="1" customHeight="1" x14ac:dyDescent="0.25">
      <c r="A151" s="64" t="s">
        <v>234</v>
      </c>
      <c r="B151" s="64" t="s">
        <v>235</v>
      </c>
      <c r="C151" s="37">
        <v>4301070956</v>
      </c>
      <c r="D151" s="202">
        <v>4640242180250</v>
      </c>
      <c r="E151" s="202"/>
      <c r="F151" s="63">
        <v>5</v>
      </c>
      <c r="G151" s="38">
        <v>1</v>
      </c>
      <c r="H151" s="63">
        <v>5</v>
      </c>
      <c r="I151" s="63">
        <v>5.2131999999999996</v>
      </c>
      <c r="J151" s="38">
        <v>144</v>
      </c>
      <c r="K151" s="38" t="s">
        <v>89</v>
      </c>
      <c r="L151" s="38" t="s">
        <v>90</v>
      </c>
      <c r="M151" s="39" t="s">
        <v>88</v>
      </c>
      <c r="N151" s="39"/>
      <c r="O151" s="38">
        <v>180</v>
      </c>
      <c r="P151" s="272" t="s">
        <v>236</v>
      </c>
      <c r="Q151" s="204"/>
      <c r="R151" s="204"/>
      <c r="S151" s="204"/>
      <c r="T151" s="205"/>
      <c r="U151" s="40" t="s">
        <v>49</v>
      </c>
      <c r="V151" s="40" t="s">
        <v>49</v>
      </c>
      <c r="W151" s="41" t="s">
        <v>42</v>
      </c>
      <c r="X151" s="59">
        <v>0</v>
      </c>
      <c r="Y151" s="56">
        <f>IFERROR(IF(X151="","",X151),"")</f>
        <v>0</v>
      </c>
      <c r="Z151" s="42">
        <f>IFERROR(IF(X151="","",X151*0.00866),"")</f>
        <v>0</v>
      </c>
      <c r="AA151" s="69" t="s">
        <v>49</v>
      </c>
      <c r="AB151" s="70" t="s">
        <v>49</v>
      </c>
      <c r="AC151" s="85"/>
      <c r="AG151" s="82"/>
      <c r="AJ151" s="87" t="s">
        <v>91</v>
      </c>
      <c r="AK151" s="87">
        <v>1</v>
      </c>
      <c r="BB151" s="143" t="s">
        <v>73</v>
      </c>
      <c r="BM151" s="82">
        <f>IFERROR(X151*I151,"0")</f>
        <v>0</v>
      </c>
      <c r="BN151" s="82">
        <f>IFERROR(Y151*I151,"0")</f>
        <v>0</v>
      </c>
      <c r="BO151" s="82">
        <f>IFERROR(X151/J151,"0")</f>
        <v>0</v>
      </c>
      <c r="BP151" s="82">
        <f>IFERROR(Y151/J151,"0")</f>
        <v>0</v>
      </c>
    </row>
    <row r="152" spans="1:68" ht="27" hidden="1" customHeight="1" x14ac:dyDescent="0.25">
      <c r="A152" s="64" t="s">
        <v>237</v>
      </c>
      <c r="B152" s="64" t="s">
        <v>238</v>
      </c>
      <c r="C152" s="37">
        <v>4301071050</v>
      </c>
      <c r="D152" s="202">
        <v>4607111036216</v>
      </c>
      <c r="E152" s="202"/>
      <c r="F152" s="63">
        <v>5</v>
      </c>
      <c r="G152" s="38">
        <v>1</v>
      </c>
      <c r="H152" s="63">
        <v>5</v>
      </c>
      <c r="I152" s="63">
        <v>5.2131999999999996</v>
      </c>
      <c r="J152" s="38">
        <v>144</v>
      </c>
      <c r="K152" s="38" t="s">
        <v>89</v>
      </c>
      <c r="L152" s="38" t="s">
        <v>90</v>
      </c>
      <c r="M152" s="39" t="s">
        <v>88</v>
      </c>
      <c r="N152" s="39"/>
      <c r="O152" s="38">
        <v>180</v>
      </c>
      <c r="P152" s="268" t="s">
        <v>239</v>
      </c>
      <c r="Q152" s="204"/>
      <c r="R152" s="204"/>
      <c r="S152" s="204"/>
      <c r="T152" s="205"/>
      <c r="U152" s="40" t="s">
        <v>49</v>
      </c>
      <c r="V152" s="40" t="s">
        <v>49</v>
      </c>
      <c r="W152" s="41" t="s">
        <v>42</v>
      </c>
      <c r="X152" s="59">
        <v>0</v>
      </c>
      <c r="Y152" s="56">
        <f>IFERROR(IF(X152="","",X152),"")</f>
        <v>0</v>
      </c>
      <c r="Z152" s="42">
        <f>IFERROR(IF(X152="","",X152*0.00866),"")</f>
        <v>0</v>
      </c>
      <c r="AA152" s="69" t="s">
        <v>49</v>
      </c>
      <c r="AB152" s="70" t="s">
        <v>49</v>
      </c>
      <c r="AC152" s="85"/>
      <c r="AG152" s="82"/>
      <c r="AJ152" s="87" t="s">
        <v>91</v>
      </c>
      <c r="AK152" s="87">
        <v>1</v>
      </c>
      <c r="BB152" s="144" t="s">
        <v>73</v>
      </c>
      <c r="BM152" s="82">
        <f>IFERROR(X152*I152,"0")</f>
        <v>0</v>
      </c>
      <c r="BN152" s="82">
        <f>IFERROR(Y152*I152,"0")</f>
        <v>0</v>
      </c>
      <c r="BO152" s="82">
        <f>IFERROR(X152/J152,"0")</f>
        <v>0</v>
      </c>
      <c r="BP152" s="82">
        <f>IFERROR(Y152/J152,"0")</f>
        <v>0</v>
      </c>
    </row>
    <row r="153" spans="1:68" ht="27" hidden="1" customHeight="1" x14ac:dyDescent="0.25">
      <c r="A153" s="64" t="s">
        <v>240</v>
      </c>
      <c r="B153" s="64" t="s">
        <v>241</v>
      </c>
      <c r="C153" s="37">
        <v>4301071027</v>
      </c>
      <c r="D153" s="202">
        <v>4607111036278</v>
      </c>
      <c r="E153" s="202"/>
      <c r="F153" s="63">
        <v>1</v>
      </c>
      <c r="G153" s="38">
        <v>5</v>
      </c>
      <c r="H153" s="63">
        <v>5</v>
      </c>
      <c r="I153" s="63">
        <v>5.2830000000000004</v>
      </c>
      <c r="J153" s="38">
        <v>84</v>
      </c>
      <c r="K153" s="38" t="s">
        <v>89</v>
      </c>
      <c r="L153" s="38" t="s">
        <v>90</v>
      </c>
      <c r="M153" s="39" t="s">
        <v>88</v>
      </c>
      <c r="N153" s="39"/>
      <c r="O153" s="38">
        <v>180</v>
      </c>
      <c r="P153" s="269" t="s">
        <v>242</v>
      </c>
      <c r="Q153" s="204"/>
      <c r="R153" s="204"/>
      <c r="S153" s="204"/>
      <c r="T153" s="205"/>
      <c r="U153" s="40" t="s">
        <v>49</v>
      </c>
      <c r="V153" s="40" t="s">
        <v>49</v>
      </c>
      <c r="W153" s="41" t="s">
        <v>42</v>
      </c>
      <c r="X153" s="59">
        <v>0</v>
      </c>
      <c r="Y153" s="56">
        <f>IFERROR(IF(X153="","",X153),"")</f>
        <v>0</v>
      </c>
      <c r="Z153" s="42">
        <f>IFERROR(IF(X153="","",X153*0.0155),"")</f>
        <v>0</v>
      </c>
      <c r="AA153" s="69" t="s">
        <v>49</v>
      </c>
      <c r="AB153" s="70" t="s">
        <v>49</v>
      </c>
      <c r="AC153" s="85"/>
      <c r="AG153" s="82"/>
      <c r="AJ153" s="87" t="s">
        <v>91</v>
      </c>
      <c r="AK153" s="87">
        <v>1</v>
      </c>
      <c r="BB153" s="145" t="s">
        <v>73</v>
      </c>
      <c r="BM153" s="82">
        <f>IFERROR(X153*I153,"0")</f>
        <v>0</v>
      </c>
      <c r="BN153" s="82">
        <f>IFERROR(Y153*I153,"0")</f>
        <v>0</v>
      </c>
      <c r="BO153" s="82">
        <f>IFERROR(X153/J153,"0")</f>
        <v>0</v>
      </c>
      <c r="BP153" s="82">
        <f>IFERROR(Y153/J153,"0")</f>
        <v>0</v>
      </c>
    </row>
    <row r="154" spans="1:68" hidden="1" x14ac:dyDescent="0.2">
      <c r="A154" s="210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1"/>
      <c r="P154" s="207" t="s">
        <v>43</v>
      </c>
      <c r="Q154" s="208"/>
      <c r="R154" s="208"/>
      <c r="S154" s="208"/>
      <c r="T154" s="208"/>
      <c r="U154" s="208"/>
      <c r="V154" s="209"/>
      <c r="W154" s="43" t="s">
        <v>42</v>
      </c>
      <c r="X154" s="44">
        <f>IFERROR(SUM(X150:X153),"0")</f>
        <v>0</v>
      </c>
      <c r="Y154" s="44">
        <f>IFERROR(SUM(Y150:Y153),"0")</f>
        <v>0</v>
      </c>
      <c r="Z154" s="44">
        <f>IFERROR(IF(Z150="",0,Z150),"0")+IFERROR(IF(Z151="",0,Z151),"0")+IFERROR(IF(Z152="",0,Z152),"0")+IFERROR(IF(Z153="",0,Z153),"0")</f>
        <v>0</v>
      </c>
      <c r="AA154" s="68"/>
      <c r="AB154" s="68"/>
      <c r="AC154" s="68"/>
    </row>
    <row r="155" spans="1:68" hidden="1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1"/>
      <c r="P155" s="207" t="s">
        <v>43</v>
      </c>
      <c r="Q155" s="208"/>
      <c r="R155" s="208"/>
      <c r="S155" s="208"/>
      <c r="T155" s="208"/>
      <c r="U155" s="208"/>
      <c r="V155" s="209"/>
      <c r="W155" s="43" t="s">
        <v>0</v>
      </c>
      <c r="X155" s="44">
        <f>IFERROR(SUMPRODUCT(X150:X153*H150:H153),"0")</f>
        <v>0</v>
      </c>
      <c r="Y155" s="44">
        <f>IFERROR(SUMPRODUCT(Y150:Y153*H150:H153),"0")</f>
        <v>0</v>
      </c>
      <c r="Z155" s="43"/>
      <c r="AA155" s="68"/>
      <c r="AB155" s="68"/>
      <c r="AC155" s="68"/>
    </row>
    <row r="156" spans="1:68" ht="14.25" hidden="1" customHeight="1" x14ac:dyDescent="0.25">
      <c r="A156" s="232" t="s">
        <v>243</v>
      </c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  <c r="Z156" s="232"/>
      <c r="AA156" s="67"/>
      <c r="AB156" s="67"/>
      <c r="AC156" s="84"/>
    </row>
    <row r="157" spans="1:68" ht="27" hidden="1" customHeight="1" x14ac:dyDescent="0.25">
      <c r="A157" s="64" t="s">
        <v>244</v>
      </c>
      <c r="B157" s="64" t="s">
        <v>245</v>
      </c>
      <c r="C157" s="37">
        <v>4301080153</v>
      </c>
      <c r="D157" s="202">
        <v>4607111036827</v>
      </c>
      <c r="E157" s="202"/>
      <c r="F157" s="63">
        <v>1</v>
      </c>
      <c r="G157" s="38">
        <v>5</v>
      </c>
      <c r="H157" s="63">
        <v>5</v>
      </c>
      <c r="I157" s="63">
        <v>5.2</v>
      </c>
      <c r="J157" s="38">
        <v>144</v>
      </c>
      <c r="K157" s="38" t="s">
        <v>89</v>
      </c>
      <c r="L157" s="38" t="s">
        <v>90</v>
      </c>
      <c r="M157" s="39" t="s">
        <v>88</v>
      </c>
      <c r="N157" s="39"/>
      <c r="O157" s="38">
        <v>90</v>
      </c>
      <c r="P157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204"/>
      <c r="R157" s="204"/>
      <c r="S157" s="204"/>
      <c r="T157" s="205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IFERROR(IF(X157="","",X157*0.00866),"")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6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ht="27" hidden="1" customHeight="1" x14ac:dyDescent="0.25">
      <c r="A158" s="64" t="s">
        <v>246</v>
      </c>
      <c r="B158" s="64" t="s">
        <v>247</v>
      </c>
      <c r="C158" s="37">
        <v>4301080154</v>
      </c>
      <c r="D158" s="202">
        <v>4607111036834</v>
      </c>
      <c r="E158" s="202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89</v>
      </c>
      <c r="L158" s="38" t="s">
        <v>90</v>
      </c>
      <c r="M158" s="39" t="s">
        <v>88</v>
      </c>
      <c r="N158" s="39"/>
      <c r="O158" s="38">
        <v>90</v>
      </c>
      <c r="P158" s="26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204"/>
      <c r="R158" s="204"/>
      <c r="S158" s="204"/>
      <c r="T158" s="205"/>
      <c r="U158" s="40" t="s">
        <v>49</v>
      </c>
      <c r="V158" s="40" t="s">
        <v>49</v>
      </c>
      <c r="W158" s="41" t="s">
        <v>42</v>
      </c>
      <c r="X158" s="59">
        <v>0</v>
      </c>
      <c r="Y158" s="56">
        <f>IFERROR(IF(X158="","",X158),"")</f>
        <v>0</v>
      </c>
      <c r="Z158" s="42">
        <f>IFERROR(IF(X158="","",X158*0.00866),"")</f>
        <v>0</v>
      </c>
      <c r="AA158" s="69" t="s">
        <v>49</v>
      </c>
      <c r="AB158" s="70" t="s">
        <v>49</v>
      </c>
      <c r="AC158" s="85"/>
      <c r="AG158" s="82"/>
      <c r="AJ158" s="87" t="s">
        <v>91</v>
      </c>
      <c r="AK158" s="87">
        <v>1</v>
      </c>
      <c r="BB158" s="147" t="s">
        <v>73</v>
      </c>
      <c r="BM158" s="82">
        <f>IFERROR(X158*I158,"0")</f>
        <v>0</v>
      </c>
      <c r="BN158" s="82">
        <f>IFERROR(Y158*I158,"0")</f>
        <v>0</v>
      </c>
      <c r="BO158" s="82">
        <f>IFERROR(X158/J158,"0")</f>
        <v>0</v>
      </c>
      <c r="BP158" s="82">
        <f>IFERROR(Y158/J158,"0")</f>
        <v>0</v>
      </c>
    </row>
    <row r="159" spans="1:68" hidden="1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11"/>
      <c r="P159" s="207" t="s">
        <v>43</v>
      </c>
      <c r="Q159" s="208"/>
      <c r="R159" s="208"/>
      <c r="S159" s="208"/>
      <c r="T159" s="208"/>
      <c r="U159" s="208"/>
      <c r="V159" s="209"/>
      <c r="W159" s="43" t="s">
        <v>42</v>
      </c>
      <c r="X159" s="44">
        <f>IFERROR(SUM(X157:X158),"0")</f>
        <v>0</v>
      </c>
      <c r="Y159" s="44">
        <f>IFERROR(SUM(Y157:Y158),"0")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hidden="1" x14ac:dyDescent="0.2">
      <c r="A160" s="210"/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1"/>
      <c r="P160" s="207" t="s">
        <v>43</v>
      </c>
      <c r="Q160" s="208"/>
      <c r="R160" s="208"/>
      <c r="S160" s="208"/>
      <c r="T160" s="208"/>
      <c r="U160" s="208"/>
      <c r="V160" s="209"/>
      <c r="W160" s="43" t="s">
        <v>0</v>
      </c>
      <c r="X160" s="44">
        <f>IFERROR(SUMPRODUCT(X157:X158*H157:H158),"0")</f>
        <v>0</v>
      </c>
      <c r="Y160" s="44">
        <f>IFERROR(SUMPRODUCT(Y157:Y158*H157:H158),"0")</f>
        <v>0</v>
      </c>
      <c r="Z160" s="43"/>
      <c r="AA160" s="68"/>
      <c r="AB160" s="68"/>
      <c r="AC160" s="68"/>
    </row>
    <row r="161" spans="1:68" ht="27.75" hidden="1" customHeight="1" x14ac:dyDescent="0.2">
      <c r="A161" s="245" t="s">
        <v>248</v>
      </c>
      <c r="B161" s="245"/>
      <c r="C161" s="245"/>
      <c r="D161" s="245"/>
      <c r="E161" s="245"/>
      <c r="F161" s="245"/>
      <c r="G161" s="245"/>
      <c r="H161" s="245"/>
      <c r="I161" s="245"/>
      <c r="J161" s="245"/>
      <c r="K161" s="245"/>
      <c r="L161" s="245"/>
      <c r="M161" s="245"/>
      <c r="N161" s="245"/>
      <c r="O161" s="245"/>
      <c r="P161" s="245"/>
      <c r="Q161" s="245"/>
      <c r="R161" s="245"/>
      <c r="S161" s="245"/>
      <c r="T161" s="245"/>
      <c r="U161" s="245"/>
      <c r="V161" s="245"/>
      <c r="W161" s="245"/>
      <c r="X161" s="245"/>
      <c r="Y161" s="245"/>
      <c r="Z161" s="245"/>
      <c r="AA161" s="55"/>
      <c r="AB161" s="55"/>
      <c r="AC161" s="55"/>
    </row>
    <row r="162" spans="1:68" ht="16.5" hidden="1" customHeight="1" x14ac:dyDescent="0.25">
      <c r="A162" s="246" t="s">
        <v>249</v>
      </c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  <c r="Z162" s="246"/>
      <c r="AA162" s="66"/>
      <c r="AB162" s="66"/>
      <c r="AC162" s="83"/>
    </row>
    <row r="163" spans="1:68" ht="14.25" hidden="1" customHeight="1" x14ac:dyDescent="0.25">
      <c r="A163" s="232" t="s">
        <v>93</v>
      </c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  <c r="Z163" s="232"/>
      <c r="AA163" s="67"/>
      <c r="AB163" s="67"/>
      <c r="AC163" s="84"/>
    </row>
    <row r="164" spans="1:68" ht="16.5" hidden="1" customHeight="1" x14ac:dyDescent="0.25">
      <c r="A164" s="64" t="s">
        <v>250</v>
      </c>
      <c r="B164" s="64" t="s">
        <v>251</v>
      </c>
      <c r="C164" s="37">
        <v>4301132097</v>
      </c>
      <c r="D164" s="202">
        <v>4607111035721</v>
      </c>
      <c r="E164" s="202"/>
      <c r="F164" s="63">
        <v>0.25</v>
      </c>
      <c r="G164" s="38">
        <v>12</v>
      </c>
      <c r="H164" s="63">
        <v>3</v>
      </c>
      <c r="I164" s="63">
        <v>3.3879999999999999</v>
      </c>
      <c r="J164" s="38">
        <v>70</v>
      </c>
      <c r="K164" s="38" t="s">
        <v>97</v>
      </c>
      <c r="L164" s="38" t="s">
        <v>90</v>
      </c>
      <c r="M164" s="39" t="s">
        <v>88</v>
      </c>
      <c r="N164" s="39"/>
      <c r="O164" s="38">
        <v>365</v>
      </c>
      <c r="P164" s="26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204"/>
      <c r="R164" s="204"/>
      <c r="S164" s="204"/>
      <c r="T164" s="205"/>
      <c r="U164" s="40" t="s">
        <v>49</v>
      </c>
      <c r="V164" s="40" t="s">
        <v>49</v>
      </c>
      <c r="W164" s="41" t="s">
        <v>42</v>
      </c>
      <c r="X164" s="59">
        <v>0</v>
      </c>
      <c r="Y164" s="56">
        <f>IFERROR(IF(X164="","",X164),"")</f>
        <v>0</v>
      </c>
      <c r="Z164" s="42">
        <f>IFERROR(IF(X164="","",X164*0.01788),"")</f>
        <v>0</v>
      </c>
      <c r="AA164" s="69" t="s">
        <v>49</v>
      </c>
      <c r="AB164" s="70" t="s">
        <v>49</v>
      </c>
      <c r="AC164" s="85"/>
      <c r="AG164" s="82"/>
      <c r="AJ164" s="87" t="s">
        <v>91</v>
      </c>
      <c r="AK164" s="87">
        <v>1</v>
      </c>
      <c r="BB164" s="148" t="s">
        <v>96</v>
      </c>
      <c r="BM164" s="82">
        <f>IFERROR(X164*I164,"0")</f>
        <v>0</v>
      </c>
      <c r="BN164" s="82">
        <f>IFERROR(Y164*I164,"0")</f>
        <v>0</v>
      </c>
      <c r="BO164" s="82">
        <f>IFERROR(X164/J164,"0")</f>
        <v>0</v>
      </c>
      <c r="BP164" s="82">
        <f>IFERROR(Y164/J164,"0")</f>
        <v>0</v>
      </c>
    </row>
    <row r="165" spans="1:68" ht="27" hidden="1" customHeight="1" x14ac:dyDescent="0.25">
      <c r="A165" s="64" t="s">
        <v>252</v>
      </c>
      <c r="B165" s="64" t="s">
        <v>253</v>
      </c>
      <c r="C165" s="37">
        <v>4301132100</v>
      </c>
      <c r="D165" s="202">
        <v>4607111035691</v>
      </c>
      <c r="E165" s="202"/>
      <c r="F165" s="63">
        <v>0.25</v>
      </c>
      <c r="G165" s="38">
        <v>12</v>
      </c>
      <c r="H165" s="63">
        <v>3</v>
      </c>
      <c r="I165" s="63">
        <v>3.3879999999999999</v>
      </c>
      <c r="J165" s="38">
        <v>70</v>
      </c>
      <c r="K165" s="38" t="s">
        <v>97</v>
      </c>
      <c r="L165" s="38" t="s">
        <v>90</v>
      </c>
      <c r="M165" s="39" t="s">
        <v>88</v>
      </c>
      <c r="N165" s="39"/>
      <c r="O165" s="38">
        <v>365</v>
      </c>
      <c r="P165" s="26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204"/>
      <c r="R165" s="204"/>
      <c r="S165" s="204"/>
      <c r="T165" s="205"/>
      <c r="U165" s="40" t="s">
        <v>49</v>
      </c>
      <c r="V165" s="40" t="s">
        <v>49</v>
      </c>
      <c r="W165" s="41" t="s">
        <v>42</v>
      </c>
      <c r="X165" s="59">
        <v>0</v>
      </c>
      <c r="Y165" s="56">
        <f>IFERROR(IF(X165="","",X165),"")</f>
        <v>0</v>
      </c>
      <c r="Z165" s="42">
        <f>IFERROR(IF(X165="","",X165*0.01788),"")</f>
        <v>0</v>
      </c>
      <c r="AA165" s="69" t="s">
        <v>49</v>
      </c>
      <c r="AB165" s="70" t="s">
        <v>49</v>
      </c>
      <c r="AC165" s="85"/>
      <c r="AG165" s="82"/>
      <c r="AJ165" s="87" t="s">
        <v>91</v>
      </c>
      <c r="AK165" s="87">
        <v>1</v>
      </c>
      <c r="BB165" s="149" t="s">
        <v>96</v>
      </c>
      <c r="BM165" s="82">
        <f>IFERROR(X165*I165,"0")</f>
        <v>0</v>
      </c>
      <c r="BN165" s="82">
        <f>IFERROR(Y165*I165,"0")</f>
        <v>0</v>
      </c>
      <c r="BO165" s="82">
        <f>IFERROR(X165/J165,"0")</f>
        <v>0</v>
      </c>
      <c r="BP165" s="82">
        <f>IFERROR(Y165/J165,"0")</f>
        <v>0</v>
      </c>
    </row>
    <row r="166" spans="1:68" ht="27" hidden="1" customHeight="1" x14ac:dyDescent="0.25">
      <c r="A166" s="64" t="s">
        <v>254</v>
      </c>
      <c r="B166" s="64" t="s">
        <v>255</v>
      </c>
      <c r="C166" s="37">
        <v>4301132079</v>
      </c>
      <c r="D166" s="202">
        <v>4607111038487</v>
      </c>
      <c r="E166" s="202"/>
      <c r="F166" s="63">
        <v>0.25</v>
      </c>
      <c r="G166" s="38">
        <v>12</v>
      </c>
      <c r="H166" s="63">
        <v>3</v>
      </c>
      <c r="I166" s="63">
        <v>3.7360000000000002</v>
      </c>
      <c r="J166" s="38">
        <v>70</v>
      </c>
      <c r="K166" s="38" t="s">
        <v>97</v>
      </c>
      <c r="L166" s="38" t="s">
        <v>90</v>
      </c>
      <c r="M166" s="39" t="s">
        <v>88</v>
      </c>
      <c r="N166" s="39"/>
      <c r="O166" s="38">
        <v>180</v>
      </c>
      <c r="P166" s="26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204"/>
      <c r="R166" s="204"/>
      <c r="S166" s="204"/>
      <c r="T166" s="205"/>
      <c r="U166" s="40" t="s">
        <v>49</v>
      </c>
      <c r="V166" s="40" t="s">
        <v>49</v>
      </c>
      <c r="W166" s="41" t="s">
        <v>42</v>
      </c>
      <c r="X166" s="59">
        <v>0</v>
      </c>
      <c r="Y166" s="56">
        <f>IFERROR(IF(X166="","",X166),"")</f>
        <v>0</v>
      </c>
      <c r="Z166" s="42">
        <f>IFERROR(IF(X166="","",X166*0.01788),"")</f>
        <v>0</v>
      </c>
      <c r="AA166" s="69" t="s">
        <v>49</v>
      </c>
      <c r="AB166" s="70" t="s">
        <v>49</v>
      </c>
      <c r="AC166" s="85"/>
      <c r="AG166" s="82"/>
      <c r="AJ166" s="87" t="s">
        <v>91</v>
      </c>
      <c r="AK166" s="87">
        <v>1</v>
      </c>
      <c r="BB166" s="150" t="s">
        <v>96</v>
      </c>
      <c r="BM166" s="82">
        <f>IFERROR(X166*I166,"0")</f>
        <v>0</v>
      </c>
      <c r="BN166" s="82">
        <f>IFERROR(Y166*I166,"0")</f>
        <v>0</v>
      </c>
      <c r="BO166" s="82">
        <f>IFERROR(X166/J166,"0")</f>
        <v>0</v>
      </c>
      <c r="BP166" s="82">
        <f>IFERROR(Y166/J166,"0")</f>
        <v>0</v>
      </c>
    </row>
    <row r="167" spans="1:68" hidden="1" x14ac:dyDescent="0.2">
      <c r="A167" s="210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1"/>
      <c r="P167" s="207" t="s">
        <v>43</v>
      </c>
      <c r="Q167" s="208"/>
      <c r="R167" s="208"/>
      <c r="S167" s="208"/>
      <c r="T167" s="208"/>
      <c r="U167" s="208"/>
      <c r="V167" s="209"/>
      <c r="W167" s="43" t="s">
        <v>42</v>
      </c>
      <c r="X167" s="44">
        <f>IFERROR(SUM(X164:X166),"0")</f>
        <v>0</v>
      </c>
      <c r="Y167" s="44">
        <f>IFERROR(SUM(Y164:Y166),"0")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hidden="1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1"/>
      <c r="P168" s="207" t="s">
        <v>43</v>
      </c>
      <c r="Q168" s="208"/>
      <c r="R168" s="208"/>
      <c r="S168" s="208"/>
      <c r="T168" s="208"/>
      <c r="U168" s="208"/>
      <c r="V168" s="209"/>
      <c r="W168" s="43" t="s">
        <v>0</v>
      </c>
      <c r="X168" s="44">
        <f>IFERROR(SUMPRODUCT(X164:X166*H164:H166),"0")</f>
        <v>0</v>
      </c>
      <c r="Y168" s="44">
        <f>IFERROR(SUMPRODUCT(Y164:Y166*H164:H166),"0")</f>
        <v>0</v>
      </c>
      <c r="Z168" s="43"/>
      <c r="AA168" s="68"/>
      <c r="AB168" s="68"/>
      <c r="AC168" s="68"/>
    </row>
    <row r="169" spans="1:68" ht="14.25" hidden="1" customHeight="1" x14ac:dyDescent="0.25">
      <c r="A169" s="232" t="s">
        <v>256</v>
      </c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  <c r="Z169" s="232"/>
      <c r="AA169" s="67"/>
      <c r="AB169" s="67"/>
      <c r="AC169" s="84"/>
    </row>
    <row r="170" spans="1:68" ht="27" hidden="1" customHeight="1" x14ac:dyDescent="0.25">
      <c r="A170" s="64" t="s">
        <v>257</v>
      </c>
      <c r="B170" s="64" t="s">
        <v>258</v>
      </c>
      <c r="C170" s="37">
        <v>4301051319</v>
      </c>
      <c r="D170" s="202">
        <v>4680115881204</v>
      </c>
      <c r="E170" s="202"/>
      <c r="F170" s="63">
        <v>0.33</v>
      </c>
      <c r="G170" s="38">
        <v>6</v>
      </c>
      <c r="H170" s="63">
        <v>1.98</v>
      </c>
      <c r="I170" s="63">
        <v>2.246</v>
      </c>
      <c r="J170" s="38">
        <v>156</v>
      </c>
      <c r="K170" s="38" t="s">
        <v>89</v>
      </c>
      <c r="L170" s="38" t="s">
        <v>90</v>
      </c>
      <c r="M170" s="39" t="s">
        <v>260</v>
      </c>
      <c r="N170" s="39"/>
      <c r="O170" s="38">
        <v>365</v>
      </c>
      <c r="P170" s="26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0" s="204"/>
      <c r="R170" s="204"/>
      <c r="S170" s="204"/>
      <c r="T170" s="205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IFERROR(IF(X170="","",X170*0.00753),"")</f>
        <v>0</v>
      </c>
      <c r="AA170" s="69" t="s">
        <v>49</v>
      </c>
      <c r="AB170" s="70" t="s">
        <v>49</v>
      </c>
      <c r="AC170" s="85"/>
      <c r="AG170" s="82"/>
      <c r="AJ170" s="87" t="s">
        <v>91</v>
      </c>
      <c r="AK170" s="87">
        <v>1</v>
      </c>
      <c r="BB170" s="151" t="s">
        <v>259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hidden="1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1"/>
      <c r="P171" s="207" t="s">
        <v>43</v>
      </c>
      <c r="Q171" s="208"/>
      <c r="R171" s="208"/>
      <c r="S171" s="208"/>
      <c r="T171" s="208"/>
      <c r="U171" s="208"/>
      <c r="V171" s="209"/>
      <c r="W171" s="43" t="s">
        <v>42</v>
      </c>
      <c r="X171" s="44">
        <f>IFERROR(SUM(X170:X170),"0")</f>
        <v>0</v>
      </c>
      <c r="Y171" s="44">
        <f>IFERROR(SUM(Y170:Y170),"0")</f>
        <v>0</v>
      </c>
      <c r="Z171" s="44">
        <f>IFERROR(IF(Z170="",0,Z170),"0")</f>
        <v>0</v>
      </c>
      <c r="AA171" s="68"/>
      <c r="AB171" s="68"/>
      <c r="AC171" s="68"/>
    </row>
    <row r="172" spans="1:68" hidden="1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1"/>
      <c r="P172" s="207" t="s">
        <v>43</v>
      </c>
      <c r="Q172" s="208"/>
      <c r="R172" s="208"/>
      <c r="S172" s="208"/>
      <c r="T172" s="208"/>
      <c r="U172" s="208"/>
      <c r="V172" s="209"/>
      <c r="W172" s="43" t="s">
        <v>0</v>
      </c>
      <c r="X172" s="44">
        <f>IFERROR(SUMPRODUCT(X170:X170*H170:H170),"0")</f>
        <v>0</v>
      </c>
      <c r="Y172" s="44">
        <f>IFERROR(SUMPRODUCT(Y170:Y170*H170:H170),"0")</f>
        <v>0</v>
      </c>
      <c r="Z172" s="43"/>
      <c r="AA172" s="68"/>
      <c r="AB172" s="68"/>
      <c r="AC172" s="68"/>
    </row>
    <row r="173" spans="1:68" ht="27.75" hidden="1" customHeight="1" x14ac:dyDescent="0.2">
      <c r="A173" s="245" t="s">
        <v>261</v>
      </c>
      <c r="B173" s="245"/>
      <c r="C173" s="245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  <c r="P173" s="245"/>
      <c r="Q173" s="245"/>
      <c r="R173" s="245"/>
      <c r="S173" s="245"/>
      <c r="T173" s="245"/>
      <c r="U173" s="245"/>
      <c r="V173" s="245"/>
      <c r="W173" s="245"/>
      <c r="X173" s="245"/>
      <c r="Y173" s="245"/>
      <c r="Z173" s="245"/>
      <c r="AA173" s="55"/>
      <c r="AB173" s="55"/>
      <c r="AC173" s="55"/>
    </row>
    <row r="174" spans="1:68" ht="16.5" hidden="1" customHeight="1" x14ac:dyDescent="0.25">
      <c r="A174" s="246" t="s">
        <v>262</v>
      </c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  <c r="Z174" s="246"/>
      <c r="AA174" s="66"/>
      <c r="AB174" s="66"/>
      <c r="AC174" s="83"/>
    </row>
    <row r="175" spans="1:68" ht="14.25" hidden="1" customHeight="1" x14ac:dyDescent="0.25">
      <c r="A175" s="232" t="s">
        <v>85</v>
      </c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  <c r="Z175" s="232"/>
      <c r="AA175" s="67"/>
      <c r="AB175" s="67"/>
      <c r="AC175" s="84"/>
    </row>
    <row r="176" spans="1:68" ht="16.5" hidden="1" customHeight="1" x14ac:dyDescent="0.25">
      <c r="A176" s="64" t="s">
        <v>263</v>
      </c>
      <c r="B176" s="64" t="s">
        <v>264</v>
      </c>
      <c r="C176" s="37">
        <v>4301070948</v>
      </c>
      <c r="D176" s="202">
        <v>4607111037022</v>
      </c>
      <c r="E176" s="202"/>
      <c r="F176" s="63">
        <v>0.7</v>
      </c>
      <c r="G176" s="38">
        <v>8</v>
      </c>
      <c r="H176" s="63">
        <v>5.6</v>
      </c>
      <c r="I176" s="63">
        <v>5.87</v>
      </c>
      <c r="J176" s="38">
        <v>84</v>
      </c>
      <c r="K176" s="38" t="s">
        <v>89</v>
      </c>
      <c r="L176" s="38" t="s">
        <v>90</v>
      </c>
      <c r="M176" s="39" t="s">
        <v>88</v>
      </c>
      <c r="N176" s="39"/>
      <c r="O176" s="38">
        <v>180</v>
      </c>
      <c r="P176" s="26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76" s="204"/>
      <c r="R176" s="204"/>
      <c r="S176" s="204"/>
      <c r="T176" s="205"/>
      <c r="U176" s="40" t="s">
        <v>49</v>
      </c>
      <c r="V176" s="40" t="s">
        <v>49</v>
      </c>
      <c r="W176" s="41" t="s">
        <v>42</v>
      </c>
      <c r="X176" s="59">
        <v>0</v>
      </c>
      <c r="Y176" s="56">
        <f>IFERROR(IF(X176="","",X176),"")</f>
        <v>0</v>
      </c>
      <c r="Z176" s="42">
        <f>IFERROR(IF(X176="","",X176*0.0155),"")</f>
        <v>0</v>
      </c>
      <c r="AA176" s="69" t="s">
        <v>49</v>
      </c>
      <c r="AB176" s="70" t="s">
        <v>49</v>
      </c>
      <c r="AC176" s="85"/>
      <c r="AG176" s="82"/>
      <c r="AJ176" s="87" t="s">
        <v>91</v>
      </c>
      <c r="AK176" s="87">
        <v>1</v>
      </c>
      <c r="BB176" s="152" t="s">
        <v>73</v>
      </c>
      <c r="BM176" s="82">
        <f>IFERROR(X176*I176,"0")</f>
        <v>0</v>
      </c>
      <c r="BN176" s="82">
        <f>IFERROR(Y176*I176,"0")</f>
        <v>0</v>
      </c>
      <c r="BO176" s="82">
        <f>IFERROR(X176/J176,"0")</f>
        <v>0</v>
      </c>
      <c r="BP176" s="82">
        <f>IFERROR(Y176/J176,"0")</f>
        <v>0</v>
      </c>
    </row>
    <row r="177" spans="1:68" ht="27" hidden="1" customHeight="1" x14ac:dyDescent="0.25">
      <c r="A177" s="64" t="s">
        <v>265</v>
      </c>
      <c r="B177" s="64" t="s">
        <v>266</v>
      </c>
      <c r="C177" s="37">
        <v>4301070990</v>
      </c>
      <c r="D177" s="202">
        <v>4607111038494</v>
      </c>
      <c r="E177" s="202"/>
      <c r="F177" s="63">
        <v>0.7</v>
      </c>
      <c r="G177" s="38">
        <v>8</v>
      </c>
      <c r="H177" s="63">
        <v>5.6</v>
      </c>
      <c r="I177" s="63">
        <v>5.87</v>
      </c>
      <c r="J177" s="38">
        <v>84</v>
      </c>
      <c r="K177" s="38" t="s">
        <v>89</v>
      </c>
      <c r="L177" s="38" t="s">
        <v>90</v>
      </c>
      <c r="M177" s="39" t="s">
        <v>88</v>
      </c>
      <c r="N177" s="39"/>
      <c r="O177" s="38">
        <v>180</v>
      </c>
      <c r="P177" s="26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77" s="204"/>
      <c r="R177" s="204"/>
      <c r="S177" s="204"/>
      <c r="T177" s="205"/>
      <c r="U177" s="40" t="s">
        <v>49</v>
      </c>
      <c r="V177" s="40" t="s">
        <v>49</v>
      </c>
      <c r="W177" s="41" t="s">
        <v>42</v>
      </c>
      <c r="X177" s="59">
        <v>0</v>
      </c>
      <c r="Y177" s="56">
        <f>IFERROR(IF(X177="","",X177),"")</f>
        <v>0</v>
      </c>
      <c r="Z177" s="42">
        <f>IFERROR(IF(X177="","",X177*0.0155),"")</f>
        <v>0</v>
      </c>
      <c r="AA177" s="69" t="s">
        <v>49</v>
      </c>
      <c r="AB177" s="70" t="s">
        <v>49</v>
      </c>
      <c r="AC177" s="85"/>
      <c r="AG177" s="82"/>
      <c r="AJ177" s="87" t="s">
        <v>91</v>
      </c>
      <c r="AK177" s="87">
        <v>1</v>
      </c>
      <c r="BB177" s="153" t="s">
        <v>73</v>
      </c>
      <c r="BM177" s="82">
        <f>IFERROR(X177*I177,"0")</f>
        <v>0</v>
      </c>
      <c r="BN177" s="82">
        <f>IFERROR(Y177*I177,"0")</f>
        <v>0</v>
      </c>
      <c r="BO177" s="82">
        <f>IFERROR(X177/J177,"0")</f>
        <v>0</v>
      </c>
      <c r="BP177" s="82">
        <f>IFERROR(Y177/J177,"0")</f>
        <v>0</v>
      </c>
    </row>
    <row r="178" spans="1:68" ht="27" hidden="1" customHeight="1" x14ac:dyDescent="0.25">
      <c r="A178" s="64" t="s">
        <v>267</v>
      </c>
      <c r="B178" s="64" t="s">
        <v>268</v>
      </c>
      <c r="C178" s="37">
        <v>4301070966</v>
      </c>
      <c r="D178" s="202">
        <v>4607111038135</v>
      </c>
      <c r="E178" s="202"/>
      <c r="F178" s="63">
        <v>0.7</v>
      </c>
      <c r="G178" s="38">
        <v>8</v>
      </c>
      <c r="H178" s="63">
        <v>5.6</v>
      </c>
      <c r="I178" s="63">
        <v>5.87</v>
      </c>
      <c r="J178" s="38">
        <v>84</v>
      </c>
      <c r="K178" s="38" t="s">
        <v>89</v>
      </c>
      <c r="L178" s="38" t="s">
        <v>90</v>
      </c>
      <c r="M178" s="39" t="s">
        <v>88</v>
      </c>
      <c r="N178" s="39"/>
      <c r="O178" s="38">
        <v>180</v>
      </c>
      <c r="P178" s="2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78" s="204"/>
      <c r="R178" s="204"/>
      <c r="S178" s="204"/>
      <c r="T178" s="205"/>
      <c r="U178" s="40" t="s">
        <v>49</v>
      </c>
      <c r="V178" s="40" t="s">
        <v>49</v>
      </c>
      <c r="W178" s="41" t="s">
        <v>42</v>
      </c>
      <c r="X178" s="59">
        <v>0</v>
      </c>
      <c r="Y178" s="56">
        <f>IFERROR(IF(X178="","",X178),"")</f>
        <v>0</v>
      </c>
      <c r="Z178" s="42">
        <f>IFERROR(IF(X178="","",X178*0.0155),"")</f>
        <v>0</v>
      </c>
      <c r="AA178" s="69" t="s">
        <v>49</v>
      </c>
      <c r="AB178" s="70" t="s">
        <v>49</v>
      </c>
      <c r="AC178" s="85"/>
      <c r="AG178" s="82"/>
      <c r="AJ178" s="87" t="s">
        <v>91</v>
      </c>
      <c r="AK178" s="87">
        <v>1</v>
      </c>
      <c r="BB178" s="154" t="s">
        <v>73</v>
      </c>
      <c r="BM178" s="82">
        <f>IFERROR(X178*I178,"0")</f>
        <v>0</v>
      </c>
      <c r="BN178" s="82">
        <f>IFERROR(Y178*I178,"0")</f>
        <v>0</v>
      </c>
      <c r="BO178" s="82">
        <f>IFERROR(X178/J178,"0")</f>
        <v>0</v>
      </c>
      <c r="BP178" s="82">
        <f>IFERROR(Y178/J178,"0")</f>
        <v>0</v>
      </c>
    </row>
    <row r="179" spans="1:68" hidden="1" x14ac:dyDescent="0.2">
      <c r="A179" s="210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1"/>
      <c r="P179" s="207" t="s">
        <v>43</v>
      </c>
      <c r="Q179" s="208"/>
      <c r="R179" s="208"/>
      <c r="S179" s="208"/>
      <c r="T179" s="208"/>
      <c r="U179" s="208"/>
      <c r="V179" s="209"/>
      <c r="W179" s="43" t="s">
        <v>42</v>
      </c>
      <c r="X179" s="44">
        <f>IFERROR(SUM(X176:X178),"0")</f>
        <v>0</v>
      </c>
      <c r="Y179" s="44">
        <f>IFERROR(SUM(Y176:Y178),"0")</f>
        <v>0</v>
      </c>
      <c r="Z179" s="44">
        <f>IFERROR(IF(Z176="",0,Z176),"0")+IFERROR(IF(Z177="",0,Z177),"0")+IFERROR(IF(Z178="",0,Z178),"0")</f>
        <v>0</v>
      </c>
      <c r="AA179" s="68"/>
      <c r="AB179" s="68"/>
      <c r="AC179" s="68"/>
    </row>
    <row r="180" spans="1:68" hidden="1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1"/>
      <c r="P180" s="207" t="s">
        <v>43</v>
      </c>
      <c r="Q180" s="208"/>
      <c r="R180" s="208"/>
      <c r="S180" s="208"/>
      <c r="T180" s="208"/>
      <c r="U180" s="208"/>
      <c r="V180" s="209"/>
      <c r="W180" s="43" t="s">
        <v>0</v>
      </c>
      <c r="X180" s="44">
        <f>IFERROR(SUMPRODUCT(X176:X178*H176:H178),"0")</f>
        <v>0</v>
      </c>
      <c r="Y180" s="44">
        <f>IFERROR(SUMPRODUCT(Y176:Y178*H176:H178),"0")</f>
        <v>0</v>
      </c>
      <c r="Z180" s="43"/>
      <c r="AA180" s="68"/>
      <c r="AB180" s="68"/>
      <c r="AC180" s="68"/>
    </row>
    <row r="181" spans="1:68" ht="16.5" hidden="1" customHeight="1" x14ac:dyDescent="0.25">
      <c r="A181" s="246" t="s">
        <v>269</v>
      </c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  <c r="Z181" s="246"/>
      <c r="AA181" s="66"/>
      <c r="AB181" s="66"/>
      <c r="AC181" s="83"/>
    </row>
    <row r="182" spans="1:68" ht="14.25" hidden="1" customHeight="1" x14ac:dyDescent="0.25">
      <c r="A182" s="232" t="s">
        <v>85</v>
      </c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  <c r="Z182" s="232"/>
      <c r="AA182" s="67"/>
      <c r="AB182" s="67"/>
      <c r="AC182" s="84"/>
    </row>
    <row r="183" spans="1:68" ht="27" hidden="1" customHeight="1" x14ac:dyDescent="0.25">
      <c r="A183" s="64" t="s">
        <v>270</v>
      </c>
      <c r="B183" s="64" t="s">
        <v>271</v>
      </c>
      <c r="C183" s="37">
        <v>4301070996</v>
      </c>
      <c r="D183" s="202">
        <v>4607111038654</v>
      </c>
      <c r="E183" s="202"/>
      <c r="F183" s="63">
        <v>0.4</v>
      </c>
      <c r="G183" s="38">
        <v>16</v>
      </c>
      <c r="H183" s="63">
        <v>6.4</v>
      </c>
      <c r="I183" s="63">
        <v>6.63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6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3" s="204"/>
      <c r="R183" s="204"/>
      <c r="S183" s="204"/>
      <c r="T183" s="205"/>
      <c r="U183" s="40" t="s">
        <v>49</v>
      </c>
      <c r="V183" s="40" t="s">
        <v>49</v>
      </c>
      <c r="W183" s="41" t="s">
        <v>42</v>
      </c>
      <c r="X183" s="59">
        <v>0</v>
      </c>
      <c r="Y183" s="56">
        <f t="shared" ref="Y183:Y188" si="18">IFERROR(IF(X183="","",X183),"")</f>
        <v>0</v>
      </c>
      <c r="Z183" s="42">
        <f t="shared" ref="Z183:Z188" si="19"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5" t="s">
        <v>73</v>
      </c>
      <c r="BM183" s="82">
        <f t="shared" ref="BM183:BM188" si="20">IFERROR(X183*I183,"0")</f>
        <v>0</v>
      </c>
      <c r="BN183" s="82">
        <f t="shared" ref="BN183:BN188" si="21">IFERROR(Y183*I183,"0")</f>
        <v>0</v>
      </c>
      <c r="BO183" s="82">
        <f t="shared" ref="BO183:BO188" si="22">IFERROR(X183/J183,"0")</f>
        <v>0</v>
      </c>
      <c r="BP183" s="82">
        <f t="shared" ref="BP183:BP188" si="23">IFERROR(Y183/J183,"0")</f>
        <v>0</v>
      </c>
    </row>
    <row r="184" spans="1:68" ht="27" hidden="1" customHeight="1" x14ac:dyDescent="0.25">
      <c r="A184" s="64" t="s">
        <v>272</v>
      </c>
      <c r="B184" s="64" t="s">
        <v>273</v>
      </c>
      <c r="C184" s="37">
        <v>4301070997</v>
      </c>
      <c r="D184" s="202">
        <v>4607111038586</v>
      </c>
      <c r="E184" s="202"/>
      <c r="F184" s="63">
        <v>0.7</v>
      </c>
      <c r="G184" s="38">
        <v>8</v>
      </c>
      <c r="H184" s="63">
        <v>5.6</v>
      </c>
      <c r="I184" s="63">
        <v>5.83</v>
      </c>
      <c r="J184" s="38">
        <v>84</v>
      </c>
      <c r="K184" s="38" t="s">
        <v>89</v>
      </c>
      <c r="L184" s="38" t="s">
        <v>90</v>
      </c>
      <c r="M184" s="39" t="s">
        <v>88</v>
      </c>
      <c r="N184" s="39"/>
      <c r="O184" s="38">
        <v>180</v>
      </c>
      <c r="P184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4" s="204"/>
      <c r="R184" s="204"/>
      <c r="S184" s="204"/>
      <c r="T184" s="205"/>
      <c r="U184" s="40" t="s">
        <v>49</v>
      </c>
      <c r="V184" s="40" t="s">
        <v>49</v>
      </c>
      <c r="W184" s="41" t="s">
        <v>42</v>
      </c>
      <c r="X184" s="59">
        <v>0</v>
      </c>
      <c r="Y184" s="56">
        <f t="shared" si="18"/>
        <v>0</v>
      </c>
      <c r="Z184" s="42">
        <f t="shared" si="19"/>
        <v>0</v>
      </c>
      <c r="AA184" s="69" t="s">
        <v>49</v>
      </c>
      <c r="AB184" s="70" t="s">
        <v>49</v>
      </c>
      <c r="AC184" s="85"/>
      <c r="AG184" s="82"/>
      <c r="AJ184" s="87" t="s">
        <v>91</v>
      </c>
      <c r="AK184" s="87">
        <v>1</v>
      </c>
      <c r="BB184" s="156" t="s">
        <v>73</v>
      </c>
      <c r="BM184" s="82">
        <f t="shared" si="20"/>
        <v>0</v>
      </c>
      <c r="BN184" s="82">
        <f t="shared" si="21"/>
        <v>0</v>
      </c>
      <c r="BO184" s="82">
        <f t="shared" si="22"/>
        <v>0</v>
      </c>
      <c r="BP184" s="82">
        <f t="shared" si="23"/>
        <v>0</v>
      </c>
    </row>
    <row r="185" spans="1:68" ht="27" hidden="1" customHeight="1" x14ac:dyDescent="0.25">
      <c r="A185" s="64" t="s">
        <v>274</v>
      </c>
      <c r="B185" s="64" t="s">
        <v>275</v>
      </c>
      <c r="C185" s="37">
        <v>4301070962</v>
      </c>
      <c r="D185" s="202">
        <v>4607111038609</v>
      </c>
      <c r="E185" s="202"/>
      <c r="F185" s="63">
        <v>0.4</v>
      </c>
      <c r="G185" s="38">
        <v>16</v>
      </c>
      <c r="H185" s="63">
        <v>6.4</v>
      </c>
      <c r="I185" s="63">
        <v>6.71</v>
      </c>
      <c r="J185" s="38">
        <v>84</v>
      </c>
      <c r="K185" s="38" t="s">
        <v>89</v>
      </c>
      <c r="L185" s="38" t="s">
        <v>90</v>
      </c>
      <c r="M185" s="39" t="s">
        <v>88</v>
      </c>
      <c r="N185" s="39"/>
      <c r="O185" s="38">
        <v>180</v>
      </c>
      <c r="P185" s="25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85" s="204"/>
      <c r="R185" s="204"/>
      <c r="S185" s="204"/>
      <c r="T185" s="205"/>
      <c r="U185" s="40" t="s">
        <v>49</v>
      </c>
      <c r="V185" s="40" t="s">
        <v>49</v>
      </c>
      <c r="W185" s="41" t="s">
        <v>42</v>
      </c>
      <c r="X185" s="59">
        <v>0</v>
      </c>
      <c r="Y185" s="56">
        <f t="shared" si="18"/>
        <v>0</v>
      </c>
      <c r="Z185" s="42">
        <f t="shared" si="19"/>
        <v>0</v>
      </c>
      <c r="AA185" s="69" t="s">
        <v>49</v>
      </c>
      <c r="AB185" s="70" t="s">
        <v>49</v>
      </c>
      <c r="AC185" s="85"/>
      <c r="AG185" s="82"/>
      <c r="AJ185" s="87" t="s">
        <v>91</v>
      </c>
      <c r="AK185" s="87">
        <v>1</v>
      </c>
      <c r="BB185" s="157" t="s">
        <v>73</v>
      </c>
      <c r="BM185" s="82">
        <f t="shared" si="20"/>
        <v>0</v>
      </c>
      <c r="BN185" s="82">
        <f t="shared" si="21"/>
        <v>0</v>
      </c>
      <c r="BO185" s="82">
        <f t="shared" si="22"/>
        <v>0</v>
      </c>
      <c r="BP185" s="82">
        <f t="shared" si="23"/>
        <v>0</v>
      </c>
    </row>
    <row r="186" spans="1:68" ht="27" hidden="1" customHeight="1" x14ac:dyDescent="0.25">
      <c r="A186" s="64" t="s">
        <v>276</v>
      </c>
      <c r="B186" s="64" t="s">
        <v>277</v>
      </c>
      <c r="C186" s="37">
        <v>4301070963</v>
      </c>
      <c r="D186" s="202">
        <v>4607111038630</v>
      </c>
      <c r="E186" s="202"/>
      <c r="F186" s="63">
        <v>0.7</v>
      </c>
      <c r="G186" s="38">
        <v>8</v>
      </c>
      <c r="H186" s="63">
        <v>5.6</v>
      </c>
      <c r="I186" s="63">
        <v>5.87</v>
      </c>
      <c r="J186" s="38">
        <v>84</v>
      </c>
      <c r="K186" s="38" t="s">
        <v>89</v>
      </c>
      <c r="L186" s="38" t="s">
        <v>90</v>
      </c>
      <c r="M186" s="39" t="s">
        <v>88</v>
      </c>
      <c r="N186" s="39"/>
      <c r="O186" s="38">
        <v>180</v>
      </c>
      <c r="P186" s="25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86" s="204"/>
      <c r="R186" s="204"/>
      <c r="S186" s="204"/>
      <c r="T186" s="205"/>
      <c r="U186" s="40" t="s">
        <v>49</v>
      </c>
      <c r="V186" s="40" t="s">
        <v>49</v>
      </c>
      <c r="W186" s="41" t="s">
        <v>42</v>
      </c>
      <c r="X186" s="59">
        <v>0</v>
      </c>
      <c r="Y186" s="56">
        <f t="shared" si="18"/>
        <v>0</v>
      </c>
      <c r="Z186" s="42">
        <f t="shared" si="19"/>
        <v>0</v>
      </c>
      <c r="AA186" s="69" t="s">
        <v>49</v>
      </c>
      <c r="AB186" s="70" t="s">
        <v>49</v>
      </c>
      <c r="AC186" s="85"/>
      <c r="AG186" s="82"/>
      <c r="AJ186" s="87" t="s">
        <v>91</v>
      </c>
      <c r="AK186" s="87">
        <v>1</v>
      </c>
      <c r="BB186" s="158" t="s">
        <v>73</v>
      </c>
      <c r="BM186" s="82">
        <f t="shared" si="20"/>
        <v>0</v>
      </c>
      <c r="BN186" s="82">
        <f t="shared" si="21"/>
        <v>0</v>
      </c>
      <c r="BO186" s="82">
        <f t="shared" si="22"/>
        <v>0</v>
      </c>
      <c r="BP186" s="82">
        <f t="shared" si="23"/>
        <v>0</v>
      </c>
    </row>
    <row r="187" spans="1:68" ht="27" hidden="1" customHeight="1" x14ac:dyDescent="0.25">
      <c r="A187" s="64" t="s">
        <v>278</v>
      </c>
      <c r="B187" s="64" t="s">
        <v>279</v>
      </c>
      <c r="C187" s="37">
        <v>4301070959</v>
      </c>
      <c r="D187" s="202">
        <v>4607111038616</v>
      </c>
      <c r="E187" s="202"/>
      <c r="F187" s="63">
        <v>0.4</v>
      </c>
      <c r="G187" s="38">
        <v>16</v>
      </c>
      <c r="H187" s="63">
        <v>6.4</v>
      </c>
      <c r="I187" s="63">
        <v>6.71</v>
      </c>
      <c r="J187" s="38">
        <v>84</v>
      </c>
      <c r="K187" s="38" t="s">
        <v>89</v>
      </c>
      <c r="L187" s="38" t="s">
        <v>90</v>
      </c>
      <c r="M187" s="39" t="s">
        <v>88</v>
      </c>
      <c r="N187" s="39"/>
      <c r="O187" s="38">
        <v>180</v>
      </c>
      <c r="P187" s="2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87" s="204"/>
      <c r="R187" s="204"/>
      <c r="S187" s="204"/>
      <c r="T187" s="205"/>
      <c r="U187" s="40" t="s">
        <v>49</v>
      </c>
      <c r="V187" s="40" t="s">
        <v>49</v>
      </c>
      <c r="W187" s="41" t="s">
        <v>42</v>
      </c>
      <c r="X187" s="59">
        <v>0</v>
      </c>
      <c r="Y187" s="56">
        <f t="shared" si="18"/>
        <v>0</v>
      </c>
      <c r="Z187" s="42">
        <f t="shared" si="19"/>
        <v>0</v>
      </c>
      <c r="AA187" s="69" t="s">
        <v>49</v>
      </c>
      <c r="AB187" s="70" t="s">
        <v>49</v>
      </c>
      <c r="AC187" s="85"/>
      <c r="AG187" s="82"/>
      <c r="AJ187" s="87" t="s">
        <v>91</v>
      </c>
      <c r="AK187" s="87">
        <v>1</v>
      </c>
      <c r="BB187" s="159" t="s">
        <v>73</v>
      </c>
      <c r="BM187" s="82">
        <f t="shared" si="20"/>
        <v>0</v>
      </c>
      <c r="BN187" s="82">
        <f t="shared" si="21"/>
        <v>0</v>
      </c>
      <c r="BO187" s="82">
        <f t="shared" si="22"/>
        <v>0</v>
      </c>
      <c r="BP187" s="82">
        <f t="shared" si="23"/>
        <v>0</v>
      </c>
    </row>
    <row r="188" spans="1:68" ht="27" hidden="1" customHeight="1" x14ac:dyDescent="0.25">
      <c r="A188" s="64" t="s">
        <v>280</v>
      </c>
      <c r="B188" s="64" t="s">
        <v>281</v>
      </c>
      <c r="C188" s="37">
        <v>4301070960</v>
      </c>
      <c r="D188" s="202">
        <v>4607111038623</v>
      </c>
      <c r="E188" s="20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89</v>
      </c>
      <c r="L188" s="38" t="s">
        <v>90</v>
      </c>
      <c r="M188" s="39" t="s">
        <v>88</v>
      </c>
      <c r="N188" s="39"/>
      <c r="O188" s="38">
        <v>180</v>
      </c>
      <c r="P188" s="25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88" s="204"/>
      <c r="R188" s="204"/>
      <c r="S188" s="204"/>
      <c r="T188" s="205"/>
      <c r="U188" s="40" t="s">
        <v>49</v>
      </c>
      <c r="V188" s="40" t="s">
        <v>49</v>
      </c>
      <c r="W188" s="41" t="s">
        <v>42</v>
      </c>
      <c r="X188" s="59">
        <v>0</v>
      </c>
      <c r="Y188" s="56">
        <f t="shared" si="18"/>
        <v>0</v>
      </c>
      <c r="Z188" s="42">
        <f t="shared" si="19"/>
        <v>0</v>
      </c>
      <c r="AA188" s="69" t="s">
        <v>49</v>
      </c>
      <c r="AB188" s="70" t="s">
        <v>49</v>
      </c>
      <c r="AC188" s="85"/>
      <c r="AG188" s="82"/>
      <c r="AJ188" s="87" t="s">
        <v>91</v>
      </c>
      <c r="AK188" s="87">
        <v>1</v>
      </c>
      <c r="BB188" s="160" t="s">
        <v>73</v>
      </c>
      <c r="BM188" s="82">
        <f t="shared" si="20"/>
        <v>0</v>
      </c>
      <c r="BN188" s="82">
        <f t="shared" si="21"/>
        <v>0</v>
      </c>
      <c r="BO188" s="82">
        <f t="shared" si="22"/>
        <v>0</v>
      </c>
      <c r="BP188" s="82">
        <f t="shared" si="23"/>
        <v>0</v>
      </c>
    </row>
    <row r="189" spans="1:68" hidden="1" x14ac:dyDescent="0.2">
      <c r="A189" s="210"/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1"/>
      <c r="P189" s="207" t="s">
        <v>43</v>
      </c>
      <c r="Q189" s="208"/>
      <c r="R189" s="208"/>
      <c r="S189" s="208"/>
      <c r="T189" s="208"/>
      <c r="U189" s="208"/>
      <c r="V189" s="209"/>
      <c r="W189" s="43" t="s">
        <v>42</v>
      </c>
      <c r="X189" s="44">
        <f>IFERROR(SUM(X183:X188),"0")</f>
        <v>0</v>
      </c>
      <c r="Y189" s="44">
        <f>IFERROR(SUM(Y183:Y188),"0")</f>
        <v>0</v>
      </c>
      <c r="Z189" s="44">
        <f>IFERROR(IF(Z183="",0,Z183),"0")+IFERROR(IF(Z184="",0,Z184),"0")+IFERROR(IF(Z185="",0,Z185),"0")+IFERROR(IF(Z186="",0,Z186),"0")+IFERROR(IF(Z187="",0,Z187),"0")+IFERROR(IF(Z188="",0,Z188),"0")</f>
        <v>0</v>
      </c>
      <c r="AA189" s="68"/>
      <c r="AB189" s="68"/>
      <c r="AC189" s="68"/>
    </row>
    <row r="190" spans="1:68" hidden="1" x14ac:dyDescent="0.2">
      <c r="A190" s="210"/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1"/>
      <c r="P190" s="207" t="s">
        <v>43</v>
      </c>
      <c r="Q190" s="208"/>
      <c r="R190" s="208"/>
      <c r="S190" s="208"/>
      <c r="T190" s="208"/>
      <c r="U190" s="208"/>
      <c r="V190" s="209"/>
      <c r="W190" s="43" t="s">
        <v>0</v>
      </c>
      <c r="X190" s="44">
        <f>IFERROR(SUMPRODUCT(X183:X188*H183:H188),"0")</f>
        <v>0</v>
      </c>
      <c r="Y190" s="44">
        <f>IFERROR(SUMPRODUCT(Y183:Y188*H183:H188),"0")</f>
        <v>0</v>
      </c>
      <c r="Z190" s="43"/>
      <c r="AA190" s="68"/>
      <c r="AB190" s="68"/>
      <c r="AC190" s="68"/>
    </row>
    <row r="191" spans="1:68" ht="16.5" hidden="1" customHeight="1" x14ac:dyDescent="0.25">
      <c r="A191" s="246" t="s">
        <v>282</v>
      </c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  <c r="Z191" s="246"/>
      <c r="AA191" s="66"/>
      <c r="AB191" s="66"/>
      <c r="AC191" s="83"/>
    </row>
    <row r="192" spans="1:68" ht="14.25" hidden="1" customHeight="1" x14ac:dyDescent="0.25">
      <c r="A192" s="232" t="s">
        <v>85</v>
      </c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  <c r="Z192" s="232"/>
      <c r="AA192" s="67"/>
      <c r="AB192" s="67"/>
      <c r="AC192" s="84"/>
    </row>
    <row r="193" spans="1:68" ht="27" hidden="1" customHeight="1" x14ac:dyDescent="0.25">
      <c r="A193" s="64" t="s">
        <v>283</v>
      </c>
      <c r="B193" s="64" t="s">
        <v>284</v>
      </c>
      <c r="C193" s="37">
        <v>4301070915</v>
      </c>
      <c r="D193" s="202">
        <v>4607111035882</v>
      </c>
      <c r="E193" s="202"/>
      <c r="F193" s="63">
        <v>0.43</v>
      </c>
      <c r="G193" s="38">
        <v>16</v>
      </c>
      <c r="H193" s="63">
        <v>6.88</v>
      </c>
      <c r="I193" s="63">
        <v>7.19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5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3" s="204"/>
      <c r="R193" s="204"/>
      <c r="S193" s="204"/>
      <c r="T193" s="205"/>
      <c r="U193" s="40" t="s">
        <v>49</v>
      </c>
      <c r="V193" s="40" t="s">
        <v>49</v>
      </c>
      <c r="W193" s="41" t="s">
        <v>42</v>
      </c>
      <c r="X193" s="59">
        <v>0</v>
      </c>
      <c r="Y193" s="56">
        <f>IFERROR(IF(X193="","",X193),"")</f>
        <v>0</v>
      </c>
      <c r="Z193" s="42">
        <f>IFERROR(IF(X193="","",X193*0.0155),"")</f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1" t="s">
        <v>73</v>
      </c>
      <c r="BM193" s="82">
        <f>IFERROR(X193*I193,"0")</f>
        <v>0</v>
      </c>
      <c r="BN193" s="82">
        <f>IFERROR(Y193*I193,"0")</f>
        <v>0</v>
      </c>
      <c r="BO193" s="82">
        <f>IFERROR(X193/J193,"0")</f>
        <v>0</v>
      </c>
      <c r="BP193" s="82">
        <f>IFERROR(Y193/J193,"0")</f>
        <v>0</v>
      </c>
    </row>
    <row r="194" spans="1:68" ht="27" hidden="1" customHeight="1" x14ac:dyDescent="0.25">
      <c r="A194" s="64" t="s">
        <v>285</v>
      </c>
      <c r="B194" s="64" t="s">
        <v>286</v>
      </c>
      <c r="C194" s="37">
        <v>4301070921</v>
      </c>
      <c r="D194" s="202">
        <v>4607111035905</v>
      </c>
      <c r="E194" s="202"/>
      <c r="F194" s="63">
        <v>0.9</v>
      </c>
      <c r="G194" s="38">
        <v>8</v>
      </c>
      <c r="H194" s="63">
        <v>7.2</v>
      </c>
      <c r="I194" s="63">
        <v>7.47</v>
      </c>
      <c r="J194" s="38">
        <v>84</v>
      </c>
      <c r="K194" s="38" t="s">
        <v>89</v>
      </c>
      <c r="L194" s="38" t="s">
        <v>90</v>
      </c>
      <c r="M194" s="39" t="s">
        <v>88</v>
      </c>
      <c r="N194" s="39"/>
      <c r="O194" s="38">
        <v>180</v>
      </c>
      <c r="P194" s="25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4" s="204"/>
      <c r="R194" s="204"/>
      <c r="S194" s="204"/>
      <c r="T194" s="205"/>
      <c r="U194" s="40" t="s">
        <v>49</v>
      </c>
      <c r="V194" s="40" t="s">
        <v>49</v>
      </c>
      <c r="W194" s="41" t="s">
        <v>42</v>
      </c>
      <c r="X194" s="59">
        <v>0</v>
      </c>
      <c r="Y194" s="56">
        <f>IFERROR(IF(X194="","",X194),"")</f>
        <v>0</v>
      </c>
      <c r="Z194" s="42">
        <f>IFERROR(IF(X194="","",X194*0.0155),"")</f>
        <v>0</v>
      </c>
      <c r="AA194" s="69" t="s">
        <v>49</v>
      </c>
      <c r="AB194" s="70" t="s">
        <v>49</v>
      </c>
      <c r="AC194" s="85"/>
      <c r="AG194" s="82"/>
      <c r="AJ194" s="87" t="s">
        <v>91</v>
      </c>
      <c r="AK194" s="87">
        <v>1</v>
      </c>
      <c r="BB194" s="162" t="s">
        <v>73</v>
      </c>
      <c r="BM194" s="82">
        <f>IFERROR(X194*I194,"0")</f>
        <v>0</v>
      </c>
      <c r="BN194" s="82">
        <f>IFERROR(Y194*I194,"0")</f>
        <v>0</v>
      </c>
      <c r="BO194" s="82">
        <f>IFERROR(X194/J194,"0")</f>
        <v>0</v>
      </c>
      <c r="BP194" s="82">
        <f>IFERROR(Y194/J194,"0")</f>
        <v>0</v>
      </c>
    </row>
    <row r="195" spans="1:68" ht="27" hidden="1" customHeight="1" x14ac:dyDescent="0.25">
      <c r="A195" s="64" t="s">
        <v>287</v>
      </c>
      <c r="B195" s="64" t="s">
        <v>288</v>
      </c>
      <c r="C195" s="37">
        <v>4301070917</v>
      </c>
      <c r="D195" s="202">
        <v>4607111035912</v>
      </c>
      <c r="E195" s="202"/>
      <c r="F195" s="63">
        <v>0.43</v>
      </c>
      <c r="G195" s="38">
        <v>16</v>
      </c>
      <c r="H195" s="63">
        <v>6.88</v>
      </c>
      <c r="I195" s="63">
        <v>7.19</v>
      </c>
      <c r="J195" s="38">
        <v>84</v>
      </c>
      <c r="K195" s="38" t="s">
        <v>89</v>
      </c>
      <c r="L195" s="38" t="s">
        <v>90</v>
      </c>
      <c r="M195" s="39" t="s">
        <v>88</v>
      </c>
      <c r="N195" s="39"/>
      <c r="O195" s="38">
        <v>180</v>
      </c>
      <c r="P195" s="25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5" s="204"/>
      <c r="R195" s="204"/>
      <c r="S195" s="204"/>
      <c r="T195" s="205"/>
      <c r="U195" s="40" t="s">
        <v>49</v>
      </c>
      <c r="V195" s="40" t="s">
        <v>49</v>
      </c>
      <c r="W195" s="41" t="s">
        <v>42</v>
      </c>
      <c r="X195" s="59">
        <v>0</v>
      </c>
      <c r="Y195" s="56">
        <f>IFERROR(IF(X195="","",X195),"")</f>
        <v>0</v>
      </c>
      <c r="Z195" s="42">
        <f>IFERROR(IF(X195="","",X195*0.0155),"")</f>
        <v>0</v>
      </c>
      <c r="AA195" s="69" t="s">
        <v>49</v>
      </c>
      <c r="AB195" s="70" t="s">
        <v>49</v>
      </c>
      <c r="AC195" s="85"/>
      <c r="AG195" s="82"/>
      <c r="AJ195" s="87" t="s">
        <v>91</v>
      </c>
      <c r="AK195" s="87">
        <v>1</v>
      </c>
      <c r="BB195" s="163" t="s">
        <v>73</v>
      </c>
      <c r="BM195" s="82">
        <f>IFERROR(X195*I195,"0")</f>
        <v>0</v>
      </c>
      <c r="BN195" s="82">
        <f>IFERROR(Y195*I195,"0")</f>
        <v>0</v>
      </c>
      <c r="BO195" s="82">
        <f>IFERROR(X195/J195,"0")</f>
        <v>0</v>
      </c>
      <c r="BP195" s="82">
        <f>IFERROR(Y195/J195,"0")</f>
        <v>0</v>
      </c>
    </row>
    <row r="196" spans="1:68" ht="27" hidden="1" customHeight="1" x14ac:dyDescent="0.25">
      <c r="A196" s="64" t="s">
        <v>289</v>
      </c>
      <c r="B196" s="64" t="s">
        <v>290</v>
      </c>
      <c r="C196" s="37">
        <v>4301070920</v>
      </c>
      <c r="D196" s="202">
        <v>4607111035929</v>
      </c>
      <c r="E196" s="202"/>
      <c r="F196" s="63">
        <v>0.9</v>
      </c>
      <c r="G196" s="38">
        <v>8</v>
      </c>
      <c r="H196" s="63">
        <v>7.2</v>
      </c>
      <c r="I196" s="63">
        <v>7.47</v>
      </c>
      <c r="J196" s="38">
        <v>84</v>
      </c>
      <c r="K196" s="38" t="s">
        <v>89</v>
      </c>
      <c r="L196" s="38" t="s">
        <v>90</v>
      </c>
      <c r="M196" s="39" t="s">
        <v>88</v>
      </c>
      <c r="N196" s="39"/>
      <c r="O196" s="38">
        <v>180</v>
      </c>
      <c r="P196" s="25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196" s="204"/>
      <c r="R196" s="204"/>
      <c r="S196" s="204"/>
      <c r="T196" s="205"/>
      <c r="U196" s="40" t="s">
        <v>49</v>
      </c>
      <c r="V196" s="40" t="s">
        <v>49</v>
      </c>
      <c r="W196" s="41" t="s">
        <v>42</v>
      </c>
      <c r="X196" s="59">
        <v>0</v>
      </c>
      <c r="Y196" s="56">
        <f>IFERROR(IF(X196="","",X196),"")</f>
        <v>0</v>
      </c>
      <c r="Z196" s="42">
        <f>IFERROR(IF(X196="","",X196*0.0155),"")</f>
        <v>0</v>
      </c>
      <c r="AA196" s="69" t="s">
        <v>49</v>
      </c>
      <c r="AB196" s="70" t="s">
        <v>49</v>
      </c>
      <c r="AC196" s="85"/>
      <c r="AG196" s="82"/>
      <c r="AJ196" s="87" t="s">
        <v>91</v>
      </c>
      <c r="AK196" s="87">
        <v>1</v>
      </c>
      <c r="BB196" s="164" t="s">
        <v>73</v>
      </c>
      <c r="BM196" s="82">
        <f>IFERROR(X196*I196,"0")</f>
        <v>0</v>
      </c>
      <c r="BN196" s="82">
        <f>IFERROR(Y196*I196,"0")</f>
        <v>0</v>
      </c>
      <c r="BO196" s="82">
        <f>IFERROR(X196/J196,"0")</f>
        <v>0</v>
      </c>
      <c r="BP196" s="82">
        <f>IFERROR(Y196/J196,"0")</f>
        <v>0</v>
      </c>
    </row>
    <row r="197" spans="1:68" hidden="1" x14ac:dyDescent="0.2">
      <c r="A197" s="210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1"/>
      <c r="P197" s="207" t="s">
        <v>43</v>
      </c>
      <c r="Q197" s="208"/>
      <c r="R197" s="208"/>
      <c r="S197" s="208"/>
      <c r="T197" s="208"/>
      <c r="U197" s="208"/>
      <c r="V197" s="209"/>
      <c r="W197" s="43" t="s">
        <v>42</v>
      </c>
      <c r="X197" s="44">
        <f>IFERROR(SUM(X193:X196),"0")</f>
        <v>0</v>
      </c>
      <c r="Y197" s="44">
        <f>IFERROR(SUM(Y193:Y196),"0")</f>
        <v>0</v>
      </c>
      <c r="Z197" s="44">
        <f>IFERROR(IF(Z193="",0,Z193),"0")+IFERROR(IF(Z194="",0,Z194),"0")+IFERROR(IF(Z195="",0,Z195),"0")+IFERROR(IF(Z196="",0,Z196),"0")</f>
        <v>0</v>
      </c>
      <c r="AA197" s="68"/>
      <c r="AB197" s="68"/>
      <c r="AC197" s="68"/>
    </row>
    <row r="198" spans="1:68" hidden="1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1"/>
      <c r="P198" s="207" t="s">
        <v>43</v>
      </c>
      <c r="Q198" s="208"/>
      <c r="R198" s="208"/>
      <c r="S198" s="208"/>
      <c r="T198" s="208"/>
      <c r="U198" s="208"/>
      <c r="V198" s="209"/>
      <c r="W198" s="43" t="s">
        <v>0</v>
      </c>
      <c r="X198" s="44">
        <f>IFERROR(SUMPRODUCT(X193:X196*H193:H196),"0")</f>
        <v>0</v>
      </c>
      <c r="Y198" s="44">
        <f>IFERROR(SUMPRODUCT(Y193:Y196*H193:H196),"0")</f>
        <v>0</v>
      </c>
      <c r="Z198" s="43"/>
      <c r="AA198" s="68"/>
      <c r="AB198" s="68"/>
      <c r="AC198" s="68"/>
    </row>
    <row r="199" spans="1:68" ht="16.5" hidden="1" customHeight="1" x14ac:dyDescent="0.25">
      <c r="A199" s="246" t="s">
        <v>291</v>
      </c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  <c r="Z199" s="246"/>
      <c r="AA199" s="66"/>
      <c r="AB199" s="66"/>
      <c r="AC199" s="83"/>
    </row>
    <row r="200" spans="1:68" ht="14.25" hidden="1" customHeight="1" x14ac:dyDescent="0.25">
      <c r="A200" s="232" t="s">
        <v>85</v>
      </c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  <c r="Z200" s="232"/>
      <c r="AA200" s="67"/>
      <c r="AB200" s="67"/>
      <c r="AC200" s="84"/>
    </row>
    <row r="201" spans="1:68" ht="16.5" hidden="1" customHeight="1" x14ac:dyDescent="0.25">
      <c r="A201" s="64" t="s">
        <v>292</v>
      </c>
      <c r="B201" s="64" t="s">
        <v>293</v>
      </c>
      <c r="C201" s="37">
        <v>4301071033</v>
      </c>
      <c r="D201" s="202">
        <v>4607111035332</v>
      </c>
      <c r="E201" s="202"/>
      <c r="F201" s="63">
        <v>0.43</v>
      </c>
      <c r="G201" s="38">
        <v>16</v>
      </c>
      <c r="H201" s="63">
        <v>6.88</v>
      </c>
      <c r="I201" s="63">
        <v>7.2060000000000004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48" t="str">
        <f>HYPERLINK("https://abi.ru/products/Замороженные/Стародворье/Сочные/Пельмени/P004204/","Пельмени Сочные Сочные 0,43 Сфера Стародворье")</f>
        <v>Пельмени Сочные Сочные 0,43 Сфера Стародворье</v>
      </c>
      <c r="Q201" s="204"/>
      <c r="R201" s="204"/>
      <c r="S201" s="204"/>
      <c r="T201" s="205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5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ht="16.5" hidden="1" customHeight="1" x14ac:dyDescent="0.25">
      <c r="A202" s="64" t="s">
        <v>294</v>
      </c>
      <c r="B202" s="64" t="s">
        <v>295</v>
      </c>
      <c r="C202" s="37">
        <v>4301071000</v>
      </c>
      <c r="D202" s="202">
        <v>4607111038708</v>
      </c>
      <c r="E202" s="202"/>
      <c r="F202" s="63">
        <v>0.8</v>
      </c>
      <c r="G202" s="38">
        <v>8</v>
      </c>
      <c r="H202" s="63">
        <v>6.4</v>
      </c>
      <c r="I202" s="63">
        <v>6.67</v>
      </c>
      <c r="J202" s="38">
        <v>84</v>
      </c>
      <c r="K202" s="38" t="s">
        <v>89</v>
      </c>
      <c r="L202" s="38" t="s">
        <v>90</v>
      </c>
      <c r="M202" s="39" t="s">
        <v>88</v>
      </c>
      <c r="N202" s="39"/>
      <c r="O202" s="38">
        <v>180</v>
      </c>
      <c r="P202" s="24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2" s="204"/>
      <c r="R202" s="204"/>
      <c r="S202" s="204"/>
      <c r="T202" s="205"/>
      <c r="U202" s="40" t="s">
        <v>49</v>
      </c>
      <c r="V202" s="40" t="s">
        <v>49</v>
      </c>
      <c r="W202" s="41" t="s">
        <v>42</v>
      </c>
      <c r="X202" s="59">
        <v>0</v>
      </c>
      <c r="Y202" s="56">
        <f>IFERROR(IF(X202="","",X202),"")</f>
        <v>0</v>
      </c>
      <c r="Z202" s="42">
        <f>IFERROR(IF(X202="","",X202*0.0155),"")</f>
        <v>0</v>
      </c>
      <c r="AA202" s="69" t="s">
        <v>49</v>
      </c>
      <c r="AB202" s="70" t="s">
        <v>49</v>
      </c>
      <c r="AC202" s="85"/>
      <c r="AG202" s="82"/>
      <c r="AJ202" s="87" t="s">
        <v>91</v>
      </c>
      <c r="AK202" s="87">
        <v>1</v>
      </c>
      <c r="BB202" s="166" t="s">
        <v>73</v>
      </c>
      <c r="BM202" s="82">
        <f>IFERROR(X202*I202,"0")</f>
        <v>0</v>
      </c>
      <c r="BN202" s="82">
        <f>IFERROR(Y202*I202,"0")</f>
        <v>0</v>
      </c>
      <c r="BO202" s="82">
        <f>IFERROR(X202/J202,"0")</f>
        <v>0</v>
      </c>
      <c r="BP202" s="82">
        <f>IFERROR(Y202/J202,"0")</f>
        <v>0</v>
      </c>
    </row>
    <row r="203" spans="1:68" hidden="1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11"/>
      <c r="P203" s="207" t="s">
        <v>43</v>
      </c>
      <c r="Q203" s="208"/>
      <c r="R203" s="208"/>
      <c r="S203" s="208"/>
      <c r="T203" s="208"/>
      <c r="U203" s="208"/>
      <c r="V203" s="209"/>
      <c r="W203" s="43" t="s">
        <v>42</v>
      </c>
      <c r="X203" s="44">
        <f>IFERROR(SUM(X201:X202),"0")</f>
        <v>0</v>
      </c>
      <c r="Y203" s="44">
        <f>IFERROR(SUM(Y201:Y202),"0")</f>
        <v>0</v>
      </c>
      <c r="Z203" s="44">
        <f>IFERROR(IF(Z201="",0,Z201),"0")+IFERROR(IF(Z202="",0,Z202),"0")</f>
        <v>0</v>
      </c>
      <c r="AA203" s="68"/>
      <c r="AB203" s="68"/>
      <c r="AC203" s="68"/>
    </row>
    <row r="204" spans="1:68" hidden="1" x14ac:dyDescent="0.2">
      <c r="A204" s="210"/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1"/>
      <c r="P204" s="207" t="s">
        <v>43</v>
      </c>
      <c r="Q204" s="208"/>
      <c r="R204" s="208"/>
      <c r="S204" s="208"/>
      <c r="T204" s="208"/>
      <c r="U204" s="208"/>
      <c r="V204" s="209"/>
      <c r="W204" s="43" t="s">
        <v>0</v>
      </c>
      <c r="X204" s="44">
        <f>IFERROR(SUMPRODUCT(X201:X202*H201:H202),"0")</f>
        <v>0</v>
      </c>
      <c r="Y204" s="44">
        <f>IFERROR(SUMPRODUCT(Y201:Y202*H201:H202),"0")</f>
        <v>0</v>
      </c>
      <c r="Z204" s="43"/>
      <c r="AA204" s="68"/>
      <c r="AB204" s="68"/>
      <c r="AC204" s="68"/>
    </row>
    <row r="205" spans="1:68" ht="27.75" hidden="1" customHeight="1" x14ac:dyDescent="0.2">
      <c r="A205" s="245" t="s">
        <v>296</v>
      </c>
      <c r="B205" s="245"/>
      <c r="C205" s="245"/>
      <c r="D205" s="245"/>
      <c r="E205" s="245"/>
      <c r="F205" s="245"/>
      <c r="G205" s="245"/>
      <c r="H205" s="245"/>
      <c r="I205" s="245"/>
      <c r="J205" s="245"/>
      <c r="K205" s="245"/>
      <c r="L205" s="245"/>
      <c r="M205" s="245"/>
      <c r="N205" s="245"/>
      <c r="O205" s="245"/>
      <c r="P205" s="245"/>
      <c r="Q205" s="245"/>
      <c r="R205" s="245"/>
      <c r="S205" s="245"/>
      <c r="T205" s="245"/>
      <c r="U205" s="245"/>
      <c r="V205" s="245"/>
      <c r="W205" s="245"/>
      <c r="X205" s="245"/>
      <c r="Y205" s="245"/>
      <c r="Z205" s="245"/>
      <c r="AA205" s="55"/>
      <c r="AB205" s="55"/>
      <c r="AC205" s="55"/>
    </row>
    <row r="206" spans="1:68" ht="16.5" hidden="1" customHeight="1" x14ac:dyDescent="0.25">
      <c r="A206" s="246" t="s">
        <v>297</v>
      </c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  <c r="Z206" s="246"/>
      <c r="AA206" s="66"/>
      <c r="AB206" s="66"/>
      <c r="AC206" s="83"/>
    </row>
    <row r="207" spans="1:68" ht="14.25" hidden="1" customHeight="1" x14ac:dyDescent="0.25">
      <c r="A207" s="232" t="s">
        <v>85</v>
      </c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  <c r="Z207" s="232"/>
      <c r="AA207" s="67"/>
      <c r="AB207" s="67"/>
      <c r="AC207" s="84"/>
    </row>
    <row r="208" spans="1:68" ht="27" hidden="1" customHeight="1" x14ac:dyDescent="0.25">
      <c r="A208" s="64" t="s">
        <v>298</v>
      </c>
      <c r="B208" s="64" t="s">
        <v>299</v>
      </c>
      <c r="C208" s="37">
        <v>4301071036</v>
      </c>
      <c r="D208" s="202">
        <v>4607111036162</v>
      </c>
      <c r="E208" s="202"/>
      <c r="F208" s="63">
        <v>0.8</v>
      </c>
      <c r="G208" s="38">
        <v>8</v>
      </c>
      <c r="H208" s="63">
        <v>6.4</v>
      </c>
      <c r="I208" s="63">
        <v>6.6811999999999996</v>
      </c>
      <c r="J208" s="38">
        <v>84</v>
      </c>
      <c r="K208" s="38" t="s">
        <v>89</v>
      </c>
      <c r="L208" s="38" t="s">
        <v>90</v>
      </c>
      <c r="M208" s="39" t="s">
        <v>88</v>
      </c>
      <c r="N208" s="39"/>
      <c r="O208" s="38">
        <v>90</v>
      </c>
      <c r="P208" s="247" t="s">
        <v>300</v>
      </c>
      <c r="Q208" s="204"/>
      <c r="R208" s="204"/>
      <c r="S208" s="204"/>
      <c r="T208" s="205"/>
      <c r="U208" s="40" t="s">
        <v>49</v>
      </c>
      <c r="V208" s="40" t="s">
        <v>49</v>
      </c>
      <c r="W208" s="41" t="s">
        <v>42</v>
      </c>
      <c r="X208" s="59">
        <v>0</v>
      </c>
      <c r="Y208" s="56">
        <f>IFERROR(IF(X208="","",X208),"")</f>
        <v>0</v>
      </c>
      <c r="Z208" s="42">
        <f>IFERROR(IF(X208="","",X208*0.0155),"")</f>
        <v>0</v>
      </c>
      <c r="AA208" s="69" t="s">
        <v>49</v>
      </c>
      <c r="AB208" s="70" t="s">
        <v>49</v>
      </c>
      <c r="AC208" s="85"/>
      <c r="AG208" s="82"/>
      <c r="AJ208" s="87" t="s">
        <v>91</v>
      </c>
      <c r="AK208" s="87">
        <v>1</v>
      </c>
      <c r="BB208" s="167" t="s">
        <v>73</v>
      </c>
      <c r="BM208" s="82">
        <f>IFERROR(X208*I208,"0")</f>
        <v>0</v>
      </c>
      <c r="BN208" s="82">
        <f>IFERROR(Y208*I208,"0")</f>
        <v>0</v>
      </c>
      <c r="BO208" s="82">
        <f>IFERROR(X208/J208,"0")</f>
        <v>0</v>
      </c>
      <c r="BP208" s="82">
        <f>IFERROR(Y208/J208,"0")</f>
        <v>0</v>
      </c>
    </row>
    <row r="209" spans="1:68" hidden="1" x14ac:dyDescent="0.2">
      <c r="A209" s="210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1"/>
      <c r="P209" s="207" t="s">
        <v>43</v>
      </c>
      <c r="Q209" s="208"/>
      <c r="R209" s="208"/>
      <c r="S209" s="208"/>
      <c r="T209" s="208"/>
      <c r="U209" s="208"/>
      <c r="V209" s="209"/>
      <c r="W209" s="43" t="s">
        <v>42</v>
      </c>
      <c r="X209" s="44">
        <f>IFERROR(SUM(X208:X208),"0")</f>
        <v>0</v>
      </c>
      <c r="Y209" s="44">
        <f>IFERROR(SUM(Y208:Y208),"0")</f>
        <v>0</v>
      </c>
      <c r="Z209" s="44">
        <f>IFERROR(IF(Z208="",0,Z208),"0")</f>
        <v>0</v>
      </c>
      <c r="AA209" s="68"/>
      <c r="AB209" s="68"/>
      <c r="AC209" s="68"/>
    </row>
    <row r="210" spans="1:68" hidden="1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1"/>
      <c r="P210" s="207" t="s">
        <v>43</v>
      </c>
      <c r="Q210" s="208"/>
      <c r="R210" s="208"/>
      <c r="S210" s="208"/>
      <c r="T210" s="208"/>
      <c r="U210" s="208"/>
      <c r="V210" s="209"/>
      <c r="W210" s="43" t="s">
        <v>0</v>
      </c>
      <c r="X210" s="44">
        <f>IFERROR(SUMPRODUCT(X208:X208*H208:H208),"0")</f>
        <v>0</v>
      </c>
      <c r="Y210" s="44">
        <f>IFERROR(SUMPRODUCT(Y208:Y208*H208:H208),"0")</f>
        <v>0</v>
      </c>
      <c r="Z210" s="43"/>
      <c r="AA210" s="68"/>
      <c r="AB210" s="68"/>
      <c r="AC210" s="68"/>
    </row>
    <row r="211" spans="1:68" ht="27.75" hidden="1" customHeight="1" x14ac:dyDescent="0.2">
      <c r="A211" s="245" t="s">
        <v>301</v>
      </c>
      <c r="B211" s="245"/>
      <c r="C211" s="245"/>
      <c r="D211" s="245"/>
      <c r="E211" s="245"/>
      <c r="F211" s="245"/>
      <c r="G211" s="245"/>
      <c r="H211" s="245"/>
      <c r="I211" s="245"/>
      <c r="J211" s="245"/>
      <c r="K211" s="245"/>
      <c r="L211" s="245"/>
      <c r="M211" s="245"/>
      <c r="N211" s="245"/>
      <c r="O211" s="245"/>
      <c r="P211" s="245"/>
      <c r="Q211" s="245"/>
      <c r="R211" s="245"/>
      <c r="S211" s="245"/>
      <c r="T211" s="245"/>
      <c r="U211" s="245"/>
      <c r="V211" s="245"/>
      <c r="W211" s="245"/>
      <c r="X211" s="245"/>
      <c r="Y211" s="245"/>
      <c r="Z211" s="245"/>
      <c r="AA211" s="55"/>
      <c r="AB211" s="55"/>
      <c r="AC211" s="55"/>
    </row>
    <row r="212" spans="1:68" ht="16.5" hidden="1" customHeight="1" x14ac:dyDescent="0.25">
      <c r="A212" s="246" t="s">
        <v>302</v>
      </c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  <c r="Z212" s="246"/>
      <c r="AA212" s="66"/>
      <c r="AB212" s="66"/>
      <c r="AC212" s="83"/>
    </row>
    <row r="213" spans="1:68" ht="14.25" hidden="1" customHeight="1" x14ac:dyDescent="0.25">
      <c r="A213" s="232" t="s">
        <v>85</v>
      </c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  <c r="Z213" s="232"/>
      <c r="AA213" s="67"/>
      <c r="AB213" s="67"/>
      <c r="AC213" s="84"/>
    </row>
    <row r="214" spans="1:68" ht="27" hidden="1" customHeight="1" x14ac:dyDescent="0.25">
      <c r="A214" s="64" t="s">
        <v>303</v>
      </c>
      <c r="B214" s="64" t="s">
        <v>304</v>
      </c>
      <c r="C214" s="37">
        <v>4301071029</v>
      </c>
      <c r="D214" s="202">
        <v>4607111035899</v>
      </c>
      <c r="E214" s="202"/>
      <c r="F214" s="63">
        <v>1</v>
      </c>
      <c r="G214" s="38">
        <v>5</v>
      </c>
      <c r="H214" s="63">
        <v>5</v>
      </c>
      <c r="I214" s="63">
        <v>5.2619999999999996</v>
      </c>
      <c r="J214" s="38">
        <v>84</v>
      </c>
      <c r="K214" s="38" t="s">
        <v>89</v>
      </c>
      <c r="L214" s="38" t="s">
        <v>90</v>
      </c>
      <c r="M214" s="39" t="s">
        <v>88</v>
      </c>
      <c r="N214" s="39"/>
      <c r="O214" s="38">
        <v>180</v>
      </c>
      <c r="P214" s="2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14" s="204"/>
      <c r="R214" s="204"/>
      <c r="S214" s="204"/>
      <c r="T214" s="205"/>
      <c r="U214" s="40" t="s">
        <v>49</v>
      </c>
      <c r="V214" s="40" t="s">
        <v>49</v>
      </c>
      <c r="W214" s="41" t="s">
        <v>42</v>
      </c>
      <c r="X214" s="59">
        <v>0</v>
      </c>
      <c r="Y214" s="56">
        <f>IFERROR(IF(X214="","",X214),"")</f>
        <v>0</v>
      </c>
      <c r="Z214" s="42">
        <f>IFERROR(IF(X214="","",X214*0.0155),"")</f>
        <v>0</v>
      </c>
      <c r="AA214" s="69" t="s">
        <v>49</v>
      </c>
      <c r="AB214" s="70" t="s">
        <v>49</v>
      </c>
      <c r="AC214" s="85"/>
      <c r="AG214" s="82"/>
      <c r="AJ214" s="87" t="s">
        <v>91</v>
      </c>
      <c r="AK214" s="87">
        <v>1</v>
      </c>
      <c r="BB214" s="168" t="s">
        <v>73</v>
      </c>
      <c r="BM214" s="82">
        <f>IFERROR(X214*I214,"0")</f>
        <v>0</v>
      </c>
      <c r="BN214" s="82">
        <f>IFERROR(Y214*I214,"0")</f>
        <v>0</v>
      </c>
      <c r="BO214" s="82">
        <f>IFERROR(X214/J214,"0")</f>
        <v>0</v>
      </c>
      <c r="BP214" s="82">
        <f>IFERROR(Y214/J214,"0")</f>
        <v>0</v>
      </c>
    </row>
    <row r="215" spans="1:68" ht="27" hidden="1" customHeight="1" x14ac:dyDescent="0.25">
      <c r="A215" s="64" t="s">
        <v>305</v>
      </c>
      <c r="B215" s="64" t="s">
        <v>306</v>
      </c>
      <c r="C215" s="37">
        <v>4301070991</v>
      </c>
      <c r="D215" s="202">
        <v>4607111038180</v>
      </c>
      <c r="E215" s="202"/>
      <c r="F215" s="63">
        <v>0.4</v>
      </c>
      <c r="G215" s="38">
        <v>16</v>
      </c>
      <c r="H215" s="63">
        <v>6.4</v>
      </c>
      <c r="I215" s="63">
        <v>6.71</v>
      </c>
      <c r="J215" s="38">
        <v>84</v>
      </c>
      <c r="K215" s="38" t="s">
        <v>89</v>
      </c>
      <c r="L215" s="38" t="s">
        <v>90</v>
      </c>
      <c r="M215" s="39" t="s">
        <v>88</v>
      </c>
      <c r="N215" s="39"/>
      <c r="O215" s="38">
        <v>180</v>
      </c>
      <c r="P215" s="24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15" s="204"/>
      <c r="R215" s="204"/>
      <c r="S215" s="204"/>
      <c r="T215" s="205"/>
      <c r="U215" s="40" t="s">
        <v>49</v>
      </c>
      <c r="V215" s="40" t="s">
        <v>49</v>
      </c>
      <c r="W215" s="41" t="s">
        <v>42</v>
      </c>
      <c r="X215" s="59">
        <v>0</v>
      </c>
      <c r="Y215" s="56">
        <f>IFERROR(IF(X215="","",X215),"")</f>
        <v>0</v>
      </c>
      <c r="Z215" s="42">
        <f>IFERROR(IF(X215="","",X215*0.0155),"")</f>
        <v>0</v>
      </c>
      <c r="AA215" s="69" t="s">
        <v>49</v>
      </c>
      <c r="AB215" s="70" t="s">
        <v>49</v>
      </c>
      <c r="AC215" s="85"/>
      <c r="AG215" s="82"/>
      <c r="AJ215" s="87" t="s">
        <v>91</v>
      </c>
      <c r="AK215" s="87">
        <v>1</v>
      </c>
      <c r="BB215" s="169" t="s">
        <v>73</v>
      </c>
      <c r="BM215" s="82">
        <f>IFERROR(X215*I215,"0")</f>
        <v>0</v>
      </c>
      <c r="BN215" s="82">
        <f>IFERROR(Y215*I215,"0")</f>
        <v>0</v>
      </c>
      <c r="BO215" s="82">
        <f>IFERROR(X215/J215,"0")</f>
        <v>0</v>
      </c>
      <c r="BP215" s="82">
        <f>IFERROR(Y215/J215,"0")</f>
        <v>0</v>
      </c>
    </row>
    <row r="216" spans="1:68" hidden="1" x14ac:dyDescent="0.2">
      <c r="A216" s="210"/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1"/>
      <c r="P216" s="207" t="s">
        <v>43</v>
      </c>
      <c r="Q216" s="208"/>
      <c r="R216" s="208"/>
      <c r="S216" s="208"/>
      <c r="T216" s="208"/>
      <c r="U216" s="208"/>
      <c r="V216" s="209"/>
      <c r="W216" s="43" t="s">
        <v>42</v>
      </c>
      <c r="X216" s="44">
        <f>IFERROR(SUM(X214:X215),"0")</f>
        <v>0</v>
      </c>
      <c r="Y216" s="44">
        <f>IFERROR(SUM(Y214:Y215),"0")</f>
        <v>0</v>
      </c>
      <c r="Z216" s="44">
        <f>IFERROR(IF(Z214="",0,Z214),"0")+IFERROR(IF(Z215="",0,Z215),"0")</f>
        <v>0</v>
      </c>
      <c r="AA216" s="68"/>
      <c r="AB216" s="68"/>
      <c r="AC216" s="68"/>
    </row>
    <row r="217" spans="1:68" hidden="1" x14ac:dyDescent="0.2">
      <c r="A217" s="210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1"/>
      <c r="P217" s="207" t="s">
        <v>43</v>
      </c>
      <c r="Q217" s="208"/>
      <c r="R217" s="208"/>
      <c r="S217" s="208"/>
      <c r="T217" s="208"/>
      <c r="U217" s="208"/>
      <c r="V217" s="209"/>
      <c r="W217" s="43" t="s">
        <v>0</v>
      </c>
      <c r="X217" s="44">
        <f>IFERROR(SUMPRODUCT(X214:X215*H214:H215),"0")</f>
        <v>0</v>
      </c>
      <c r="Y217" s="44">
        <f>IFERROR(SUMPRODUCT(Y214:Y215*H214:H215),"0")</f>
        <v>0</v>
      </c>
      <c r="Z217" s="43"/>
      <c r="AA217" s="68"/>
      <c r="AB217" s="68"/>
      <c r="AC217" s="68"/>
    </row>
    <row r="218" spans="1:68" ht="27.75" hidden="1" customHeight="1" x14ac:dyDescent="0.2">
      <c r="A218" s="245" t="s">
        <v>226</v>
      </c>
      <c r="B218" s="245"/>
      <c r="C218" s="245"/>
      <c r="D218" s="245"/>
      <c r="E218" s="245"/>
      <c r="F218" s="245"/>
      <c r="G218" s="245"/>
      <c r="H218" s="245"/>
      <c r="I218" s="245"/>
      <c r="J218" s="245"/>
      <c r="K218" s="245"/>
      <c r="L218" s="245"/>
      <c r="M218" s="245"/>
      <c r="N218" s="245"/>
      <c r="O218" s="245"/>
      <c r="P218" s="245"/>
      <c r="Q218" s="245"/>
      <c r="R218" s="245"/>
      <c r="S218" s="245"/>
      <c r="T218" s="245"/>
      <c r="U218" s="245"/>
      <c r="V218" s="245"/>
      <c r="W218" s="245"/>
      <c r="X218" s="245"/>
      <c r="Y218" s="245"/>
      <c r="Z218" s="245"/>
      <c r="AA218" s="55"/>
      <c r="AB218" s="55"/>
      <c r="AC218" s="55"/>
    </row>
    <row r="219" spans="1:68" ht="16.5" hidden="1" customHeight="1" x14ac:dyDescent="0.25">
      <c r="A219" s="246" t="s">
        <v>226</v>
      </c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  <c r="Z219" s="246"/>
      <c r="AA219" s="66"/>
      <c r="AB219" s="66"/>
      <c r="AC219" s="83"/>
    </row>
    <row r="220" spans="1:68" ht="14.25" hidden="1" customHeight="1" x14ac:dyDescent="0.25">
      <c r="A220" s="232" t="s">
        <v>85</v>
      </c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  <c r="Z220" s="232"/>
      <c r="AA220" s="67"/>
      <c r="AB220" s="67"/>
      <c r="AC220" s="84"/>
    </row>
    <row r="221" spans="1:68" ht="27" hidden="1" customHeight="1" x14ac:dyDescent="0.25">
      <c r="A221" s="64" t="s">
        <v>307</v>
      </c>
      <c r="B221" s="64" t="s">
        <v>308</v>
      </c>
      <c r="C221" s="37">
        <v>4301071014</v>
      </c>
      <c r="D221" s="202">
        <v>4640242181264</v>
      </c>
      <c r="E221" s="202"/>
      <c r="F221" s="63">
        <v>0.7</v>
      </c>
      <c r="G221" s="38">
        <v>10</v>
      </c>
      <c r="H221" s="63">
        <v>7</v>
      </c>
      <c r="I221" s="63">
        <v>7.28</v>
      </c>
      <c r="J221" s="38">
        <v>84</v>
      </c>
      <c r="K221" s="38" t="s">
        <v>89</v>
      </c>
      <c r="L221" s="38" t="s">
        <v>90</v>
      </c>
      <c r="M221" s="39" t="s">
        <v>88</v>
      </c>
      <c r="N221" s="39"/>
      <c r="O221" s="38">
        <v>180</v>
      </c>
      <c r="P221" s="240" t="s">
        <v>309</v>
      </c>
      <c r="Q221" s="204"/>
      <c r="R221" s="204"/>
      <c r="S221" s="204"/>
      <c r="T221" s="205"/>
      <c r="U221" s="40" t="s">
        <v>49</v>
      </c>
      <c r="V221" s="40" t="s">
        <v>49</v>
      </c>
      <c r="W221" s="41" t="s">
        <v>42</v>
      </c>
      <c r="X221" s="59">
        <v>0</v>
      </c>
      <c r="Y221" s="56">
        <f>IFERROR(IF(X221="","",X221),"")</f>
        <v>0</v>
      </c>
      <c r="Z221" s="42">
        <f>IFERROR(IF(X221="","",X221*0.0155),"")</f>
        <v>0</v>
      </c>
      <c r="AA221" s="69" t="s">
        <v>49</v>
      </c>
      <c r="AB221" s="70" t="s">
        <v>49</v>
      </c>
      <c r="AC221" s="85"/>
      <c r="AG221" s="82"/>
      <c r="AJ221" s="87" t="s">
        <v>91</v>
      </c>
      <c r="AK221" s="87">
        <v>1</v>
      </c>
      <c r="BB221" s="170" t="s">
        <v>73</v>
      </c>
      <c r="BM221" s="82">
        <f>IFERROR(X221*I221,"0")</f>
        <v>0</v>
      </c>
      <c r="BN221" s="82">
        <f>IFERROR(Y221*I221,"0")</f>
        <v>0</v>
      </c>
      <c r="BO221" s="82">
        <f>IFERROR(X221/J221,"0")</f>
        <v>0</v>
      </c>
      <c r="BP221" s="82">
        <f>IFERROR(Y221/J221,"0")</f>
        <v>0</v>
      </c>
    </row>
    <row r="222" spans="1:68" ht="27" hidden="1" customHeight="1" x14ac:dyDescent="0.25">
      <c r="A222" s="64" t="s">
        <v>310</v>
      </c>
      <c r="B222" s="64" t="s">
        <v>311</v>
      </c>
      <c r="C222" s="37">
        <v>4301071021</v>
      </c>
      <c r="D222" s="202">
        <v>4640242181325</v>
      </c>
      <c r="E222" s="202"/>
      <c r="F222" s="63">
        <v>0.7</v>
      </c>
      <c r="G222" s="38">
        <v>10</v>
      </c>
      <c r="H222" s="63">
        <v>7</v>
      </c>
      <c r="I222" s="63">
        <v>7.28</v>
      </c>
      <c r="J222" s="38">
        <v>84</v>
      </c>
      <c r="K222" s="38" t="s">
        <v>89</v>
      </c>
      <c r="L222" s="38" t="s">
        <v>90</v>
      </c>
      <c r="M222" s="39" t="s">
        <v>88</v>
      </c>
      <c r="N222" s="39"/>
      <c r="O222" s="38">
        <v>180</v>
      </c>
      <c r="P222" s="241" t="s">
        <v>312</v>
      </c>
      <c r="Q222" s="204"/>
      <c r="R222" s="204"/>
      <c r="S222" s="204"/>
      <c r="T222" s="205"/>
      <c r="U222" s="40" t="s">
        <v>49</v>
      </c>
      <c r="V222" s="40" t="s">
        <v>49</v>
      </c>
      <c r="W222" s="41" t="s">
        <v>42</v>
      </c>
      <c r="X222" s="59">
        <v>0</v>
      </c>
      <c r="Y222" s="56">
        <f>IFERROR(IF(X222="","",X222),"")</f>
        <v>0</v>
      </c>
      <c r="Z222" s="42">
        <f>IFERROR(IF(X222="","",X222*0.0155),"")</f>
        <v>0</v>
      </c>
      <c r="AA222" s="69" t="s">
        <v>49</v>
      </c>
      <c r="AB222" s="70" t="s">
        <v>49</v>
      </c>
      <c r="AC222" s="85"/>
      <c r="AG222" s="82"/>
      <c r="AJ222" s="87" t="s">
        <v>91</v>
      </c>
      <c r="AK222" s="87">
        <v>1</v>
      </c>
      <c r="BB222" s="171" t="s">
        <v>73</v>
      </c>
      <c r="BM222" s="82">
        <f>IFERROR(X222*I222,"0")</f>
        <v>0</v>
      </c>
      <c r="BN222" s="82">
        <f>IFERROR(Y222*I222,"0")</f>
        <v>0</v>
      </c>
      <c r="BO222" s="82">
        <f>IFERROR(X222/J222,"0")</f>
        <v>0</v>
      </c>
      <c r="BP222" s="82">
        <f>IFERROR(Y222/J222,"0")</f>
        <v>0</v>
      </c>
    </row>
    <row r="223" spans="1:68" ht="27" hidden="1" customHeight="1" x14ac:dyDescent="0.25">
      <c r="A223" s="64" t="s">
        <v>313</v>
      </c>
      <c r="B223" s="64" t="s">
        <v>314</v>
      </c>
      <c r="C223" s="37">
        <v>4301070993</v>
      </c>
      <c r="D223" s="202">
        <v>4640242180670</v>
      </c>
      <c r="E223" s="202"/>
      <c r="F223" s="63">
        <v>1</v>
      </c>
      <c r="G223" s="38">
        <v>6</v>
      </c>
      <c r="H223" s="63">
        <v>6</v>
      </c>
      <c r="I223" s="63">
        <v>6.23</v>
      </c>
      <c r="J223" s="38">
        <v>84</v>
      </c>
      <c r="K223" s="38" t="s">
        <v>89</v>
      </c>
      <c r="L223" s="38" t="s">
        <v>90</v>
      </c>
      <c r="M223" s="39" t="s">
        <v>88</v>
      </c>
      <c r="N223" s="39"/>
      <c r="O223" s="38">
        <v>180</v>
      </c>
      <c r="P223" s="242" t="s">
        <v>315</v>
      </c>
      <c r="Q223" s="204"/>
      <c r="R223" s="204"/>
      <c r="S223" s="204"/>
      <c r="T223" s="205"/>
      <c r="U223" s="40" t="s">
        <v>49</v>
      </c>
      <c r="V223" s="40" t="s">
        <v>49</v>
      </c>
      <c r="W223" s="41" t="s">
        <v>42</v>
      </c>
      <c r="X223" s="59">
        <v>0</v>
      </c>
      <c r="Y223" s="56">
        <f>IFERROR(IF(X223="","",X223),"")</f>
        <v>0</v>
      </c>
      <c r="Z223" s="42">
        <f>IFERROR(IF(X223="","",X223*0.0155),"")</f>
        <v>0</v>
      </c>
      <c r="AA223" s="69" t="s">
        <v>49</v>
      </c>
      <c r="AB223" s="70" t="s">
        <v>49</v>
      </c>
      <c r="AC223" s="85"/>
      <c r="AG223" s="82"/>
      <c r="AJ223" s="87" t="s">
        <v>91</v>
      </c>
      <c r="AK223" s="87">
        <v>1</v>
      </c>
      <c r="BB223" s="172" t="s">
        <v>73</v>
      </c>
      <c r="BM223" s="82">
        <f>IFERROR(X223*I223,"0")</f>
        <v>0</v>
      </c>
      <c r="BN223" s="82">
        <f>IFERROR(Y223*I223,"0")</f>
        <v>0</v>
      </c>
      <c r="BO223" s="82">
        <f>IFERROR(X223/J223,"0")</f>
        <v>0</v>
      </c>
      <c r="BP223" s="82">
        <f>IFERROR(Y223/J223,"0")</f>
        <v>0</v>
      </c>
    </row>
    <row r="224" spans="1:68" hidden="1" x14ac:dyDescent="0.2">
      <c r="A224" s="210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1"/>
      <c r="P224" s="207" t="s">
        <v>43</v>
      </c>
      <c r="Q224" s="208"/>
      <c r="R224" s="208"/>
      <c r="S224" s="208"/>
      <c r="T224" s="208"/>
      <c r="U224" s="208"/>
      <c r="V224" s="209"/>
      <c r="W224" s="43" t="s">
        <v>42</v>
      </c>
      <c r="X224" s="44">
        <f>IFERROR(SUM(X221:X223),"0")</f>
        <v>0</v>
      </c>
      <c r="Y224" s="44">
        <f>IFERROR(SUM(Y221:Y223),"0")</f>
        <v>0</v>
      </c>
      <c r="Z224" s="44">
        <f>IFERROR(IF(Z221="",0,Z221),"0")+IFERROR(IF(Z222="",0,Z222),"0")+IFERROR(IF(Z223="",0,Z223),"0")</f>
        <v>0</v>
      </c>
      <c r="AA224" s="68"/>
      <c r="AB224" s="68"/>
      <c r="AC224" s="68"/>
    </row>
    <row r="225" spans="1:68" hidden="1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1"/>
      <c r="P225" s="207" t="s">
        <v>43</v>
      </c>
      <c r="Q225" s="208"/>
      <c r="R225" s="208"/>
      <c r="S225" s="208"/>
      <c r="T225" s="208"/>
      <c r="U225" s="208"/>
      <c r="V225" s="209"/>
      <c r="W225" s="43" t="s">
        <v>0</v>
      </c>
      <c r="X225" s="44">
        <f>IFERROR(SUMPRODUCT(X221:X223*H221:H223),"0")</f>
        <v>0</v>
      </c>
      <c r="Y225" s="44">
        <f>IFERROR(SUMPRODUCT(Y221:Y223*H221:H223),"0")</f>
        <v>0</v>
      </c>
      <c r="Z225" s="43"/>
      <c r="AA225" s="68"/>
      <c r="AB225" s="68"/>
      <c r="AC225" s="68"/>
    </row>
    <row r="226" spans="1:68" ht="14.25" hidden="1" customHeight="1" x14ac:dyDescent="0.25">
      <c r="A226" s="232" t="s">
        <v>153</v>
      </c>
      <c r="B226" s="232"/>
      <c r="C226" s="232"/>
      <c r="D226" s="232"/>
      <c r="E226" s="232"/>
      <c r="F226" s="232"/>
      <c r="G226" s="232"/>
      <c r="H226" s="232"/>
      <c r="I226" s="232"/>
      <c r="J226" s="232"/>
      <c r="K226" s="232"/>
      <c r="L226" s="232"/>
      <c r="M226" s="232"/>
      <c r="N226" s="232"/>
      <c r="O226" s="232"/>
      <c r="P226" s="232"/>
      <c r="Q226" s="232"/>
      <c r="R226" s="232"/>
      <c r="S226" s="232"/>
      <c r="T226" s="232"/>
      <c r="U226" s="232"/>
      <c r="V226" s="232"/>
      <c r="W226" s="232"/>
      <c r="X226" s="232"/>
      <c r="Y226" s="232"/>
      <c r="Z226" s="232"/>
      <c r="AA226" s="67"/>
      <c r="AB226" s="67"/>
      <c r="AC226" s="84"/>
    </row>
    <row r="227" spans="1:68" ht="27" hidden="1" customHeight="1" x14ac:dyDescent="0.25">
      <c r="A227" s="64" t="s">
        <v>316</v>
      </c>
      <c r="B227" s="64" t="s">
        <v>317</v>
      </c>
      <c r="C227" s="37">
        <v>4301131019</v>
      </c>
      <c r="D227" s="202">
        <v>4640242180427</v>
      </c>
      <c r="E227" s="202"/>
      <c r="F227" s="63">
        <v>1.8</v>
      </c>
      <c r="G227" s="38">
        <v>1</v>
      </c>
      <c r="H227" s="63">
        <v>1.8</v>
      </c>
      <c r="I227" s="63">
        <v>1.915</v>
      </c>
      <c r="J227" s="38">
        <v>234</v>
      </c>
      <c r="K227" s="38" t="s">
        <v>145</v>
      </c>
      <c r="L227" s="38" t="s">
        <v>90</v>
      </c>
      <c r="M227" s="39" t="s">
        <v>88</v>
      </c>
      <c r="N227" s="39"/>
      <c r="O227" s="38">
        <v>180</v>
      </c>
      <c r="P227" s="238" t="s">
        <v>318</v>
      </c>
      <c r="Q227" s="204"/>
      <c r="R227" s="204"/>
      <c r="S227" s="204"/>
      <c r="T227" s="205"/>
      <c r="U227" s="40" t="s">
        <v>49</v>
      </c>
      <c r="V227" s="40" t="s">
        <v>49</v>
      </c>
      <c r="W227" s="41" t="s">
        <v>42</v>
      </c>
      <c r="X227" s="59">
        <v>0</v>
      </c>
      <c r="Y227" s="56">
        <f>IFERROR(IF(X227="","",X227),"")</f>
        <v>0</v>
      </c>
      <c r="Z227" s="42">
        <f>IFERROR(IF(X227="","",X227*0.00502),"")</f>
        <v>0</v>
      </c>
      <c r="AA227" s="69" t="s">
        <v>49</v>
      </c>
      <c r="AB227" s="70" t="s">
        <v>49</v>
      </c>
      <c r="AC227" s="85"/>
      <c r="AG227" s="82"/>
      <c r="AJ227" s="87" t="s">
        <v>91</v>
      </c>
      <c r="AK227" s="87">
        <v>1</v>
      </c>
      <c r="BB227" s="173" t="s">
        <v>96</v>
      </c>
      <c r="BM227" s="82">
        <f>IFERROR(X227*I227,"0")</f>
        <v>0</v>
      </c>
      <c r="BN227" s="82">
        <f>IFERROR(Y227*I227,"0")</f>
        <v>0</v>
      </c>
      <c r="BO227" s="82">
        <f>IFERROR(X227/J227,"0")</f>
        <v>0</v>
      </c>
      <c r="BP227" s="82">
        <f>IFERROR(Y227/J227,"0")</f>
        <v>0</v>
      </c>
    </row>
    <row r="228" spans="1:68" hidden="1" x14ac:dyDescent="0.2">
      <c r="A228" s="210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1"/>
      <c r="P228" s="207" t="s">
        <v>43</v>
      </c>
      <c r="Q228" s="208"/>
      <c r="R228" s="208"/>
      <c r="S228" s="208"/>
      <c r="T228" s="208"/>
      <c r="U228" s="208"/>
      <c r="V228" s="209"/>
      <c r="W228" s="43" t="s">
        <v>42</v>
      </c>
      <c r="X228" s="44">
        <f>IFERROR(SUM(X227:X227),"0")</f>
        <v>0</v>
      </c>
      <c r="Y228" s="44">
        <f>IFERROR(SUM(Y227:Y227),"0")</f>
        <v>0</v>
      </c>
      <c r="Z228" s="44">
        <f>IFERROR(IF(Z227="",0,Z227),"0")</f>
        <v>0</v>
      </c>
      <c r="AA228" s="68"/>
      <c r="AB228" s="68"/>
      <c r="AC228" s="68"/>
    </row>
    <row r="229" spans="1:68" hidden="1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1"/>
      <c r="P229" s="207" t="s">
        <v>43</v>
      </c>
      <c r="Q229" s="208"/>
      <c r="R229" s="208"/>
      <c r="S229" s="208"/>
      <c r="T229" s="208"/>
      <c r="U229" s="208"/>
      <c r="V229" s="209"/>
      <c r="W229" s="43" t="s">
        <v>0</v>
      </c>
      <c r="X229" s="44">
        <f>IFERROR(SUMPRODUCT(X227:X227*H227:H227),"0")</f>
        <v>0</v>
      </c>
      <c r="Y229" s="44">
        <f>IFERROR(SUMPRODUCT(Y227:Y227*H227:H227),"0")</f>
        <v>0</v>
      </c>
      <c r="Z229" s="43"/>
      <c r="AA229" s="68"/>
      <c r="AB229" s="68"/>
      <c r="AC229" s="68"/>
    </row>
    <row r="230" spans="1:68" ht="14.25" hidden="1" customHeight="1" x14ac:dyDescent="0.25">
      <c r="A230" s="232" t="s">
        <v>93</v>
      </c>
      <c r="B230" s="232"/>
      <c r="C230" s="232"/>
      <c r="D230" s="232"/>
      <c r="E230" s="232"/>
      <c r="F230" s="232"/>
      <c r="G230" s="232"/>
      <c r="H230" s="232"/>
      <c r="I230" s="232"/>
      <c r="J230" s="232"/>
      <c r="K230" s="232"/>
      <c r="L230" s="232"/>
      <c r="M230" s="232"/>
      <c r="N230" s="232"/>
      <c r="O230" s="232"/>
      <c r="P230" s="232"/>
      <c r="Q230" s="232"/>
      <c r="R230" s="232"/>
      <c r="S230" s="232"/>
      <c r="T230" s="232"/>
      <c r="U230" s="232"/>
      <c r="V230" s="232"/>
      <c r="W230" s="232"/>
      <c r="X230" s="232"/>
      <c r="Y230" s="232"/>
      <c r="Z230" s="232"/>
      <c r="AA230" s="67"/>
      <c r="AB230" s="67"/>
      <c r="AC230" s="84"/>
    </row>
    <row r="231" spans="1:68" ht="27" hidden="1" customHeight="1" x14ac:dyDescent="0.25">
      <c r="A231" s="64" t="s">
        <v>319</v>
      </c>
      <c r="B231" s="64" t="s">
        <v>320</v>
      </c>
      <c r="C231" s="37">
        <v>4301132080</v>
      </c>
      <c r="D231" s="202">
        <v>4640242180397</v>
      </c>
      <c r="E231" s="202"/>
      <c r="F231" s="63">
        <v>1</v>
      </c>
      <c r="G231" s="38">
        <v>6</v>
      </c>
      <c r="H231" s="63">
        <v>6</v>
      </c>
      <c r="I231" s="63">
        <v>6.26</v>
      </c>
      <c r="J231" s="38">
        <v>84</v>
      </c>
      <c r="K231" s="38" t="s">
        <v>89</v>
      </c>
      <c r="L231" s="38" t="s">
        <v>90</v>
      </c>
      <c r="M231" s="39" t="s">
        <v>88</v>
      </c>
      <c r="N231" s="39"/>
      <c r="O231" s="38">
        <v>180</v>
      </c>
      <c r="P231" s="239" t="s">
        <v>321</v>
      </c>
      <c r="Q231" s="204"/>
      <c r="R231" s="204"/>
      <c r="S231" s="204"/>
      <c r="T231" s="205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IFERROR(IF(X231="","",X231*0.0155),"")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74" t="s">
        <v>96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ht="27" hidden="1" customHeight="1" x14ac:dyDescent="0.25">
      <c r="A232" s="64" t="s">
        <v>322</v>
      </c>
      <c r="B232" s="64" t="s">
        <v>323</v>
      </c>
      <c r="C232" s="37">
        <v>4301132104</v>
      </c>
      <c r="D232" s="202">
        <v>4640242181219</v>
      </c>
      <c r="E232" s="202"/>
      <c r="F232" s="63">
        <v>0.3</v>
      </c>
      <c r="G232" s="38">
        <v>9</v>
      </c>
      <c r="H232" s="63">
        <v>2.7</v>
      </c>
      <c r="I232" s="63">
        <v>2.8450000000000002</v>
      </c>
      <c r="J232" s="38">
        <v>234</v>
      </c>
      <c r="K232" s="38" t="s">
        <v>145</v>
      </c>
      <c r="L232" s="38" t="s">
        <v>90</v>
      </c>
      <c r="M232" s="39" t="s">
        <v>88</v>
      </c>
      <c r="N232" s="39"/>
      <c r="O232" s="38">
        <v>180</v>
      </c>
      <c r="P232" s="235" t="s">
        <v>324</v>
      </c>
      <c r="Q232" s="204"/>
      <c r="R232" s="204"/>
      <c r="S232" s="204"/>
      <c r="T232" s="205"/>
      <c r="U232" s="40" t="s">
        <v>49</v>
      </c>
      <c r="V232" s="40" t="s">
        <v>49</v>
      </c>
      <c r="W232" s="41" t="s">
        <v>42</v>
      </c>
      <c r="X232" s="59">
        <v>0</v>
      </c>
      <c r="Y232" s="56">
        <f>IFERROR(IF(X232="","",X232),"")</f>
        <v>0</v>
      </c>
      <c r="Z232" s="42">
        <f>IFERROR(IF(X232="","",X232*0.00502),"")</f>
        <v>0</v>
      </c>
      <c r="AA232" s="69" t="s">
        <v>49</v>
      </c>
      <c r="AB232" s="70" t="s">
        <v>49</v>
      </c>
      <c r="AC232" s="85"/>
      <c r="AG232" s="82"/>
      <c r="AJ232" s="87" t="s">
        <v>91</v>
      </c>
      <c r="AK232" s="87">
        <v>1</v>
      </c>
      <c r="BB232" s="175" t="s">
        <v>96</v>
      </c>
      <c r="BM232" s="82">
        <f>IFERROR(X232*I232,"0")</f>
        <v>0</v>
      </c>
      <c r="BN232" s="82">
        <f>IFERROR(Y232*I232,"0")</f>
        <v>0</v>
      </c>
      <c r="BO232" s="82">
        <f>IFERROR(X232/J232,"0")</f>
        <v>0</v>
      </c>
      <c r="BP232" s="82">
        <f>IFERROR(Y232/J232,"0")</f>
        <v>0</v>
      </c>
    </row>
    <row r="233" spans="1:68" hidden="1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1"/>
      <c r="P233" s="207" t="s">
        <v>43</v>
      </c>
      <c r="Q233" s="208"/>
      <c r="R233" s="208"/>
      <c r="S233" s="208"/>
      <c r="T233" s="208"/>
      <c r="U233" s="208"/>
      <c r="V233" s="209"/>
      <c r="W233" s="43" t="s">
        <v>42</v>
      </c>
      <c r="X233" s="44">
        <f>IFERROR(SUM(X231:X232),"0")</f>
        <v>0</v>
      </c>
      <c r="Y233" s="44">
        <f>IFERROR(SUM(Y231:Y232),"0")</f>
        <v>0</v>
      </c>
      <c r="Z233" s="44">
        <f>IFERROR(IF(Z231="",0,Z231),"0")+IFERROR(IF(Z232="",0,Z232),"0")</f>
        <v>0</v>
      </c>
      <c r="AA233" s="68"/>
      <c r="AB233" s="68"/>
      <c r="AC233" s="68"/>
    </row>
    <row r="234" spans="1:68" hidden="1" x14ac:dyDescent="0.2">
      <c r="A234" s="210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1"/>
      <c r="P234" s="207" t="s">
        <v>43</v>
      </c>
      <c r="Q234" s="208"/>
      <c r="R234" s="208"/>
      <c r="S234" s="208"/>
      <c r="T234" s="208"/>
      <c r="U234" s="208"/>
      <c r="V234" s="209"/>
      <c r="W234" s="43" t="s">
        <v>0</v>
      </c>
      <c r="X234" s="44">
        <f>IFERROR(SUMPRODUCT(X231:X232*H231:H232),"0")</f>
        <v>0</v>
      </c>
      <c r="Y234" s="44">
        <f>IFERROR(SUMPRODUCT(Y231:Y232*H231:H232),"0")</f>
        <v>0</v>
      </c>
      <c r="Z234" s="43"/>
      <c r="AA234" s="68"/>
      <c r="AB234" s="68"/>
      <c r="AC234" s="68"/>
    </row>
    <row r="235" spans="1:68" ht="14.25" hidden="1" customHeight="1" x14ac:dyDescent="0.25">
      <c r="A235" s="232" t="s">
        <v>172</v>
      </c>
      <c r="B235" s="232"/>
      <c r="C235" s="232"/>
      <c r="D235" s="232"/>
      <c r="E235" s="232"/>
      <c r="F235" s="232"/>
      <c r="G235" s="232"/>
      <c r="H235" s="232"/>
      <c r="I235" s="232"/>
      <c r="J235" s="232"/>
      <c r="K235" s="232"/>
      <c r="L235" s="232"/>
      <c r="M235" s="232"/>
      <c r="N235" s="232"/>
      <c r="O235" s="232"/>
      <c r="P235" s="232"/>
      <c r="Q235" s="232"/>
      <c r="R235" s="232"/>
      <c r="S235" s="232"/>
      <c r="T235" s="232"/>
      <c r="U235" s="232"/>
      <c r="V235" s="232"/>
      <c r="W235" s="232"/>
      <c r="X235" s="232"/>
      <c r="Y235" s="232"/>
      <c r="Z235" s="232"/>
      <c r="AA235" s="67"/>
      <c r="AB235" s="67"/>
      <c r="AC235" s="84"/>
    </row>
    <row r="236" spans="1:68" ht="27" hidden="1" customHeight="1" x14ac:dyDescent="0.25">
      <c r="A236" s="64" t="s">
        <v>325</v>
      </c>
      <c r="B236" s="64" t="s">
        <v>326</v>
      </c>
      <c r="C236" s="37">
        <v>4301136028</v>
      </c>
      <c r="D236" s="202">
        <v>4640242180304</v>
      </c>
      <c r="E236" s="202"/>
      <c r="F236" s="63">
        <v>2.7</v>
      </c>
      <c r="G236" s="38">
        <v>1</v>
      </c>
      <c r="H236" s="63">
        <v>2.7</v>
      </c>
      <c r="I236" s="63">
        <v>2.8906000000000001</v>
      </c>
      <c r="J236" s="38">
        <v>126</v>
      </c>
      <c r="K236" s="38" t="s">
        <v>97</v>
      </c>
      <c r="L236" s="38" t="s">
        <v>90</v>
      </c>
      <c r="M236" s="39" t="s">
        <v>88</v>
      </c>
      <c r="N236" s="39"/>
      <c r="O236" s="38">
        <v>180</v>
      </c>
      <c r="P236" s="236" t="s">
        <v>327</v>
      </c>
      <c r="Q236" s="204"/>
      <c r="R236" s="204"/>
      <c r="S236" s="204"/>
      <c r="T236" s="205"/>
      <c r="U236" s="40" t="s">
        <v>49</v>
      </c>
      <c r="V236" s="40" t="s">
        <v>49</v>
      </c>
      <c r="W236" s="41" t="s">
        <v>42</v>
      </c>
      <c r="X236" s="59">
        <v>0</v>
      </c>
      <c r="Y236" s="56">
        <f>IFERROR(IF(X236="","",X236),"")</f>
        <v>0</v>
      </c>
      <c r="Z236" s="42">
        <f>IFERROR(IF(X236="","",X236*0.00936),"")</f>
        <v>0</v>
      </c>
      <c r="AA236" s="69" t="s">
        <v>49</v>
      </c>
      <c r="AB236" s="70" t="s">
        <v>49</v>
      </c>
      <c r="AC236" s="85"/>
      <c r="AG236" s="82"/>
      <c r="AJ236" s="87" t="s">
        <v>91</v>
      </c>
      <c r="AK236" s="87">
        <v>1</v>
      </c>
      <c r="BB236" s="176" t="s">
        <v>96</v>
      </c>
      <c r="BM236" s="82">
        <f>IFERROR(X236*I236,"0")</f>
        <v>0</v>
      </c>
      <c r="BN236" s="82">
        <f>IFERROR(Y236*I236,"0")</f>
        <v>0</v>
      </c>
      <c r="BO236" s="82">
        <f>IFERROR(X236/J236,"0")</f>
        <v>0</v>
      </c>
      <c r="BP236" s="82">
        <f>IFERROR(Y236/J236,"0")</f>
        <v>0</v>
      </c>
    </row>
    <row r="237" spans="1:68" ht="27" hidden="1" customHeight="1" x14ac:dyDescent="0.25">
      <c r="A237" s="64" t="s">
        <v>328</v>
      </c>
      <c r="B237" s="64" t="s">
        <v>329</v>
      </c>
      <c r="C237" s="37">
        <v>4301136026</v>
      </c>
      <c r="D237" s="202">
        <v>4640242180236</v>
      </c>
      <c r="E237" s="202"/>
      <c r="F237" s="63">
        <v>5</v>
      </c>
      <c r="G237" s="38">
        <v>1</v>
      </c>
      <c r="H237" s="63">
        <v>5</v>
      </c>
      <c r="I237" s="63">
        <v>5.2350000000000003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237" t="s">
        <v>330</v>
      </c>
      <c r="Q237" s="204"/>
      <c r="R237" s="204"/>
      <c r="S237" s="204"/>
      <c r="T237" s="205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77" t="s">
        <v>96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ht="27" hidden="1" customHeight="1" x14ac:dyDescent="0.25">
      <c r="A238" s="64" t="s">
        <v>331</v>
      </c>
      <c r="B238" s="64" t="s">
        <v>332</v>
      </c>
      <c r="C238" s="37">
        <v>4301136029</v>
      </c>
      <c r="D238" s="202">
        <v>4640242180410</v>
      </c>
      <c r="E238" s="202"/>
      <c r="F238" s="63">
        <v>2.2400000000000002</v>
      </c>
      <c r="G238" s="38">
        <v>1</v>
      </c>
      <c r="H238" s="63">
        <v>2.2400000000000002</v>
      </c>
      <c r="I238" s="63">
        <v>2.4319999999999999</v>
      </c>
      <c r="J238" s="38">
        <v>126</v>
      </c>
      <c r="K238" s="38" t="s">
        <v>97</v>
      </c>
      <c r="L238" s="38" t="s">
        <v>90</v>
      </c>
      <c r="M238" s="39" t="s">
        <v>88</v>
      </c>
      <c r="N238" s="39"/>
      <c r="O238" s="38">
        <v>180</v>
      </c>
      <c r="P238" s="23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38" s="204"/>
      <c r="R238" s="204"/>
      <c r="S238" s="204"/>
      <c r="T238" s="205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IFERROR(IF(X238="","",X238*0.00936),"")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8" t="s">
        <v>96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idden="1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1"/>
      <c r="P239" s="207" t="s">
        <v>43</v>
      </c>
      <c r="Q239" s="208"/>
      <c r="R239" s="208"/>
      <c r="S239" s="208"/>
      <c r="T239" s="208"/>
      <c r="U239" s="208"/>
      <c r="V239" s="209"/>
      <c r="W239" s="43" t="s">
        <v>42</v>
      </c>
      <c r="X239" s="44">
        <f>IFERROR(SUM(X236:X238),"0")</f>
        <v>0</v>
      </c>
      <c r="Y239" s="44">
        <f>IFERROR(SUM(Y236:Y238),"0")</f>
        <v>0</v>
      </c>
      <c r="Z239" s="44">
        <f>IFERROR(IF(Z236="",0,Z236),"0")+IFERROR(IF(Z237="",0,Z237),"0")+IFERROR(IF(Z238="",0,Z238),"0")</f>
        <v>0</v>
      </c>
      <c r="AA239" s="68"/>
      <c r="AB239" s="68"/>
      <c r="AC239" s="68"/>
    </row>
    <row r="240" spans="1:68" hidden="1" x14ac:dyDescent="0.2">
      <c r="A240" s="210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1"/>
      <c r="P240" s="207" t="s">
        <v>43</v>
      </c>
      <c r="Q240" s="208"/>
      <c r="R240" s="208"/>
      <c r="S240" s="208"/>
      <c r="T240" s="208"/>
      <c r="U240" s="208"/>
      <c r="V240" s="209"/>
      <c r="W240" s="43" t="s">
        <v>0</v>
      </c>
      <c r="X240" s="44">
        <f>IFERROR(SUMPRODUCT(X236:X238*H236:H238),"0")</f>
        <v>0</v>
      </c>
      <c r="Y240" s="44">
        <f>IFERROR(SUMPRODUCT(Y236:Y238*H236:H238),"0")</f>
        <v>0</v>
      </c>
      <c r="Z240" s="43"/>
      <c r="AA240" s="68"/>
      <c r="AB240" s="68"/>
      <c r="AC240" s="68"/>
    </row>
    <row r="241" spans="1:68" ht="14.25" hidden="1" customHeight="1" x14ac:dyDescent="0.25">
      <c r="A241" s="232" t="s">
        <v>149</v>
      </c>
      <c r="B241" s="232"/>
      <c r="C241" s="232"/>
      <c r="D241" s="232"/>
      <c r="E241" s="232"/>
      <c r="F241" s="232"/>
      <c r="G241" s="232"/>
      <c r="H241" s="232"/>
      <c r="I241" s="232"/>
      <c r="J241" s="232"/>
      <c r="K241" s="232"/>
      <c r="L241" s="232"/>
      <c r="M241" s="232"/>
      <c r="N241" s="232"/>
      <c r="O241" s="232"/>
      <c r="P241" s="232"/>
      <c r="Q241" s="232"/>
      <c r="R241" s="232"/>
      <c r="S241" s="232"/>
      <c r="T241" s="232"/>
      <c r="U241" s="232"/>
      <c r="V241" s="232"/>
      <c r="W241" s="232"/>
      <c r="X241" s="232"/>
      <c r="Y241" s="232"/>
      <c r="Z241" s="232"/>
      <c r="AA241" s="67"/>
      <c r="AB241" s="67"/>
      <c r="AC241" s="84"/>
    </row>
    <row r="242" spans="1:68" ht="27" hidden="1" customHeight="1" x14ac:dyDescent="0.25">
      <c r="A242" s="64" t="s">
        <v>333</v>
      </c>
      <c r="B242" s="64" t="s">
        <v>334</v>
      </c>
      <c r="C242" s="37">
        <v>4301135193</v>
      </c>
      <c r="D242" s="202">
        <v>4640242180403</v>
      </c>
      <c r="E242" s="202"/>
      <c r="F242" s="63">
        <v>3</v>
      </c>
      <c r="G242" s="38">
        <v>1</v>
      </c>
      <c r="H242" s="63">
        <v>3</v>
      </c>
      <c r="I242" s="63">
        <v>3.1920000000000002</v>
      </c>
      <c r="J242" s="38">
        <v>126</v>
      </c>
      <c r="K242" s="38" t="s">
        <v>97</v>
      </c>
      <c r="L242" s="38" t="s">
        <v>90</v>
      </c>
      <c r="M242" s="39" t="s">
        <v>88</v>
      </c>
      <c r="N242" s="39"/>
      <c r="O242" s="38">
        <v>180</v>
      </c>
      <c r="P242" s="233" t="s">
        <v>335</v>
      </c>
      <c r="Q242" s="204"/>
      <c r="R242" s="204"/>
      <c r="S242" s="204"/>
      <c r="T242" s="205"/>
      <c r="U242" s="40" t="s">
        <v>49</v>
      </c>
      <c r="V242" s="40" t="s">
        <v>49</v>
      </c>
      <c r="W242" s="41" t="s">
        <v>42</v>
      </c>
      <c r="X242" s="59">
        <v>0</v>
      </c>
      <c r="Y242" s="56">
        <f t="shared" ref="Y242:Y260" si="24">IFERROR(IF(X242="","",X242),"")</f>
        <v>0</v>
      </c>
      <c r="Z242" s="42">
        <f>IFERROR(IF(X242="","",X242*0.00936),"")</f>
        <v>0</v>
      </c>
      <c r="AA242" s="69" t="s">
        <v>49</v>
      </c>
      <c r="AB242" s="70" t="s">
        <v>49</v>
      </c>
      <c r="AC242" s="85"/>
      <c r="AG242" s="82"/>
      <c r="AJ242" s="87" t="s">
        <v>91</v>
      </c>
      <c r="AK242" s="87">
        <v>1</v>
      </c>
      <c r="BB242" s="179" t="s">
        <v>96</v>
      </c>
      <c r="BM242" s="82">
        <f t="shared" ref="BM242:BM260" si="25">IFERROR(X242*I242,"0")</f>
        <v>0</v>
      </c>
      <c r="BN242" s="82">
        <f t="shared" ref="BN242:BN260" si="26">IFERROR(Y242*I242,"0")</f>
        <v>0</v>
      </c>
      <c r="BO242" s="82">
        <f t="shared" ref="BO242:BO260" si="27">IFERROR(X242/J242,"0")</f>
        <v>0</v>
      </c>
      <c r="BP242" s="82">
        <f t="shared" ref="BP242:BP260" si="28">IFERROR(Y242/J242,"0")</f>
        <v>0</v>
      </c>
    </row>
    <row r="243" spans="1:68" ht="27" hidden="1" customHeight="1" x14ac:dyDescent="0.25">
      <c r="A243" s="64" t="s">
        <v>336</v>
      </c>
      <c r="B243" s="64" t="s">
        <v>337</v>
      </c>
      <c r="C243" s="37">
        <v>4301135394</v>
      </c>
      <c r="D243" s="202">
        <v>4640242181561</v>
      </c>
      <c r="E243" s="202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97</v>
      </c>
      <c r="L243" s="38" t="s">
        <v>90</v>
      </c>
      <c r="M243" s="39" t="s">
        <v>88</v>
      </c>
      <c r="N243" s="39"/>
      <c r="O243" s="38">
        <v>180</v>
      </c>
      <c r="P243" s="234" t="s">
        <v>338</v>
      </c>
      <c r="Q243" s="204"/>
      <c r="R243" s="204"/>
      <c r="S243" s="204"/>
      <c r="T243" s="205"/>
      <c r="U243" s="40" t="s">
        <v>49</v>
      </c>
      <c r="V243" s="40" t="s">
        <v>49</v>
      </c>
      <c r="W243" s="41" t="s">
        <v>42</v>
      </c>
      <c r="X243" s="59">
        <v>0</v>
      </c>
      <c r="Y243" s="56">
        <f t="shared" si="24"/>
        <v>0</v>
      </c>
      <c r="Z243" s="42">
        <f>IFERROR(IF(X243="","",X243*0.00936),"")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80" t="s">
        <v>96</v>
      </c>
      <c r="BM243" s="82">
        <f t="shared" si="25"/>
        <v>0</v>
      </c>
      <c r="BN243" s="82">
        <f t="shared" si="26"/>
        <v>0</v>
      </c>
      <c r="BO243" s="82">
        <f t="shared" si="27"/>
        <v>0</v>
      </c>
      <c r="BP243" s="82">
        <f t="shared" si="28"/>
        <v>0</v>
      </c>
    </row>
    <row r="244" spans="1:68" ht="37.5" hidden="1" customHeight="1" x14ac:dyDescent="0.25">
      <c r="A244" s="64" t="s">
        <v>339</v>
      </c>
      <c r="B244" s="64" t="s">
        <v>340</v>
      </c>
      <c r="C244" s="37">
        <v>4301135187</v>
      </c>
      <c r="D244" s="202">
        <v>4640242180328</v>
      </c>
      <c r="E244" s="202"/>
      <c r="F244" s="63">
        <v>3.5</v>
      </c>
      <c r="G244" s="38">
        <v>1</v>
      </c>
      <c r="H244" s="63">
        <v>3.5</v>
      </c>
      <c r="I244" s="63">
        <v>3.6920000000000002</v>
      </c>
      <c r="J244" s="38">
        <v>126</v>
      </c>
      <c r="K244" s="38" t="s">
        <v>97</v>
      </c>
      <c r="L244" s="38" t="s">
        <v>90</v>
      </c>
      <c r="M244" s="39" t="s">
        <v>88</v>
      </c>
      <c r="N244" s="39"/>
      <c r="O244" s="38">
        <v>180</v>
      </c>
      <c r="P244" s="226" t="s">
        <v>341</v>
      </c>
      <c r="Q244" s="204"/>
      <c r="R244" s="204"/>
      <c r="S244" s="204"/>
      <c r="T244" s="205"/>
      <c r="U244" s="40" t="s">
        <v>49</v>
      </c>
      <c r="V244" s="40" t="s">
        <v>49</v>
      </c>
      <c r="W244" s="41" t="s">
        <v>42</v>
      </c>
      <c r="X244" s="59">
        <v>0</v>
      </c>
      <c r="Y244" s="56">
        <f t="shared" si="24"/>
        <v>0</v>
      </c>
      <c r="Z244" s="42">
        <f>IFERROR(IF(X244="","",X244*0.00936),"")</f>
        <v>0</v>
      </c>
      <c r="AA244" s="69" t="s">
        <v>49</v>
      </c>
      <c r="AB244" s="70" t="s">
        <v>49</v>
      </c>
      <c r="AC244" s="85"/>
      <c r="AG244" s="82"/>
      <c r="AJ244" s="87" t="s">
        <v>91</v>
      </c>
      <c r="AK244" s="87">
        <v>1</v>
      </c>
      <c r="BB244" s="181" t="s">
        <v>96</v>
      </c>
      <c r="BM244" s="82">
        <f t="shared" si="25"/>
        <v>0</v>
      </c>
      <c r="BN244" s="82">
        <f t="shared" si="26"/>
        <v>0</v>
      </c>
      <c r="BO244" s="82">
        <f t="shared" si="27"/>
        <v>0</v>
      </c>
      <c r="BP244" s="82">
        <f t="shared" si="28"/>
        <v>0</v>
      </c>
    </row>
    <row r="245" spans="1:68" ht="27" hidden="1" customHeight="1" x14ac:dyDescent="0.25">
      <c r="A245" s="64" t="s">
        <v>342</v>
      </c>
      <c r="B245" s="64" t="s">
        <v>343</v>
      </c>
      <c r="C245" s="37">
        <v>4301135186</v>
      </c>
      <c r="D245" s="202">
        <v>4640242180311</v>
      </c>
      <c r="E245" s="202"/>
      <c r="F245" s="63">
        <v>5.5</v>
      </c>
      <c r="G245" s="38">
        <v>1</v>
      </c>
      <c r="H245" s="63">
        <v>5.5</v>
      </c>
      <c r="I245" s="63">
        <v>5.7350000000000003</v>
      </c>
      <c r="J245" s="38">
        <v>84</v>
      </c>
      <c r="K245" s="38" t="s">
        <v>89</v>
      </c>
      <c r="L245" s="38" t="s">
        <v>90</v>
      </c>
      <c r="M245" s="39" t="s">
        <v>88</v>
      </c>
      <c r="N245" s="39"/>
      <c r="O245" s="38">
        <v>180</v>
      </c>
      <c r="P245" s="227" t="s">
        <v>344</v>
      </c>
      <c r="Q245" s="204"/>
      <c r="R245" s="204"/>
      <c r="S245" s="204"/>
      <c r="T245" s="205"/>
      <c r="U245" s="40" t="s">
        <v>49</v>
      </c>
      <c r="V245" s="40" t="s">
        <v>49</v>
      </c>
      <c r="W245" s="41" t="s">
        <v>42</v>
      </c>
      <c r="X245" s="59">
        <v>0</v>
      </c>
      <c r="Y245" s="56">
        <f t="shared" si="24"/>
        <v>0</v>
      </c>
      <c r="Z245" s="42">
        <f>IFERROR(IF(X245="","",X245*0.0155),"")</f>
        <v>0</v>
      </c>
      <c r="AA245" s="69" t="s">
        <v>49</v>
      </c>
      <c r="AB245" s="70" t="s">
        <v>49</v>
      </c>
      <c r="AC245" s="85"/>
      <c r="AG245" s="82"/>
      <c r="AJ245" s="87" t="s">
        <v>91</v>
      </c>
      <c r="AK245" s="87">
        <v>1</v>
      </c>
      <c r="BB245" s="182" t="s">
        <v>96</v>
      </c>
      <c r="BM245" s="82">
        <f t="shared" si="25"/>
        <v>0</v>
      </c>
      <c r="BN245" s="82">
        <f t="shared" si="26"/>
        <v>0</v>
      </c>
      <c r="BO245" s="82">
        <f t="shared" si="27"/>
        <v>0</v>
      </c>
      <c r="BP245" s="82">
        <f t="shared" si="28"/>
        <v>0</v>
      </c>
    </row>
    <row r="246" spans="1:68" ht="27" hidden="1" customHeight="1" x14ac:dyDescent="0.25">
      <c r="A246" s="64" t="s">
        <v>345</v>
      </c>
      <c r="B246" s="64" t="s">
        <v>346</v>
      </c>
      <c r="C246" s="37">
        <v>4301135320</v>
      </c>
      <c r="D246" s="202">
        <v>4640242181592</v>
      </c>
      <c r="E246" s="202"/>
      <c r="F246" s="63">
        <v>3.5</v>
      </c>
      <c r="G246" s="38">
        <v>1</v>
      </c>
      <c r="H246" s="63">
        <v>3.5</v>
      </c>
      <c r="I246" s="63">
        <v>3.6850000000000001</v>
      </c>
      <c r="J246" s="38">
        <v>126</v>
      </c>
      <c r="K246" s="38" t="s">
        <v>97</v>
      </c>
      <c r="L246" s="38" t="s">
        <v>90</v>
      </c>
      <c r="M246" s="39" t="s">
        <v>88</v>
      </c>
      <c r="N246" s="39"/>
      <c r="O246" s="38">
        <v>180</v>
      </c>
      <c r="P246" s="228" t="s">
        <v>347</v>
      </c>
      <c r="Q246" s="204"/>
      <c r="R246" s="204"/>
      <c r="S246" s="204"/>
      <c r="T246" s="205"/>
      <c r="U246" s="40" t="s">
        <v>49</v>
      </c>
      <c r="V246" s="40" t="s">
        <v>49</v>
      </c>
      <c r="W246" s="41" t="s">
        <v>42</v>
      </c>
      <c r="X246" s="59">
        <v>0</v>
      </c>
      <c r="Y246" s="56">
        <f t="shared" si="24"/>
        <v>0</v>
      </c>
      <c r="Z246" s="42">
        <f t="shared" ref="Z246:Z253" si="29">IFERROR(IF(X246="","",X246*0.00936),"")</f>
        <v>0</v>
      </c>
      <c r="AA246" s="69" t="s">
        <v>49</v>
      </c>
      <c r="AB246" s="70" t="s">
        <v>49</v>
      </c>
      <c r="AC246" s="85"/>
      <c r="AG246" s="82"/>
      <c r="AJ246" s="87" t="s">
        <v>91</v>
      </c>
      <c r="AK246" s="87">
        <v>1</v>
      </c>
      <c r="BB246" s="183" t="s">
        <v>96</v>
      </c>
      <c r="BM246" s="82">
        <f t="shared" si="25"/>
        <v>0</v>
      </c>
      <c r="BN246" s="82">
        <f t="shared" si="26"/>
        <v>0</v>
      </c>
      <c r="BO246" s="82">
        <f t="shared" si="27"/>
        <v>0</v>
      </c>
      <c r="BP246" s="82">
        <f t="shared" si="28"/>
        <v>0</v>
      </c>
    </row>
    <row r="247" spans="1:68" ht="27" hidden="1" customHeight="1" x14ac:dyDescent="0.25">
      <c r="A247" s="64" t="s">
        <v>348</v>
      </c>
      <c r="B247" s="64" t="s">
        <v>349</v>
      </c>
      <c r="C247" s="37">
        <v>4301135405</v>
      </c>
      <c r="D247" s="202">
        <v>4640242181523</v>
      </c>
      <c r="E247" s="202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97</v>
      </c>
      <c r="L247" s="38" t="s">
        <v>90</v>
      </c>
      <c r="M247" s="39" t="s">
        <v>88</v>
      </c>
      <c r="N247" s="39"/>
      <c r="O247" s="38">
        <v>180</v>
      </c>
      <c r="P247" s="229" t="s">
        <v>350</v>
      </c>
      <c r="Q247" s="204"/>
      <c r="R247" s="204"/>
      <c r="S247" s="204"/>
      <c r="T247" s="205"/>
      <c r="U247" s="40" t="s">
        <v>49</v>
      </c>
      <c r="V247" s="40" t="s">
        <v>49</v>
      </c>
      <c r="W247" s="41" t="s">
        <v>42</v>
      </c>
      <c r="X247" s="59">
        <v>0</v>
      </c>
      <c r="Y247" s="56">
        <f t="shared" si="24"/>
        <v>0</v>
      </c>
      <c r="Z247" s="42">
        <f t="shared" si="29"/>
        <v>0</v>
      </c>
      <c r="AA247" s="69" t="s">
        <v>49</v>
      </c>
      <c r="AB247" s="70" t="s">
        <v>49</v>
      </c>
      <c r="AC247" s="85"/>
      <c r="AG247" s="82"/>
      <c r="AJ247" s="87" t="s">
        <v>91</v>
      </c>
      <c r="AK247" s="87">
        <v>1</v>
      </c>
      <c r="BB247" s="184" t="s">
        <v>96</v>
      </c>
      <c r="BM247" s="82">
        <f t="shared" si="25"/>
        <v>0</v>
      </c>
      <c r="BN247" s="82">
        <f t="shared" si="26"/>
        <v>0</v>
      </c>
      <c r="BO247" s="82">
        <f t="shared" si="27"/>
        <v>0</v>
      </c>
      <c r="BP247" s="82">
        <f t="shared" si="28"/>
        <v>0</v>
      </c>
    </row>
    <row r="248" spans="1:68" ht="27" hidden="1" customHeight="1" x14ac:dyDescent="0.25">
      <c r="A248" s="64" t="s">
        <v>351</v>
      </c>
      <c r="B248" s="64" t="s">
        <v>352</v>
      </c>
      <c r="C248" s="37">
        <v>4301135404</v>
      </c>
      <c r="D248" s="202">
        <v>4640242181516</v>
      </c>
      <c r="E248" s="202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97</v>
      </c>
      <c r="L248" s="38" t="s">
        <v>90</v>
      </c>
      <c r="M248" s="39" t="s">
        <v>88</v>
      </c>
      <c r="N248" s="39"/>
      <c r="O248" s="38">
        <v>180</v>
      </c>
      <c r="P248" s="230" t="s">
        <v>353</v>
      </c>
      <c r="Q248" s="204"/>
      <c r="R248" s="204"/>
      <c r="S248" s="204"/>
      <c r="T248" s="205"/>
      <c r="U248" s="40" t="s">
        <v>49</v>
      </c>
      <c r="V248" s="40" t="s">
        <v>49</v>
      </c>
      <c r="W248" s="41" t="s">
        <v>42</v>
      </c>
      <c r="X248" s="59">
        <v>0</v>
      </c>
      <c r="Y248" s="56">
        <f t="shared" si="24"/>
        <v>0</v>
      </c>
      <c r="Z248" s="42">
        <f t="shared" si="29"/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5" t="s">
        <v>96</v>
      </c>
      <c r="BM248" s="82">
        <f t="shared" si="25"/>
        <v>0</v>
      </c>
      <c r="BN248" s="82">
        <f t="shared" si="26"/>
        <v>0</v>
      </c>
      <c r="BO248" s="82">
        <f t="shared" si="27"/>
        <v>0</v>
      </c>
      <c r="BP248" s="82">
        <f t="shared" si="28"/>
        <v>0</v>
      </c>
    </row>
    <row r="249" spans="1:68" ht="37.5" hidden="1" customHeight="1" x14ac:dyDescent="0.25">
      <c r="A249" s="64" t="s">
        <v>354</v>
      </c>
      <c r="B249" s="64" t="s">
        <v>355</v>
      </c>
      <c r="C249" s="37">
        <v>4301135402</v>
      </c>
      <c r="D249" s="202">
        <v>4640242181493</v>
      </c>
      <c r="E249" s="202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97</v>
      </c>
      <c r="L249" s="38" t="s">
        <v>90</v>
      </c>
      <c r="M249" s="39" t="s">
        <v>88</v>
      </c>
      <c r="N249" s="39"/>
      <c r="O249" s="38">
        <v>180</v>
      </c>
      <c r="P249" s="221" t="s">
        <v>356</v>
      </c>
      <c r="Q249" s="204"/>
      <c r="R249" s="204"/>
      <c r="S249" s="204"/>
      <c r="T249" s="205"/>
      <c r="U249" s="40" t="s">
        <v>49</v>
      </c>
      <c r="V249" s="40" t="s">
        <v>49</v>
      </c>
      <c r="W249" s="41" t="s">
        <v>42</v>
      </c>
      <c r="X249" s="59">
        <v>0</v>
      </c>
      <c r="Y249" s="56">
        <f t="shared" si="24"/>
        <v>0</v>
      </c>
      <c r="Z249" s="42">
        <f t="shared" si="29"/>
        <v>0</v>
      </c>
      <c r="AA249" s="69" t="s">
        <v>49</v>
      </c>
      <c r="AB249" s="70" t="s">
        <v>49</v>
      </c>
      <c r="AC249" s="85"/>
      <c r="AG249" s="82"/>
      <c r="AJ249" s="87" t="s">
        <v>91</v>
      </c>
      <c r="AK249" s="87">
        <v>1</v>
      </c>
      <c r="BB249" s="186" t="s">
        <v>96</v>
      </c>
      <c r="BM249" s="82">
        <f t="shared" si="25"/>
        <v>0</v>
      </c>
      <c r="BN249" s="82">
        <f t="shared" si="26"/>
        <v>0</v>
      </c>
      <c r="BO249" s="82">
        <f t="shared" si="27"/>
        <v>0</v>
      </c>
      <c r="BP249" s="82">
        <f t="shared" si="28"/>
        <v>0</v>
      </c>
    </row>
    <row r="250" spans="1:68" ht="27" hidden="1" customHeight="1" x14ac:dyDescent="0.25">
      <c r="A250" s="64" t="s">
        <v>357</v>
      </c>
      <c r="B250" s="64" t="s">
        <v>358</v>
      </c>
      <c r="C250" s="37">
        <v>4301135375</v>
      </c>
      <c r="D250" s="202">
        <v>4640242181486</v>
      </c>
      <c r="E250" s="202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97</v>
      </c>
      <c r="L250" s="38" t="s">
        <v>90</v>
      </c>
      <c r="M250" s="39" t="s">
        <v>88</v>
      </c>
      <c r="N250" s="39"/>
      <c r="O250" s="38">
        <v>180</v>
      </c>
      <c r="P250" s="222" t="s">
        <v>359</v>
      </c>
      <c r="Q250" s="204"/>
      <c r="R250" s="204"/>
      <c r="S250" s="204"/>
      <c r="T250" s="205"/>
      <c r="U250" s="40" t="s">
        <v>49</v>
      </c>
      <c r="V250" s="40" t="s">
        <v>49</v>
      </c>
      <c r="W250" s="41" t="s">
        <v>42</v>
      </c>
      <c r="X250" s="59">
        <v>0</v>
      </c>
      <c r="Y250" s="56">
        <f t="shared" si="24"/>
        <v>0</v>
      </c>
      <c r="Z250" s="42">
        <f t="shared" si="29"/>
        <v>0</v>
      </c>
      <c r="AA250" s="69" t="s">
        <v>49</v>
      </c>
      <c r="AB250" s="70" t="s">
        <v>49</v>
      </c>
      <c r="AC250" s="85"/>
      <c r="AG250" s="82"/>
      <c r="AJ250" s="87" t="s">
        <v>91</v>
      </c>
      <c r="AK250" s="87">
        <v>1</v>
      </c>
      <c r="BB250" s="187" t="s">
        <v>96</v>
      </c>
      <c r="BM250" s="82">
        <f t="shared" si="25"/>
        <v>0</v>
      </c>
      <c r="BN250" s="82">
        <f t="shared" si="26"/>
        <v>0</v>
      </c>
      <c r="BO250" s="82">
        <f t="shared" si="27"/>
        <v>0</v>
      </c>
      <c r="BP250" s="82">
        <f t="shared" si="28"/>
        <v>0</v>
      </c>
    </row>
    <row r="251" spans="1:68" ht="27" hidden="1" customHeight="1" x14ac:dyDescent="0.25">
      <c r="A251" s="64" t="s">
        <v>360</v>
      </c>
      <c r="B251" s="64" t="s">
        <v>361</v>
      </c>
      <c r="C251" s="37">
        <v>4301135403</v>
      </c>
      <c r="D251" s="202">
        <v>4640242181509</v>
      </c>
      <c r="E251" s="202"/>
      <c r="F251" s="63">
        <v>3.7</v>
      </c>
      <c r="G251" s="38">
        <v>1</v>
      </c>
      <c r="H251" s="63">
        <v>3.7</v>
      </c>
      <c r="I251" s="63">
        <v>3.8919999999999999</v>
      </c>
      <c r="J251" s="38">
        <v>126</v>
      </c>
      <c r="K251" s="38" t="s">
        <v>97</v>
      </c>
      <c r="L251" s="38" t="s">
        <v>90</v>
      </c>
      <c r="M251" s="39" t="s">
        <v>88</v>
      </c>
      <c r="N251" s="39"/>
      <c r="O251" s="38">
        <v>180</v>
      </c>
      <c r="P251" s="223" t="s">
        <v>362</v>
      </c>
      <c r="Q251" s="204"/>
      <c r="R251" s="204"/>
      <c r="S251" s="204"/>
      <c r="T251" s="205"/>
      <c r="U251" s="40" t="s">
        <v>49</v>
      </c>
      <c r="V251" s="40" t="s">
        <v>49</v>
      </c>
      <c r="W251" s="41" t="s">
        <v>42</v>
      </c>
      <c r="X251" s="59">
        <v>0</v>
      </c>
      <c r="Y251" s="56">
        <f t="shared" si="24"/>
        <v>0</v>
      </c>
      <c r="Z251" s="42">
        <f t="shared" si="29"/>
        <v>0</v>
      </c>
      <c r="AA251" s="69" t="s">
        <v>49</v>
      </c>
      <c r="AB251" s="70" t="s">
        <v>49</v>
      </c>
      <c r="AC251" s="85"/>
      <c r="AG251" s="82"/>
      <c r="AJ251" s="87" t="s">
        <v>91</v>
      </c>
      <c r="AK251" s="87">
        <v>1</v>
      </c>
      <c r="BB251" s="188" t="s">
        <v>96</v>
      </c>
      <c r="BM251" s="82">
        <f t="shared" si="25"/>
        <v>0</v>
      </c>
      <c r="BN251" s="82">
        <f t="shared" si="26"/>
        <v>0</v>
      </c>
      <c r="BO251" s="82">
        <f t="shared" si="27"/>
        <v>0</v>
      </c>
      <c r="BP251" s="82">
        <f t="shared" si="28"/>
        <v>0</v>
      </c>
    </row>
    <row r="252" spans="1:68" ht="27" hidden="1" customHeight="1" x14ac:dyDescent="0.25">
      <c r="A252" s="64" t="s">
        <v>363</v>
      </c>
      <c r="B252" s="64" t="s">
        <v>364</v>
      </c>
      <c r="C252" s="37">
        <v>4301135304</v>
      </c>
      <c r="D252" s="202">
        <v>4640242181240</v>
      </c>
      <c r="E252" s="202"/>
      <c r="F252" s="63">
        <v>0.3</v>
      </c>
      <c r="G252" s="38">
        <v>9</v>
      </c>
      <c r="H252" s="63">
        <v>2.7</v>
      </c>
      <c r="I252" s="63">
        <v>2.88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24" t="s">
        <v>365</v>
      </c>
      <c r="Q252" s="204"/>
      <c r="R252" s="204"/>
      <c r="S252" s="204"/>
      <c r="T252" s="205"/>
      <c r="U252" s="40" t="s">
        <v>49</v>
      </c>
      <c r="V252" s="40" t="s">
        <v>49</v>
      </c>
      <c r="W252" s="41" t="s">
        <v>42</v>
      </c>
      <c r="X252" s="59">
        <v>0</v>
      </c>
      <c r="Y252" s="56">
        <f t="shared" si="24"/>
        <v>0</v>
      </c>
      <c r="Z252" s="42">
        <f t="shared" si="29"/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9" t="s">
        <v>96</v>
      </c>
      <c r="BM252" s="82">
        <f t="shared" si="25"/>
        <v>0</v>
      </c>
      <c r="BN252" s="82">
        <f t="shared" si="26"/>
        <v>0</v>
      </c>
      <c r="BO252" s="82">
        <f t="shared" si="27"/>
        <v>0</v>
      </c>
      <c r="BP252" s="82">
        <f t="shared" si="28"/>
        <v>0</v>
      </c>
    </row>
    <row r="253" spans="1:68" ht="27" hidden="1" customHeight="1" x14ac:dyDescent="0.25">
      <c r="A253" s="64" t="s">
        <v>366</v>
      </c>
      <c r="B253" s="64" t="s">
        <v>367</v>
      </c>
      <c r="C253" s="37">
        <v>4301135310</v>
      </c>
      <c r="D253" s="202">
        <v>4640242181318</v>
      </c>
      <c r="E253" s="202"/>
      <c r="F253" s="63">
        <v>0.3</v>
      </c>
      <c r="G253" s="38">
        <v>9</v>
      </c>
      <c r="H253" s="63">
        <v>2.7</v>
      </c>
      <c r="I253" s="63">
        <v>2.988</v>
      </c>
      <c r="J253" s="38">
        <v>126</v>
      </c>
      <c r="K253" s="38" t="s">
        <v>97</v>
      </c>
      <c r="L253" s="38" t="s">
        <v>90</v>
      </c>
      <c r="M253" s="39" t="s">
        <v>88</v>
      </c>
      <c r="N253" s="39"/>
      <c r="O253" s="38">
        <v>180</v>
      </c>
      <c r="P253" s="225" t="s">
        <v>368</v>
      </c>
      <c r="Q253" s="204"/>
      <c r="R253" s="204"/>
      <c r="S253" s="204"/>
      <c r="T253" s="205"/>
      <c r="U253" s="40" t="s">
        <v>49</v>
      </c>
      <c r="V253" s="40" t="s">
        <v>49</v>
      </c>
      <c r="W253" s="41" t="s">
        <v>42</v>
      </c>
      <c r="X253" s="59">
        <v>0</v>
      </c>
      <c r="Y253" s="56">
        <f t="shared" si="24"/>
        <v>0</v>
      </c>
      <c r="Z253" s="42">
        <f t="shared" si="29"/>
        <v>0</v>
      </c>
      <c r="AA253" s="69" t="s">
        <v>49</v>
      </c>
      <c r="AB253" s="70" t="s">
        <v>49</v>
      </c>
      <c r="AC253" s="85"/>
      <c r="AG253" s="82"/>
      <c r="AJ253" s="87" t="s">
        <v>91</v>
      </c>
      <c r="AK253" s="87">
        <v>1</v>
      </c>
      <c r="BB253" s="190" t="s">
        <v>96</v>
      </c>
      <c r="BM253" s="82">
        <f t="shared" si="25"/>
        <v>0</v>
      </c>
      <c r="BN253" s="82">
        <f t="shared" si="26"/>
        <v>0</v>
      </c>
      <c r="BO253" s="82">
        <f t="shared" si="27"/>
        <v>0</v>
      </c>
      <c r="BP253" s="82">
        <f t="shared" si="28"/>
        <v>0</v>
      </c>
    </row>
    <row r="254" spans="1:68" ht="27" hidden="1" customHeight="1" x14ac:dyDescent="0.25">
      <c r="A254" s="64" t="s">
        <v>369</v>
      </c>
      <c r="B254" s="64" t="s">
        <v>370</v>
      </c>
      <c r="C254" s="37">
        <v>4301135306</v>
      </c>
      <c r="D254" s="202">
        <v>4640242181578</v>
      </c>
      <c r="E254" s="202"/>
      <c r="F254" s="63">
        <v>0.3</v>
      </c>
      <c r="G254" s="38">
        <v>9</v>
      </c>
      <c r="H254" s="63">
        <v>2.7</v>
      </c>
      <c r="I254" s="63">
        <v>2.8450000000000002</v>
      </c>
      <c r="J254" s="38">
        <v>234</v>
      </c>
      <c r="K254" s="38" t="s">
        <v>145</v>
      </c>
      <c r="L254" s="38" t="s">
        <v>90</v>
      </c>
      <c r="M254" s="39" t="s">
        <v>88</v>
      </c>
      <c r="N254" s="39"/>
      <c r="O254" s="38">
        <v>180</v>
      </c>
      <c r="P254" s="216" t="s">
        <v>371</v>
      </c>
      <c r="Q254" s="204"/>
      <c r="R254" s="204"/>
      <c r="S254" s="204"/>
      <c r="T254" s="205"/>
      <c r="U254" s="40" t="s">
        <v>49</v>
      </c>
      <c r="V254" s="40" t="s">
        <v>49</v>
      </c>
      <c r="W254" s="41" t="s">
        <v>42</v>
      </c>
      <c r="X254" s="59">
        <v>0</v>
      </c>
      <c r="Y254" s="56">
        <f t="shared" si="24"/>
        <v>0</v>
      </c>
      <c r="Z254" s="42">
        <f>IFERROR(IF(X254="","",X254*0.00502),"")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91" t="s">
        <v>96</v>
      </c>
      <c r="BM254" s="82">
        <f t="shared" si="25"/>
        <v>0</v>
      </c>
      <c r="BN254" s="82">
        <f t="shared" si="26"/>
        <v>0</v>
      </c>
      <c r="BO254" s="82">
        <f t="shared" si="27"/>
        <v>0</v>
      </c>
      <c r="BP254" s="82">
        <f t="shared" si="28"/>
        <v>0</v>
      </c>
    </row>
    <row r="255" spans="1:68" ht="27" hidden="1" customHeight="1" x14ac:dyDescent="0.25">
      <c r="A255" s="64" t="s">
        <v>372</v>
      </c>
      <c r="B255" s="64" t="s">
        <v>373</v>
      </c>
      <c r="C255" s="37">
        <v>4301135305</v>
      </c>
      <c r="D255" s="202">
        <v>4640242181394</v>
      </c>
      <c r="E255" s="202"/>
      <c r="F255" s="63">
        <v>0.3</v>
      </c>
      <c r="G255" s="38">
        <v>9</v>
      </c>
      <c r="H255" s="63">
        <v>2.7</v>
      </c>
      <c r="I255" s="63">
        <v>2.8450000000000002</v>
      </c>
      <c r="J255" s="38">
        <v>234</v>
      </c>
      <c r="K255" s="38" t="s">
        <v>145</v>
      </c>
      <c r="L255" s="38" t="s">
        <v>90</v>
      </c>
      <c r="M255" s="39" t="s">
        <v>88</v>
      </c>
      <c r="N255" s="39"/>
      <c r="O255" s="38">
        <v>180</v>
      </c>
      <c r="P255" s="217" t="s">
        <v>374</v>
      </c>
      <c r="Q255" s="204"/>
      <c r="R255" s="204"/>
      <c r="S255" s="204"/>
      <c r="T255" s="205"/>
      <c r="U255" s="40" t="s">
        <v>49</v>
      </c>
      <c r="V255" s="40" t="s">
        <v>49</v>
      </c>
      <c r="W255" s="41" t="s">
        <v>42</v>
      </c>
      <c r="X255" s="59">
        <v>0</v>
      </c>
      <c r="Y255" s="56">
        <f t="shared" si="24"/>
        <v>0</v>
      </c>
      <c r="Z255" s="42">
        <f>IFERROR(IF(X255="","",X255*0.00502),"")</f>
        <v>0</v>
      </c>
      <c r="AA255" s="69" t="s">
        <v>49</v>
      </c>
      <c r="AB255" s="70" t="s">
        <v>49</v>
      </c>
      <c r="AC255" s="85"/>
      <c r="AG255" s="82"/>
      <c r="AJ255" s="87" t="s">
        <v>91</v>
      </c>
      <c r="AK255" s="87">
        <v>1</v>
      </c>
      <c r="BB255" s="192" t="s">
        <v>96</v>
      </c>
      <c r="BM255" s="82">
        <f t="shared" si="25"/>
        <v>0</v>
      </c>
      <c r="BN255" s="82">
        <f t="shared" si="26"/>
        <v>0</v>
      </c>
      <c r="BO255" s="82">
        <f t="shared" si="27"/>
        <v>0</v>
      </c>
      <c r="BP255" s="82">
        <f t="shared" si="28"/>
        <v>0</v>
      </c>
    </row>
    <row r="256" spans="1:68" ht="27" hidden="1" customHeight="1" x14ac:dyDescent="0.25">
      <c r="A256" s="64" t="s">
        <v>375</v>
      </c>
      <c r="B256" s="64" t="s">
        <v>376</v>
      </c>
      <c r="C256" s="37">
        <v>4301135309</v>
      </c>
      <c r="D256" s="202">
        <v>4640242181332</v>
      </c>
      <c r="E256" s="202"/>
      <c r="F256" s="63">
        <v>0.3</v>
      </c>
      <c r="G256" s="38">
        <v>9</v>
      </c>
      <c r="H256" s="63">
        <v>2.7</v>
      </c>
      <c r="I256" s="63">
        <v>2.9079999999999999</v>
      </c>
      <c r="J256" s="38">
        <v>234</v>
      </c>
      <c r="K256" s="38" t="s">
        <v>145</v>
      </c>
      <c r="L256" s="38" t="s">
        <v>90</v>
      </c>
      <c r="M256" s="39" t="s">
        <v>88</v>
      </c>
      <c r="N256" s="39"/>
      <c r="O256" s="38">
        <v>180</v>
      </c>
      <c r="P256" s="218" t="s">
        <v>377</v>
      </c>
      <c r="Q256" s="204"/>
      <c r="R256" s="204"/>
      <c r="S256" s="204"/>
      <c r="T256" s="205"/>
      <c r="U256" s="40" t="s">
        <v>49</v>
      </c>
      <c r="V256" s="40" t="s">
        <v>49</v>
      </c>
      <c r="W256" s="41" t="s">
        <v>42</v>
      </c>
      <c r="X256" s="59">
        <v>0</v>
      </c>
      <c r="Y256" s="56">
        <f t="shared" si="24"/>
        <v>0</v>
      </c>
      <c r="Z256" s="42">
        <f>IFERROR(IF(X256="","",X256*0.00502),"")</f>
        <v>0</v>
      </c>
      <c r="AA256" s="69" t="s">
        <v>49</v>
      </c>
      <c r="AB256" s="70" t="s">
        <v>49</v>
      </c>
      <c r="AC256" s="85"/>
      <c r="AG256" s="82"/>
      <c r="AJ256" s="87" t="s">
        <v>91</v>
      </c>
      <c r="AK256" s="87">
        <v>1</v>
      </c>
      <c r="BB256" s="193" t="s">
        <v>96</v>
      </c>
      <c r="BM256" s="82">
        <f t="shared" si="25"/>
        <v>0</v>
      </c>
      <c r="BN256" s="82">
        <f t="shared" si="26"/>
        <v>0</v>
      </c>
      <c r="BO256" s="82">
        <f t="shared" si="27"/>
        <v>0</v>
      </c>
      <c r="BP256" s="82">
        <f t="shared" si="28"/>
        <v>0</v>
      </c>
    </row>
    <row r="257" spans="1:68" ht="27" hidden="1" customHeight="1" x14ac:dyDescent="0.25">
      <c r="A257" s="64" t="s">
        <v>378</v>
      </c>
      <c r="B257" s="64" t="s">
        <v>379</v>
      </c>
      <c r="C257" s="37">
        <v>4301135308</v>
      </c>
      <c r="D257" s="202">
        <v>4640242181349</v>
      </c>
      <c r="E257" s="202"/>
      <c r="F257" s="63">
        <v>0.3</v>
      </c>
      <c r="G257" s="38">
        <v>9</v>
      </c>
      <c r="H257" s="63">
        <v>2.7</v>
      </c>
      <c r="I257" s="63">
        <v>2.9079999999999999</v>
      </c>
      <c r="J257" s="38">
        <v>234</v>
      </c>
      <c r="K257" s="38" t="s">
        <v>145</v>
      </c>
      <c r="L257" s="38" t="s">
        <v>90</v>
      </c>
      <c r="M257" s="39" t="s">
        <v>88</v>
      </c>
      <c r="N257" s="39"/>
      <c r="O257" s="38">
        <v>180</v>
      </c>
      <c r="P257" s="219" t="s">
        <v>380</v>
      </c>
      <c r="Q257" s="204"/>
      <c r="R257" s="204"/>
      <c r="S257" s="204"/>
      <c r="T257" s="205"/>
      <c r="U257" s="40" t="s">
        <v>49</v>
      </c>
      <c r="V257" s="40" t="s">
        <v>49</v>
      </c>
      <c r="W257" s="41" t="s">
        <v>42</v>
      </c>
      <c r="X257" s="59">
        <v>0</v>
      </c>
      <c r="Y257" s="56">
        <f t="shared" si="24"/>
        <v>0</v>
      </c>
      <c r="Z257" s="42">
        <f>IFERROR(IF(X257="","",X257*0.00502),"")</f>
        <v>0</v>
      </c>
      <c r="AA257" s="69" t="s">
        <v>49</v>
      </c>
      <c r="AB257" s="70" t="s">
        <v>49</v>
      </c>
      <c r="AC257" s="85"/>
      <c r="AG257" s="82"/>
      <c r="AJ257" s="87" t="s">
        <v>91</v>
      </c>
      <c r="AK257" s="87">
        <v>1</v>
      </c>
      <c r="BB257" s="194" t="s">
        <v>96</v>
      </c>
      <c r="BM257" s="82">
        <f t="shared" si="25"/>
        <v>0</v>
      </c>
      <c r="BN257" s="82">
        <f t="shared" si="26"/>
        <v>0</v>
      </c>
      <c r="BO257" s="82">
        <f t="shared" si="27"/>
        <v>0</v>
      </c>
      <c r="BP257" s="82">
        <f t="shared" si="28"/>
        <v>0</v>
      </c>
    </row>
    <row r="258" spans="1:68" ht="27" hidden="1" customHeight="1" x14ac:dyDescent="0.25">
      <c r="A258" s="64" t="s">
        <v>381</v>
      </c>
      <c r="B258" s="64" t="s">
        <v>382</v>
      </c>
      <c r="C258" s="37">
        <v>4301135307</v>
      </c>
      <c r="D258" s="202">
        <v>4640242181370</v>
      </c>
      <c r="E258" s="202"/>
      <c r="F258" s="63">
        <v>0.3</v>
      </c>
      <c r="G258" s="38">
        <v>9</v>
      </c>
      <c r="H258" s="63">
        <v>2.7</v>
      </c>
      <c r="I258" s="63">
        <v>2.9079999999999999</v>
      </c>
      <c r="J258" s="38">
        <v>234</v>
      </c>
      <c r="K258" s="38" t="s">
        <v>145</v>
      </c>
      <c r="L258" s="38" t="s">
        <v>90</v>
      </c>
      <c r="M258" s="39" t="s">
        <v>88</v>
      </c>
      <c r="N258" s="39"/>
      <c r="O258" s="38">
        <v>180</v>
      </c>
      <c r="P258" s="220" t="s">
        <v>383</v>
      </c>
      <c r="Q258" s="204"/>
      <c r="R258" s="204"/>
      <c r="S258" s="204"/>
      <c r="T258" s="205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si="24"/>
        <v>0</v>
      </c>
      <c r="Z258" s="42">
        <f>IFERROR(IF(X258="","",X258*0.00502),"")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95" t="s">
        <v>96</v>
      </c>
      <c r="BM258" s="82">
        <f t="shared" si="25"/>
        <v>0</v>
      </c>
      <c r="BN258" s="82">
        <f t="shared" si="26"/>
        <v>0</v>
      </c>
      <c r="BO258" s="82">
        <f t="shared" si="27"/>
        <v>0</v>
      </c>
      <c r="BP258" s="82">
        <f t="shared" si="28"/>
        <v>0</v>
      </c>
    </row>
    <row r="259" spans="1:68" ht="27" hidden="1" customHeight="1" x14ac:dyDescent="0.25">
      <c r="A259" s="64" t="s">
        <v>384</v>
      </c>
      <c r="B259" s="64" t="s">
        <v>385</v>
      </c>
      <c r="C259" s="37">
        <v>4301135319</v>
      </c>
      <c r="D259" s="202">
        <v>4607111037473</v>
      </c>
      <c r="E259" s="202"/>
      <c r="F259" s="63">
        <v>1</v>
      </c>
      <c r="G259" s="38">
        <v>4</v>
      </c>
      <c r="H259" s="63">
        <v>4</v>
      </c>
      <c r="I259" s="63">
        <v>4.2300000000000004</v>
      </c>
      <c r="J259" s="38">
        <v>84</v>
      </c>
      <c r="K259" s="38" t="s">
        <v>89</v>
      </c>
      <c r="L259" s="38" t="s">
        <v>90</v>
      </c>
      <c r="M259" s="39" t="s">
        <v>88</v>
      </c>
      <c r="N259" s="39"/>
      <c r="O259" s="38">
        <v>180</v>
      </c>
      <c r="P259" s="203" t="s">
        <v>386</v>
      </c>
      <c r="Q259" s="204"/>
      <c r="R259" s="204"/>
      <c r="S259" s="204"/>
      <c r="T259" s="205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IFERROR(IF(X259="","",X259*0.0155),"")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9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hidden="1" customHeight="1" x14ac:dyDescent="0.25">
      <c r="A260" s="64" t="s">
        <v>387</v>
      </c>
      <c r="B260" s="64" t="s">
        <v>388</v>
      </c>
      <c r="C260" s="37">
        <v>4301135198</v>
      </c>
      <c r="D260" s="202">
        <v>4640242180663</v>
      </c>
      <c r="E260" s="202"/>
      <c r="F260" s="63">
        <v>0.9</v>
      </c>
      <c r="G260" s="38">
        <v>4</v>
      </c>
      <c r="H260" s="63">
        <v>3.6</v>
      </c>
      <c r="I260" s="63">
        <v>3.83</v>
      </c>
      <c r="J260" s="38">
        <v>84</v>
      </c>
      <c r="K260" s="38" t="s">
        <v>89</v>
      </c>
      <c r="L260" s="38" t="s">
        <v>90</v>
      </c>
      <c r="M260" s="39" t="s">
        <v>88</v>
      </c>
      <c r="N260" s="39"/>
      <c r="O260" s="38">
        <v>180</v>
      </c>
      <c r="P260" s="206" t="s">
        <v>389</v>
      </c>
      <c r="Q260" s="204"/>
      <c r="R260" s="204"/>
      <c r="S260" s="204"/>
      <c r="T260" s="205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IFERROR(IF(X260="","",X260*0.0155),"")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9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idden="1" x14ac:dyDescent="0.2">
      <c r="A261" s="210"/>
      <c r="B261" s="210"/>
      <c r="C261" s="210"/>
      <c r="D261" s="210"/>
      <c r="E261" s="210"/>
      <c r="F261" s="210"/>
      <c r="G261" s="210"/>
      <c r="H261" s="210"/>
      <c r="I261" s="210"/>
      <c r="J261" s="210"/>
      <c r="K261" s="210"/>
      <c r="L261" s="210"/>
      <c r="M261" s="210"/>
      <c r="N261" s="210"/>
      <c r="O261" s="211"/>
      <c r="P261" s="207" t="s">
        <v>43</v>
      </c>
      <c r="Q261" s="208"/>
      <c r="R261" s="208"/>
      <c r="S261" s="208"/>
      <c r="T261" s="208"/>
      <c r="U261" s="208"/>
      <c r="V261" s="209"/>
      <c r="W261" s="43" t="s">
        <v>42</v>
      </c>
      <c r="X261" s="44">
        <f>IFERROR(SUM(X242:X260),"0")</f>
        <v>0</v>
      </c>
      <c r="Y261" s="44">
        <f>IFERROR(SUM(Y242:Y260),"0")</f>
        <v>0</v>
      </c>
      <c r="Z261" s="44">
        <f>IFERROR(IF(Z242="",0,Z242),"0")+IFERROR(IF(Z243="",0,Z243),"0")+IFERROR(IF(Z244="",0,Z244),"0")+IFERROR(IF(Z245="",0,Z245),"0")+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hidden="1" x14ac:dyDescent="0.2">
      <c r="A262" s="210"/>
      <c r="B262" s="210"/>
      <c r="C262" s="210"/>
      <c r="D262" s="210"/>
      <c r="E262" s="210"/>
      <c r="F262" s="210"/>
      <c r="G262" s="210"/>
      <c r="H262" s="210"/>
      <c r="I262" s="210"/>
      <c r="J262" s="210"/>
      <c r="K262" s="210"/>
      <c r="L262" s="210"/>
      <c r="M262" s="210"/>
      <c r="N262" s="210"/>
      <c r="O262" s="211"/>
      <c r="P262" s="207" t="s">
        <v>43</v>
      </c>
      <c r="Q262" s="208"/>
      <c r="R262" s="208"/>
      <c r="S262" s="208"/>
      <c r="T262" s="208"/>
      <c r="U262" s="208"/>
      <c r="V262" s="209"/>
      <c r="W262" s="43" t="s">
        <v>0</v>
      </c>
      <c r="X262" s="44">
        <f>IFERROR(SUMPRODUCT(X242:X260*H242:H260),"0")</f>
        <v>0</v>
      </c>
      <c r="Y262" s="44">
        <f>IFERROR(SUMPRODUCT(Y242:Y260*H242:H260),"0")</f>
        <v>0</v>
      </c>
      <c r="Z262" s="43"/>
      <c r="AA262" s="68"/>
      <c r="AB262" s="68"/>
      <c r="AC262" s="68"/>
    </row>
    <row r="263" spans="1:68" ht="15" customHeight="1" x14ac:dyDescent="0.2">
      <c r="A263" s="210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0"/>
      <c r="O263" s="215"/>
      <c r="P263" s="212" t="s">
        <v>36</v>
      </c>
      <c r="Q263" s="213"/>
      <c r="R263" s="213"/>
      <c r="S263" s="213"/>
      <c r="T263" s="213"/>
      <c r="U263" s="213"/>
      <c r="V263" s="214"/>
      <c r="W263" s="43" t="s">
        <v>0</v>
      </c>
      <c r="X263" s="44">
        <f>IFERROR(X24+X33+X40+X49+X61+X67+X72+X78+X88+X95+X107+X113+X119+X125+X130+X136+X141+X147+X155+X160+X168+X172+X180+X190+X198+X204+X210+X217+X225+X229+X234+X240+X262,"0")</f>
        <v>793.80000000000007</v>
      </c>
      <c r="Y263" s="44">
        <f>IFERROR(Y24+Y33+Y40+Y49+Y61+Y67+Y72+Y78+Y88+Y95+Y107+Y113+Y119+Y125+Y130+Y136+Y141+Y147+Y155+Y160+Y168+Y172+Y180+Y190+Y198+Y204+Y210+Y217+Y225+Y229+Y234+Y240+Y262,"0")</f>
        <v>793.80000000000007</v>
      </c>
      <c r="Z263" s="43"/>
      <c r="AA263" s="68"/>
      <c r="AB263" s="68"/>
      <c r="AC263" s="68"/>
    </row>
    <row r="264" spans="1:68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0"/>
      <c r="O264" s="215"/>
      <c r="P264" s="212" t="s">
        <v>37</v>
      </c>
      <c r="Q264" s="213"/>
      <c r="R264" s="213"/>
      <c r="S264" s="213"/>
      <c r="T264" s="213"/>
      <c r="U264" s="213"/>
      <c r="V264" s="214"/>
      <c r="W264" s="43" t="s">
        <v>0</v>
      </c>
      <c r="X264" s="44">
        <f>IFERROR(SUM(BM22:BM260),"0")</f>
        <v>870.97079999999994</v>
      </c>
      <c r="Y264" s="44">
        <f>IFERROR(SUM(BN22:BN260),"0")</f>
        <v>870.97079999999994</v>
      </c>
      <c r="Z264" s="43"/>
      <c r="AA264" s="68"/>
      <c r="AB264" s="68"/>
      <c r="AC264" s="68"/>
    </row>
    <row r="265" spans="1:68" x14ac:dyDescent="0.2">
      <c r="A265" s="210"/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5"/>
      <c r="P265" s="212" t="s">
        <v>38</v>
      </c>
      <c r="Q265" s="213"/>
      <c r="R265" s="213"/>
      <c r="S265" s="213"/>
      <c r="T265" s="213"/>
      <c r="U265" s="213"/>
      <c r="V265" s="214"/>
      <c r="W265" s="43" t="s">
        <v>23</v>
      </c>
      <c r="X265" s="45">
        <f>ROUNDUP(SUM(BO22:BO260),0)</f>
        <v>2</v>
      </c>
      <c r="Y265" s="45">
        <f>ROUNDUP(SUM(BP22:BP260),0)</f>
        <v>2</v>
      </c>
      <c r="Z265" s="43"/>
      <c r="AA265" s="68"/>
      <c r="AB265" s="68"/>
      <c r="AC265" s="68"/>
    </row>
    <row r="266" spans="1:68" x14ac:dyDescent="0.2">
      <c r="A266" s="210"/>
      <c r="B266" s="210"/>
      <c r="C266" s="210"/>
      <c r="D266" s="210"/>
      <c r="E266" s="210"/>
      <c r="F266" s="210"/>
      <c r="G266" s="210"/>
      <c r="H266" s="210"/>
      <c r="I266" s="210"/>
      <c r="J266" s="210"/>
      <c r="K266" s="210"/>
      <c r="L266" s="210"/>
      <c r="M266" s="210"/>
      <c r="N266" s="210"/>
      <c r="O266" s="215"/>
      <c r="P266" s="212" t="s">
        <v>39</v>
      </c>
      <c r="Q266" s="213"/>
      <c r="R266" s="213"/>
      <c r="S266" s="213"/>
      <c r="T266" s="213"/>
      <c r="U266" s="213"/>
      <c r="V266" s="214"/>
      <c r="W266" s="43" t="s">
        <v>0</v>
      </c>
      <c r="X266" s="44">
        <f>GrossWeightTotal+PalletQtyTotal*25</f>
        <v>920.97079999999994</v>
      </c>
      <c r="Y266" s="44">
        <f>GrossWeightTotalR+PalletQtyTotalR*25</f>
        <v>920.97079999999994</v>
      </c>
      <c r="Z266" s="43"/>
      <c r="AA266" s="68"/>
      <c r="AB266" s="68"/>
      <c r="AC266" s="68"/>
    </row>
    <row r="267" spans="1:68" x14ac:dyDescent="0.2">
      <c r="A267" s="210"/>
      <c r="B267" s="210"/>
      <c r="C267" s="210"/>
      <c r="D267" s="210"/>
      <c r="E267" s="210"/>
      <c r="F267" s="210"/>
      <c r="G267" s="210"/>
      <c r="H267" s="210"/>
      <c r="I267" s="210"/>
      <c r="J267" s="210"/>
      <c r="K267" s="210"/>
      <c r="L267" s="210"/>
      <c r="M267" s="210"/>
      <c r="N267" s="210"/>
      <c r="O267" s="215"/>
      <c r="P267" s="212" t="s">
        <v>40</v>
      </c>
      <c r="Q267" s="213"/>
      <c r="R267" s="213"/>
      <c r="S267" s="213"/>
      <c r="T267" s="213"/>
      <c r="U267" s="213"/>
      <c r="V267" s="214"/>
      <c r="W267" s="43" t="s">
        <v>23</v>
      </c>
      <c r="X267" s="44">
        <f>IFERROR(X23+X32+X39+X48+X60+X66+X71+X77+X87+X94+X106+X112+X118+X124+X129+X135+X140+X146+X154+X159+X167+X171+X179+X189+X197+X203+X209+X216+X224+X228+X233+X239+X261,"0")</f>
        <v>210</v>
      </c>
      <c r="Y267" s="44">
        <f>IFERROR(Y23+Y32+Y39+Y48+Y60+Y66+Y71+Y77+Y87+Y94+Y106+Y112+Y118+Y124+Y129+Y135+Y140+Y146+Y154+Y159+Y167+Y171+Y179+Y189+Y197+Y203+Y209+Y216+Y224+Y228+Y233+Y239+Y261,"0")</f>
        <v>210</v>
      </c>
      <c r="Z267" s="43"/>
      <c r="AA267" s="68"/>
      <c r="AB267" s="68"/>
      <c r="AC267" s="68"/>
    </row>
    <row r="268" spans="1:68" ht="14.25" hidden="1" x14ac:dyDescent="0.2">
      <c r="A268" s="210"/>
      <c r="B268" s="210"/>
      <c r="C268" s="210"/>
      <c r="D268" s="210"/>
      <c r="E268" s="210"/>
      <c r="F268" s="210"/>
      <c r="G268" s="210"/>
      <c r="H268" s="210"/>
      <c r="I268" s="210"/>
      <c r="J268" s="210"/>
      <c r="K268" s="210"/>
      <c r="L268" s="210"/>
      <c r="M268" s="210"/>
      <c r="N268" s="210"/>
      <c r="O268" s="215"/>
      <c r="P268" s="212" t="s">
        <v>41</v>
      </c>
      <c r="Q268" s="213"/>
      <c r="R268" s="213"/>
      <c r="S268" s="213"/>
      <c r="T268" s="213"/>
      <c r="U268" s="213"/>
      <c r="V268" s="214"/>
      <c r="W268" s="46" t="s">
        <v>55</v>
      </c>
      <c r="X268" s="43"/>
      <c r="Y268" s="43"/>
      <c r="Z268" s="43">
        <f>IFERROR(Z23+Z32+Z39+Z48+Z60+Z66+Z71+Z77+Z87+Z94+Z106+Z112+Z118+Z124+Z129+Z135+Z140+Z146+Z154+Z159+Z167+Z171+Z179+Z189+Z197+Z203+Z209+Z216+Z224+Z228+Z233+Z239+Z261,"0")</f>
        <v>2.48136</v>
      </c>
      <c r="AA268" s="68"/>
      <c r="AB268" s="68"/>
      <c r="AC268" s="68"/>
    </row>
    <row r="269" spans="1:68" ht="13.5" thickBot="1" x14ac:dyDescent="0.25"/>
    <row r="270" spans="1:68" ht="27" thickTop="1" thickBot="1" x14ac:dyDescent="0.25">
      <c r="A270" s="47" t="s">
        <v>9</v>
      </c>
      <c r="B270" s="86" t="s">
        <v>84</v>
      </c>
      <c r="C270" s="198" t="s">
        <v>48</v>
      </c>
      <c r="D270" s="198" t="s">
        <v>48</v>
      </c>
      <c r="E270" s="198" t="s">
        <v>48</v>
      </c>
      <c r="F270" s="198" t="s">
        <v>48</v>
      </c>
      <c r="G270" s="198" t="s">
        <v>48</v>
      </c>
      <c r="H270" s="198" t="s">
        <v>48</v>
      </c>
      <c r="I270" s="198" t="s">
        <v>48</v>
      </c>
      <c r="J270" s="198" t="s">
        <v>48</v>
      </c>
      <c r="K270" s="198" t="s">
        <v>48</v>
      </c>
      <c r="L270" s="198" t="s">
        <v>48</v>
      </c>
      <c r="M270" s="198" t="s">
        <v>48</v>
      </c>
      <c r="N270" s="199"/>
      <c r="O270" s="198" t="s">
        <v>48</v>
      </c>
      <c r="P270" s="198" t="s">
        <v>48</v>
      </c>
      <c r="Q270" s="198" t="s">
        <v>48</v>
      </c>
      <c r="R270" s="198" t="s">
        <v>48</v>
      </c>
      <c r="S270" s="198" t="s">
        <v>48</v>
      </c>
      <c r="T270" s="198" t="s">
        <v>225</v>
      </c>
      <c r="U270" s="198" t="s">
        <v>225</v>
      </c>
      <c r="V270" s="86" t="s">
        <v>248</v>
      </c>
      <c r="W270" s="198" t="s">
        <v>261</v>
      </c>
      <c r="X270" s="198" t="s">
        <v>261</v>
      </c>
      <c r="Y270" s="198" t="s">
        <v>261</v>
      </c>
      <c r="Z270" s="198" t="s">
        <v>261</v>
      </c>
      <c r="AA270" s="86" t="s">
        <v>296</v>
      </c>
      <c r="AB270" s="86" t="s">
        <v>301</v>
      </c>
      <c r="AC270" s="86" t="s">
        <v>226</v>
      </c>
      <c r="AF270" s="1"/>
    </row>
    <row r="271" spans="1:68" ht="14.25" customHeight="1" thickTop="1" x14ac:dyDescent="0.2">
      <c r="A271" s="200" t="s">
        <v>10</v>
      </c>
      <c r="B271" s="198" t="s">
        <v>84</v>
      </c>
      <c r="C271" s="198" t="s">
        <v>92</v>
      </c>
      <c r="D271" s="198" t="s">
        <v>104</v>
      </c>
      <c r="E271" s="198" t="s">
        <v>112</v>
      </c>
      <c r="F271" s="198" t="s">
        <v>125</v>
      </c>
      <c r="G271" s="198" t="s">
        <v>142</v>
      </c>
      <c r="H271" s="198" t="s">
        <v>148</v>
      </c>
      <c r="I271" s="198" t="s">
        <v>152</v>
      </c>
      <c r="J271" s="198" t="s">
        <v>158</v>
      </c>
      <c r="K271" s="198" t="s">
        <v>171</v>
      </c>
      <c r="L271" s="198" t="s">
        <v>179</v>
      </c>
      <c r="M271" s="198" t="s">
        <v>196</v>
      </c>
      <c r="N271" s="1"/>
      <c r="O271" s="198" t="s">
        <v>201</v>
      </c>
      <c r="P271" s="198" t="s">
        <v>206</v>
      </c>
      <c r="Q271" s="198" t="s">
        <v>211</v>
      </c>
      <c r="R271" s="198" t="s">
        <v>214</v>
      </c>
      <c r="S271" s="198" t="s">
        <v>222</v>
      </c>
      <c r="T271" s="198" t="s">
        <v>226</v>
      </c>
      <c r="U271" s="198" t="s">
        <v>230</v>
      </c>
      <c r="V271" s="198" t="s">
        <v>249</v>
      </c>
      <c r="W271" s="198" t="s">
        <v>262</v>
      </c>
      <c r="X271" s="198" t="s">
        <v>269</v>
      </c>
      <c r="Y271" s="198" t="s">
        <v>282</v>
      </c>
      <c r="Z271" s="198" t="s">
        <v>291</v>
      </c>
      <c r="AA271" s="198" t="s">
        <v>297</v>
      </c>
      <c r="AB271" s="198" t="s">
        <v>302</v>
      </c>
      <c r="AC271" s="198" t="s">
        <v>226</v>
      </c>
      <c r="AF271" s="1"/>
    </row>
    <row r="272" spans="1:68" ht="13.5" thickBot="1" x14ac:dyDescent="0.25">
      <c r="A272" s="201"/>
      <c r="B272" s="198"/>
      <c r="C272" s="198"/>
      <c r="D272" s="198"/>
      <c r="E272" s="198"/>
      <c r="F272" s="198"/>
      <c r="G272" s="198"/>
      <c r="H272" s="198"/>
      <c r="I272" s="198"/>
      <c r="J272" s="198"/>
      <c r="K272" s="198"/>
      <c r="L272" s="198"/>
      <c r="M272" s="198"/>
      <c r="N272" s="1"/>
      <c r="O272" s="198"/>
      <c r="P272" s="198"/>
      <c r="Q272" s="198"/>
      <c r="R272" s="198"/>
      <c r="S272" s="198"/>
      <c r="T272" s="198"/>
      <c r="U272" s="198"/>
      <c r="V272" s="198"/>
      <c r="W272" s="198"/>
      <c r="X272" s="198"/>
      <c r="Y272" s="198"/>
      <c r="Z272" s="198"/>
      <c r="AA272" s="198"/>
      <c r="AB272" s="198"/>
      <c r="AC272" s="198"/>
      <c r="AF272" s="1"/>
    </row>
    <row r="273" spans="1:32" ht="18" thickTop="1" thickBot="1" x14ac:dyDescent="0.25">
      <c r="A273" s="47" t="s">
        <v>13</v>
      </c>
      <c r="B273" s="53">
        <f>IFERROR(X22*H22,"0")</f>
        <v>0</v>
      </c>
      <c r="C273" s="53">
        <f>IFERROR(X28*H28,"0")+IFERROR(X29*H29,"0")+IFERROR(X30*H30,"0")+IFERROR(X31*H31,"0")</f>
        <v>189</v>
      </c>
      <c r="D273" s="53">
        <f>IFERROR(X36*H36,"0")+IFERROR(X37*H37,"0")+IFERROR(X38*H38,"0")</f>
        <v>0</v>
      </c>
      <c r="E273" s="53">
        <f>IFERROR(X43*H43,"0")+IFERROR(X44*H44,"0")+IFERROR(X45*H45,"0")+IFERROR(X46*H46,"0")+IFERROR(X47*H47,"0")</f>
        <v>0</v>
      </c>
      <c r="F273" s="53">
        <f>IFERROR(X52*H52,"0")+IFERROR(X53*H53,"0")+IFERROR(X54*H54,"0")+IFERROR(X55*H55,"0")+IFERROR(X56*H56,"0")+IFERROR(X57*H57,"0")+IFERROR(X58*H58,"0")+IFERROR(X59*H59,"0")</f>
        <v>604.80000000000007</v>
      </c>
      <c r="G273" s="53">
        <f>IFERROR(X64*H64,"0")+IFERROR(X65*H65,"0")</f>
        <v>0</v>
      </c>
      <c r="H273" s="53">
        <f>IFERROR(X70*H70,"0")</f>
        <v>0</v>
      </c>
      <c r="I273" s="53">
        <f>IFERROR(X75*H75,"0")+IFERROR(X76*H76,"0")</f>
        <v>0</v>
      </c>
      <c r="J273" s="53">
        <f>IFERROR(X81*H81,"0")+IFERROR(X82*H82,"0")+IFERROR(X83*H83,"0")+IFERROR(X84*H84,"0")+IFERROR(X85*H85,"0")+IFERROR(X86*H86,"0")</f>
        <v>0</v>
      </c>
      <c r="K273" s="53">
        <f>IFERROR(X91*H91,"0")+IFERROR(X92*H92,"0")+IFERROR(X93*H93,"0")</f>
        <v>0</v>
      </c>
      <c r="L273" s="53">
        <f>IFERROR(X98*H98,"0")+IFERROR(X99*H99,"0")+IFERROR(X100*H100,"0")+IFERROR(X101*H101,"0")+IFERROR(X102*H102,"0")+IFERROR(X103*H103,"0")+IFERROR(X104*H104,"0")+IFERROR(X105*H105,"0")</f>
        <v>0</v>
      </c>
      <c r="M273" s="53">
        <f>IFERROR(X110*H110,"0")+IFERROR(X111*H111,"0")</f>
        <v>0</v>
      </c>
      <c r="N273" s="1"/>
      <c r="O273" s="53">
        <f>IFERROR(X116*H116,"0")+IFERROR(X117*H117,"0")</f>
        <v>0</v>
      </c>
      <c r="P273" s="53">
        <f>IFERROR(X122*H122,"0")+IFERROR(X123*H123,"0")</f>
        <v>0</v>
      </c>
      <c r="Q273" s="53">
        <f>IFERROR(X128*H128,"0")</f>
        <v>0</v>
      </c>
      <c r="R273" s="53">
        <f>IFERROR(X133*H133,"0")+IFERROR(X134*H134,"0")</f>
        <v>0</v>
      </c>
      <c r="S273" s="53">
        <f>IFERROR(X139*H139,"0")</f>
        <v>0</v>
      </c>
      <c r="T273" s="53">
        <f>IFERROR(X145*H145,"0")</f>
        <v>0</v>
      </c>
      <c r="U273" s="53">
        <f>IFERROR(X150*H150,"0")+IFERROR(X151*H151,"0")+IFERROR(X152*H152,"0")+IFERROR(X153*H153,"0")+IFERROR(X157*H157,"0")+IFERROR(X158*H158,"0")</f>
        <v>0</v>
      </c>
      <c r="V273" s="53">
        <f>IFERROR(X164*H164,"0")+IFERROR(X165*H165,"0")+IFERROR(X166*H166,"0")+IFERROR(X170*H170,"0")</f>
        <v>0</v>
      </c>
      <c r="W273" s="53">
        <f>IFERROR(X176*H176,"0")+IFERROR(X177*H177,"0")+IFERROR(X178*H178,"0")</f>
        <v>0</v>
      </c>
      <c r="X273" s="53">
        <f>IFERROR(X183*H183,"0")+IFERROR(X184*H184,"0")+IFERROR(X185*H185,"0")+IFERROR(X186*H186,"0")+IFERROR(X187*H187,"0")+IFERROR(X188*H188,"0")</f>
        <v>0</v>
      </c>
      <c r="Y273" s="53">
        <f>IFERROR(X193*H193,"0")+IFERROR(X194*H194,"0")+IFERROR(X195*H195,"0")+IFERROR(X196*H196,"0")</f>
        <v>0</v>
      </c>
      <c r="Z273" s="53">
        <f>IFERROR(X201*H201,"0")+IFERROR(X202*H202,"0")</f>
        <v>0</v>
      </c>
      <c r="AA273" s="53">
        <f>IFERROR(X208*H208,"0")</f>
        <v>0</v>
      </c>
      <c r="AB273" s="53">
        <f>IFERROR(X214*H214,"0")+IFERROR(X215*H215,"0")</f>
        <v>0</v>
      </c>
      <c r="AC273" s="53">
        <f>IFERROR(X221*H221,"0")+IFERROR(X222*H222,"0")+IFERROR(X223*H223,"0")+IFERROR(X227*H227,"0")+IFERROR(X231*H231,"0")+IFERROR(X232*H232,"0")+IFERROR(X236*H236,"0")+IFERROR(X237*H237,"0")+IFERROR(X238*H238,"0")+IFERROR(X242*H242,"0")+IFERROR(X243*H243,"0")+IFERROR(X244*H244,"0")+IFERROR(X245*H245,"0")+IFERROR(X246*H246,"0")+IFERROR(X247*H247,"0")+IFERROR(X248*H248,"0")+IFERROR(X249*H249,"0")+IFERROR(X250*H250,"0")+IFERROR(X251*H251,"0")+IFERROR(X252*H252,"0")+IFERROR(X253*H253,"0")+IFERROR(X254*H254,"0")+IFERROR(X255*H255,"0")+IFERROR(X256*H256,"0")+IFERROR(X257*H257,"0")+IFERROR(X258*H258,"0")+IFERROR(X259*H259,"0")+IFERROR(X260*H260,"0")</f>
        <v>0</v>
      </c>
      <c r="AF273" s="1"/>
    </row>
    <row r="274" spans="1:32" ht="13.5" thickTop="1" x14ac:dyDescent="0.2">
      <c r="C274" s="1"/>
    </row>
    <row r="275" spans="1:32" ht="19.5" customHeight="1" x14ac:dyDescent="0.2">
      <c r="A275" s="71" t="s">
        <v>65</v>
      </c>
      <c r="B275" s="71" t="s">
        <v>66</v>
      </c>
      <c r="C275" s="71" t="s">
        <v>68</v>
      </c>
    </row>
    <row r="276" spans="1:32" x14ac:dyDescent="0.2">
      <c r="A276" s="72">
        <f>SUMPRODUCT(--(BB:BB="ЗПФ"),--(W:W="кор"),H:H,Y:Y)+SUMPRODUCT(--(BB:BB="ЗПФ"),--(W:W="кг"),Y:Y)</f>
        <v>604.80000000000007</v>
      </c>
      <c r="B276" s="73">
        <f>SUMPRODUCT(--(BB:BB="ПГП"),--(W:W="кор"),H:H,Y:Y)+SUMPRODUCT(--(BB:BB="ПГП"),--(W:W="кг"),Y:Y)</f>
        <v>189</v>
      </c>
      <c r="C276" s="73">
        <f>SUMPRODUCT(--(BB:BB="КИЗ"),--(W:W="кор"),H:H,Y:Y)+SUMPRODUCT(--(BB:BB="КИЗ"),--(W:W="кг"),Y:Y)</f>
        <v>0</v>
      </c>
    </row>
  </sheetData>
  <sheetProtection algorithmName="SHA-512" hashValue="Rf+UKTQpLD0vq+noOaPWkN19FtqTAbdCXAru3bW9+SmpwpQsDB2xsG4Dcrh4WXzHGXeas44p15hbRLhXeuC1dQ==" saltValue="/DBE+kgwlEzD9ONvzYoucw==" spinCount="100000" sheet="1" objects="1" scenarios="1" sort="0" autoFilter="0" pivotTables="0"/>
  <autoFilter ref="B18:Z26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26,00"/>
        <filter val="189,00"/>
        <filter val="2"/>
        <filter val="210,00"/>
        <filter val="604,80"/>
        <filter val="793,80"/>
        <filter val="84,00"/>
        <filter val="870,97"/>
        <filter val="920,97"/>
      </filters>
    </filterColumn>
  </autoFilter>
  <dataConsolidate/>
  <mergeCells count="49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A69:Z69"/>
    <mergeCell ref="D70:E70"/>
    <mergeCell ref="P70:T70"/>
    <mergeCell ref="P71:V71"/>
    <mergeCell ref="A71:O72"/>
    <mergeCell ref="P72:V72"/>
    <mergeCell ref="A73:Z73"/>
    <mergeCell ref="A74:Z74"/>
    <mergeCell ref="D75:E75"/>
    <mergeCell ref="P75:T75"/>
    <mergeCell ref="D76:E76"/>
    <mergeCell ref="P76:T76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A89:Z89"/>
    <mergeCell ref="A90:Z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38:Z138"/>
    <mergeCell ref="D139:E139"/>
    <mergeCell ref="P139:T139"/>
    <mergeCell ref="P140:V140"/>
    <mergeCell ref="A140:O141"/>
    <mergeCell ref="P141:V141"/>
    <mergeCell ref="A142:Z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A175:Z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A207:Z207"/>
    <mergeCell ref="D208:E208"/>
    <mergeCell ref="P208:T208"/>
    <mergeCell ref="P209:V209"/>
    <mergeCell ref="A209:O210"/>
    <mergeCell ref="P210:V210"/>
    <mergeCell ref="A211:Z211"/>
    <mergeCell ref="A212:Z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P233:V233"/>
    <mergeCell ref="A233:O234"/>
    <mergeCell ref="P234:V234"/>
    <mergeCell ref="A235:Z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63:V263"/>
    <mergeCell ref="A263:O268"/>
    <mergeCell ref="P264:V264"/>
    <mergeCell ref="P265:V265"/>
    <mergeCell ref="P266:V266"/>
    <mergeCell ref="P267:V267"/>
    <mergeCell ref="P268:V268"/>
    <mergeCell ref="A271:A272"/>
    <mergeCell ref="B271:B272"/>
    <mergeCell ref="C271:C272"/>
    <mergeCell ref="D271:D272"/>
    <mergeCell ref="E271:E272"/>
    <mergeCell ref="F271:F272"/>
    <mergeCell ref="G271:G272"/>
    <mergeCell ref="H271:H272"/>
    <mergeCell ref="I271:I272"/>
    <mergeCell ref="W271:W272"/>
    <mergeCell ref="X271:X272"/>
    <mergeCell ref="Y271:Y272"/>
    <mergeCell ref="Z271:Z272"/>
    <mergeCell ref="AA271:AA272"/>
    <mergeCell ref="AB271:AB272"/>
    <mergeCell ref="AC271:AC272"/>
    <mergeCell ref="C270:S270"/>
    <mergeCell ref="T270:U270"/>
    <mergeCell ref="W270:Z270"/>
    <mergeCell ref="J271:J272"/>
    <mergeCell ref="K271:K272"/>
    <mergeCell ref="L271:L272"/>
    <mergeCell ref="M271:M272"/>
    <mergeCell ref="O271:O272"/>
    <mergeCell ref="P271:P272"/>
    <mergeCell ref="Q271:Q272"/>
    <mergeCell ref="R271:R272"/>
    <mergeCell ref="S271:S272"/>
    <mergeCell ref="T271:T272"/>
    <mergeCell ref="U271:U272"/>
    <mergeCell ref="V271:V272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42:X260 X236:X238 X231:X232 X227 X221:X223 X214:X215 X208 X201:X202 X193:X196 X183:X188 X176:X178 X170 X164:X166 X157:X158 X150:X153 X145 X139 X133:X134 X128 X122:X123 X116:X117 X110:X111 X98:X105 X91:X93 X81:X86 X75:X76 X70 X64:X65 X52:X59 X43:X47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9"/>
    </row>
    <row r="3" spans="2:8" x14ac:dyDescent="0.2">
      <c r="B3" s="54" t="s">
        <v>391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392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393</v>
      </c>
      <c r="D6" s="54" t="s">
        <v>394</v>
      </c>
      <c r="E6" s="54" t="s">
        <v>49</v>
      </c>
    </row>
    <row r="8" spans="2:8" x14ac:dyDescent="0.2">
      <c r="B8" s="54" t="s">
        <v>83</v>
      </c>
      <c r="C8" s="54" t="s">
        <v>393</v>
      </c>
      <c r="D8" s="54" t="s">
        <v>49</v>
      </c>
      <c r="E8" s="54" t="s">
        <v>49</v>
      </c>
    </row>
    <row r="10" spans="2:8" x14ac:dyDescent="0.2">
      <c r="B10" s="54" t="s">
        <v>395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396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397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398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399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400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401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402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403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404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405</v>
      </c>
      <c r="C20" s="54" t="s">
        <v>49</v>
      </c>
      <c r="D20" s="54" t="s">
        <v>49</v>
      </c>
      <c r="E20" s="54" t="s">
        <v>49</v>
      </c>
    </row>
  </sheetData>
  <sheetProtection algorithmName="SHA-512" hashValue="6hVJ7VuL989Gw5ehVoAKynNNXcU/UD7ST0c2N69XKgo1l7xD8b4zrgn4+7F0XNlTVmQ0yG5Nruk03wei/rIQig==" saltValue="Gltd6/aKS9fqlGCJbm0R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481</vt:i4>
      </vt:variant>
    </vt:vector>
  </HeadingPairs>
  <TitlesOfParts>
    <vt:vector size="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2024-08-23T10:41:18Z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