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18DF56-8D27-42B1-B3A1-9438752FB9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Z261" i="1" s="1"/>
  <c r="Y242" i="1"/>
  <c r="X240" i="1"/>
  <c r="X239" i="1"/>
  <c r="BO238" i="1"/>
  <c r="BM238" i="1"/>
  <c r="Z238" i="1"/>
  <c r="Y238" i="1"/>
  <c r="P238" i="1"/>
  <c r="BO237" i="1"/>
  <c r="BM237" i="1"/>
  <c r="Z237" i="1"/>
  <c r="Y237" i="1"/>
  <c r="BP237" i="1" s="1"/>
  <c r="BO236" i="1"/>
  <c r="BM236" i="1"/>
  <c r="Z236" i="1"/>
  <c r="Y236" i="1"/>
  <c r="BP236" i="1" s="1"/>
  <c r="X234" i="1"/>
  <c r="X233" i="1"/>
  <c r="BO232" i="1"/>
  <c r="BM232" i="1"/>
  <c r="Z232" i="1"/>
  <c r="Y232" i="1"/>
  <c r="BO231" i="1"/>
  <c r="BM231" i="1"/>
  <c r="Z231" i="1"/>
  <c r="Z233" i="1" s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X225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Z224" i="1" s="1"/>
  <c r="Y221" i="1"/>
  <c r="Y225" i="1" s="1"/>
  <c r="X217" i="1"/>
  <c r="X216" i="1"/>
  <c r="BO215" i="1"/>
  <c r="BM215" i="1"/>
  <c r="Z215" i="1"/>
  <c r="Y215" i="1"/>
  <c r="BP215" i="1" s="1"/>
  <c r="P215" i="1"/>
  <c r="BO214" i="1"/>
  <c r="BM214" i="1"/>
  <c r="Z214" i="1"/>
  <c r="Y214" i="1"/>
  <c r="P214" i="1"/>
  <c r="X210" i="1"/>
  <c r="X209" i="1"/>
  <c r="BO208" i="1"/>
  <c r="BM208" i="1"/>
  <c r="Z208" i="1"/>
  <c r="Z209" i="1" s="1"/>
  <c r="Y208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BO183" i="1"/>
  <c r="BM183" i="1"/>
  <c r="Z183" i="1"/>
  <c r="Z189" i="1" s="1"/>
  <c r="Y183" i="1"/>
  <c r="P183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Y172" i="1" s="1"/>
  <c r="P170" i="1"/>
  <c r="X168" i="1"/>
  <c r="X167" i="1"/>
  <c r="BO166" i="1"/>
  <c r="BM166" i="1"/>
  <c r="Z166" i="1"/>
  <c r="Y166" i="1"/>
  <c r="P166" i="1"/>
  <c r="BO165" i="1"/>
  <c r="BM165" i="1"/>
  <c r="Z165" i="1"/>
  <c r="Y165" i="1"/>
  <c r="BP165" i="1" s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X141" i="1"/>
  <c r="X140" i="1"/>
  <c r="BO139" i="1"/>
  <c r="BM139" i="1"/>
  <c r="Z139" i="1"/>
  <c r="Z140" i="1" s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Z106" i="1" s="1"/>
  <c r="Y98" i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O85" i="1"/>
  <c r="BN85" i="1"/>
  <c r="BM85" i="1"/>
  <c r="Z85" i="1"/>
  <c r="Y85" i="1"/>
  <c r="BP85" i="1" s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Z77" i="1" s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67" i="1" s="1"/>
  <c r="BO22" i="1"/>
  <c r="BM22" i="1"/>
  <c r="X264" i="1" s="1"/>
  <c r="Z22" i="1"/>
  <c r="Z23" i="1" s="1"/>
  <c r="Y22" i="1"/>
  <c r="Y23" i="1" s="1"/>
  <c r="P22" i="1"/>
  <c r="H10" i="1"/>
  <c r="A9" i="1"/>
  <c r="F10" i="1" s="1"/>
  <c r="D7" i="1"/>
  <c r="Q6" i="1"/>
  <c r="P2" i="1"/>
  <c r="Y33" i="1" l="1"/>
  <c r="BN29" i="1"/>
  <c r="BN31" i="1"/>
  <c r="Y39" i="1"/>
  <c r="Y48" i="1"/>
  <c r="Z48" i="1"/>
  <c r="BN44" i="1"/>
  <c r="BN46" i="1"/>
  <c r="Z60" i="1"/>
  <c r="Z66" i="1"/>
  <c r="BN64" i="1"/>
  <c r="Z159" i="1"/>
  <c r="Z167" i="1"/>
  <c r="BN165" i="1"/>
  <c r="BN215" i="1"/>
  <c r="Z239" i="1"/>
  <c r="BN236" i="1"/>
  <c r="BN237" i="1"/>
  <c r="X263" i="1"/>
  <c r="BP99" i="1"/>
  <c r="BN99" i="1"/>
  <c r="BP101" i="1"/>
  <c r="BN101" i="1"/>
  <c r="BP103" i="1"/>
  <c r="BN103" i="1"/>
  <c r="BP105" i="1"/>
  <c r="BN105" i="1"/>
  <c r="BP123" i="1"/>
  <c r="BN123" i="1"/>
  <c r="Y141" i="1"/>
  <c r="Y140" i="1"/>
  <c r="BP139" i="1"/>
  <c r="BN139" i="1"/>
  <c r="Y159" i="1"/>
  <c r="BP157" i="1"/>
  <c r="BN157" i="1"/>
  <c r="Y160" i="1"/>
  <c r="BP184" i="1"/>
  <c r="BN184" i="1"/>
  <c r="BP186" i="1"/>
  <c r="BN186" i="1"/>
  <c r="BP188" i="1"/>
  <c r="BN188" i="1"/>
  <c r="BP202" i="1"/>
  <c r="BN202" i="1"/>
  <c r="Y262" i="1"/>
  <c r="Y26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X265" i="1"/>
  <c r="Z32" i="1"/>
  <c r="Z39" i="1"/>
  <c r="BN36" i="1"/>
  <c r="BP36" i="1"/>
  <c r="BN37" i="1"/>
  <c r="Y61" i="1"/>
  <c r="BN53" i="1"/>
  <c r="BN55" i="1"/>
  <c r="BN57" i="1"/>
  <c r="BN59" i="1"/>
  <c r="Y66" i="1"/>
  <c r="Y78" i="1"/>
  <c r="BN76" i="1"/>
  <c r="Y87" i="1"/>
  <c r="Y155" i="1"/>
  <c r="Y154" i="1"/>
  <c r="BP150" i="1"/>
  <c r="BN150" i="1"/>
  <c r="BP151" i="1"/>
  <c r="BN151" i="1"/>
  <c r="BP152" i="1"/>
  <c r="BN152" i="1"/>
  <c r="BP153" i="1"/>
  <c r="BN153" i="1"/>
  <c r="Y107" i="1"/>
  <c r="Y112" i="1"/>
  <c r="Y118" i="1"/>
  <c r="Z118" i="1"/>
  <c r="Y197" i="1"/>
  <c r="Y198" i="1"/>
  <c r="Z216" i="1"/>
  <c r="Y239" i="1"/>
  <c r="Y240" i="1"/>
  <c r="X266" i="1"/>
  <c r="H9" i="1"/>
  <c r="A10" i="1"/>
  <c r="Y24" i="1"/>
  <c r="Y32" i="1"/>
  <c r="Y40" i="1"/>
  <c r="Y49" i="1"/>
  <c r="Y60" i="1"/>
  <c r="Y67" i="1"/>
  <c r="Y72" i="1"/>
  <c r="Y77" i="1"/>
  <c r="Y88" i="1"/>
  <c r="Y95" i="1"/>
  <c r="Y106" i="1"/>
  <c r="Y113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79" i="1"/>
  <c r="BP176" i="1"/>
  <c r="BN176" i="1"/>
  <c r="BP178" i="1"/>
  <c r="BN178" i="1"/>
  <c r="Y204" i="1"/>
  <c r="BP201" i="1"/>
  <c r="BN201" i="1"/>
  <c r="Y203" i="1"/>
  <c r="Y209" i="1"/>
  <c r="BP208" i="1"/>
  <c r="BN208" i="1"/>
  <c r="Y233" i="1"/>
  <c r="BP231" i="1"/>
  <c r="BN231" i="1"/>
  <c r="BP232" i="1"/>
  <c r="BN232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BP117" i="1"/>
  <c r="BN117" i="1"/>
  <c r="Z124" i="1"/>
  <c r="Z135" i="1"/>
  <c r="Y147" i="1"/>
  <c r="BP158" i="1"/>
  <c r="BN158" i="1"/>
  <c r="Y168" i="1"/>
  <c r="Y171" i="1"/>
  <c r="BP170" i="1"/>
  <c r="BN170" i="1"/>
  <c r="Y18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Z203" i="1"/>
  <c r="Y210" i="1"/>
  <c r="Y217" i="1"/>
  <c r="BP214" i="1"/>
  <c r="BN214" i="1"/>
  <c r="Y216" i="1"/>
  <c r="Y224" i="1"/>
  <c r="BP221" i="1"/>
  <c r="BN221" i="1"/>
  <c r="BP222" i="1"/>
  <c r="BN222" i="1"/>
  <c r="BP223" i="1"/>
  <c r="BN223" i="1"/>
  <c r="Y234" i="1"/>
  <c r="BP238" i="1"/>
  <c r="BN238" i="1"/>
  <c r="Y267" i="1" l="1"/>
  <c r="Z268" i="1"/>
  <c r="Y264" i="1"/>
  <c r="Y263" i="1"/>
  <c r="Y265" i="1"/>
  <c r="B276" i="1" l="1"/>
  <c r="Y266" i="1"/>
  <c r="A276" i="1" s="1"/>
  <c r="C276" i="1" l="1"/>
</calcChain>
</file>

<file path=xl/sharedStrings.xml><?xml version="1.0" encoding="utf-8"?>
<sst xmlns="http://schemas.openxmlformats.org/spreadsheetml/2006/main" count="1251" uniqueCount="403">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</sst>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1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6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28" t="s">
        <v>0</v>
      </c>
      <c r="E1" s="217"/>
      <c r="F1" s="217"/>
      <c r="G1" s="12" t="s">
        <v>1</v>
      </c>
      <c r="H1" s="228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5" t="s">
        <v>8</v>
      </c>
      <c r="B5" s="245"/>
      <c r="C5" s="246"/>
      <c r="D5" s="229"/>
      <c r="E5" s="230"/>
      <c r="F5" s="376" t="s">
        <v>9</v>
      </c>
      <c r="G5" s="246"/>
      <c r="H5" s="229" t="s">
        <v>402</v>
      </c>
      <c r="I5" s="344"/>
      <c r="J5" s="344"/>
      <c r="K5" s="344"/>
      <c r="L5" s="344"/>
      <c r="M5" s="230"/>
      <c r="N5" s="61"/>
      <c r="P5" s="24" t="s">
        <v>10</v>
      </c>
      <c r="Q5" s="370">
        <v>45530</v>
      </c>
      <c r="R5" s="283"/>
      <c r="T5" s="302" t="s">
        <v>11</v>
      </c>
      <c r="U5" s="287"/>
      <c r="V5" s="304" t="s">
        <v>12</v>
      </c>
      <c r="W5" s="283"/>
      <c r="AB5" s="51"/>
      <c r="AC5" s="51"/>
      <c r="AD5" s="51"/>
      <c r="AE5" s="51"/>
    </row>
    <row r="6" spans="1:32" s="182" customFormat="1" ht="24" customHeight="1" x14ac:dyDescent="0.2">
      <c r="A6" s="285" t="s">
        <v>13</v>
      </c>
      <c r="B6" s="245"/>
      <c r="C6" s="246"/>
      <c r="D6" s="347" t="s">
        <v>14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15</v>
      </c>
      <c r="Q6" s="319" t="str">
        <f>IF(Q5=0," ",CHOOSE(WEEKDAY(Q5,2),"Понедельник","Вторник","Среда","Четверг","Пятница","Суббота","Воскресенье"))</f>
        <v>Понедельник</v>
      </c>
      <c r="R6" s="197"/>
      <c r="T6" s="305" t="s">
        <v>16</v>
      </c>
      <c r="U6" s="287"/>
      <c r="V6" s="314" t="s">
        <v>17</v>
      </c>
      <c r="W6" s="235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47" t="str">
        <f>IFERROR(VLOOKUP(DeliveryAddress,Table,3,0),1)</f>
        <v>1</v>
      </c>
      <c r="E7" s="248"/>
      <c r="F7" s="248"/>
      <c r="G7" s="248"/>
      <c r="H7" s="248"/>
      <c r="I7" s="248"/>
      <c r="J7" s="248"/>
      <c r="K7" s="248"/>
      <c r="L7" s="248"/>
      <c r="M7" s="249"/>
      <c r="N7" s="63"/>
      <c r="P7" s="24"/>
      <c r="Q7" s="42"/>
      <c r="R7" s="42"/>
      <c r="T7" s="205"/>
      <c r="U7" s="287"/>
      <c r="V7" s="315"/>
      <c r="W7" s="316"/>
      <c r="AB7" s="51"/>
      <c r="AC7" s="51"/>
      <c r="AD7" s="51"/>
      <c r="AE7" s="51"/>
    </row>
    <row r="8" spans="1:32" s="182" customFormat="1" ht="25.5" customHeight="1" x14ac:dyDescent="0.2">
      <c r="A8" s="383" t="s">
        <v>18</v>
      </c>
      <c r="B8" s="202"/>
      <c r="C8" s="203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290">
        <v>0.375</v>
      </c>
      <c r="R8" s="249"/>
      <c r="T8" s="205"/>
      <c r="U8" s="287"/>
      <c r="V8" s="315"/>
      <c r="W8" s="316"/>
      <c r="AB8" s="51"/>
      <c r="AC8" s="51"/>
      <c r="AD8" s="51"/>
      <c r="AE8" s="51"/>
    </row>
    <row r="9" spans="1:32" s="182" customFormat="1" ht="39.950000000000003" customHeight="1" x14ac:dyDescent="0.2">
      <c r="A9" s="2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6"/>
      <c r="E9" s="207"/>
      <c r="F9" s="2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80"/>
      <c r="R9" s="281"/>
      <c r="T9" s="205"/>
      <c r="U9" s="287"/>
      <c r="V9" s="317"/>
      <c r="W9" s="31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6"/>
      <c r="E10" s="207"/>
      <c r="F10" s="2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13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4" t="s">
        <v>24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2"/>
      <c r="R11" s="283"/>
      <c r="U11" s="24" t="s">
        <v>27</v>
      </c>
      <c r="V11" s="380" t="s">
        <v>28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44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6"/>
      <c r="N12" s="65"/>
      <c r="P12" s="24" t="s">
        <v>30</v>
      </c>
      <c r="Q12" s="290"/>
      <c r="R12" s="249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244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6"/>
      <c r="N13" s="65"/>
      <c r="O13" s="26"/>
      <c r="P13" s="26" t="s">
        <v>32</v>
      </c>
      <c r="Q13" s="380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44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9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6"/>
      <c r="N15" s="66"/>
      <c r="P15" s="299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5" t="s">
        <v>38</v>
      </c>
      <c r="D17" s="226" t="s">
        <v>39</v>
      </c>
      <c r="E17" s="240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39"/>
      <c r="R17" s="239"/>
      <c r="S17" s="239"/>
      <c r="T17" s="240"/>
      <c r="U17" s="388" t="s">
        <v>51</v>
      </c>
      <c r="V17" s="246"/>
      <c r="W17" s="226" t="s">
        <v>52</v>
      </c>
      <c r="X17" s="226" t="s">
        <v>53</v>
      </c>
      <c r="Y17" s="389" t="s">
        <v>54</v>
      </c>
      <c r="Z17" s="226" t="s">
        <v>55</v>
      </c>
      <c r="AA17" s="325" t="s">
        <v>56</v>
      </c>
      <c r="AB17" s="325" t="s">
        <v>57</v>
      </c>
      <c r="AC17" s="325" t="s">
        <v>58</v>
      </c>
      <c r="AD17" s="325" t="s">
        <v>59</v>
      </c>
      <c r="AE17" s="371"/>
      <c r="AF17" s="372"/>
      <c r="AG17" s="276"/>
      <c r="BD17" s="323" t="s">
        <v>60</v>
      </c>
    </row>
    <row r="18" spans="1:68" ht="14.25" customHeight="1" x14ac:dyDescent="0.2">
      <c r="A18" s="227"/>
      <c r="B18" s="227"/>
      <c r="C18" s="227"/>
      <c r="D18" s="241"/>
      <c r="E18" s="243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41"/>
      <c r="Q18" s="242"/>
      <c r="R18" s="242"/>
      <c r="S18" s="242"/>
      <c r="T18" s="243"/>
      <c r="U18" s="183" t="s">
        <v>61</v>
      </c>
      <c r="V18" s="183" t="s">
        <v>62</v>
      </c>
      <c r="W18" s="227"/>
      <c r="X18" s="227"/>
      <c r="Y18" s="390"/>
      <c r="Z18" s="227"/>
      <c r="AA18" s="326"/>
      <c r="AB18" s="326"/>
      <c r="AC18" s="326"/>
      <c r="AD18" s="373"/>
      <c r="AE18" s="374"/>
      <c r="AF18" s="375"/>
      <c r="AG18" s="277"/>
      <c r="BD18" s="205"/>
    </row>
    <row r="19" spans="1:68" ht="27.75" hidden="1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hidden="1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hidden="1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hidden="1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hidden="1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70</v>
      </c>
      <c r="Y29" s="190">
        <f>IFERROR(IF(X29="","",X29),"")</f>
        <v>70</v>
      </c>
      <c r="Z29" s="36">
        <f>IFERROR(IF(X29="","",X29*0.00936),"")</f>
        <v>0.6552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0.55555555555555558</v>
      </c>
      <c r="BP29" s="67">
        <f>IFERROR(Y29/J29,"0")</f>
        <v>0.55555555555555558</v>
      </c>
    </row>
    <row r="30" spans="1:68" ht="27" hidden="1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14</v>
      </c>
      <c r="Y31" s="190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84</v>
      </c>
      <c r="Y32" s="191">
        <f>IFERROR(SUM(Y28:Y31),"0")</f>
        <v>84</v>
      </c>
      <c r="Z32" s="191">
        <f>IFERROR(IF(Z28="",0,Z28),"0")+IFERROR(IF(Z29="",0,Z29),"0")+IFERROR(IF(Z30="",0,Z30),"0")+IFERROR(IF(Z31="",0,Z31),"0")</f>
        <v>0.78624000000000005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126</v>
      </c>
      <c r="Y33" s="191">
        <f>IFERROR(SUMPRODUCT(Y28:Y31*H28:H31),"0")</f>
        <v>126</v>
      </c>
      <c r="Z33" s="37"/>
      <c r="AA33" s="192"/>
      <c r="AB33" s="192"/>
      <c r="AC33" s="192"/>
    </row>
    <row r="34" spans="1:68" ht="16.5" hidden="1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hidden="1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1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hidden="1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hidden="1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hidden="1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8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10</v>
      </c>
      <c r="Y45" s="190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20</v>
      </c>
      <c r="Y46" s="190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30</v>
      </c>
      <c r="Y48" s="191">
        <f>IFERROR(SUM(Y43:Y47),"0")</f>
        <v>30</v>
      </c>
      <c r="Z48" s="191">
        <f>IFERROR(IF(Z43="",0,Z43),"0")+IFERROR(IF(Z44="",0,Z44),"0")+IFERROR(IF(Z45="",0,Z45),"0")+IFERROR(IF(Z46="",0,Z46),"0")+IFERROR(IF(Z47="",0,Z47),"0")</f>
        <v>0.28500000000000003</v>
      </c>
      <c r="AA48" s="192"/>
      <c r="AB48" s="192"/>
      <c r="AC48" s="192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36</v>
      </c>
      <c r="Y49" s="191">
        <f>IFERROR(SUMPRODUCT(Y43:Y47*H43:H47),"0")</f>
        <v>36</v>
      </c>
      <c r="Z49" s="37"/>
      <c r="AA49" s="192"/>
      <c r="AB49" s="192"/>
      <c r="AC49" s="192"/>
    </row>
    <row r="50" spans="1:68" ht="16.5" hidden="1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hidden="1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72</v>
      </c>
      <c r="Y57" s="190">
        <f t="shared" si="0"/>
        <v>72</v>
      </c>
      <c r="Z57" s="36">
        <f t="shared" si="1"/>
        <v>1.1160000000000001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538.99199999999996</v>
      </c>
      <c r="BN57" s="67">
        <f t="shared" si="3"/>
        <v>538.99199999999996</v>
      </c>
      <c r="BO57" s="67">
        <f t="shared" si="4"/>
        <v>0.8571428571428571</v>
      </c>
      <c r="BP57" s="67">
        <f t="shared" si="5"/>
        <v>0.8571428571428571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5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72</v>
      </c>
      <c r="Y60" s="191">
        <f>IFERROR(SUM(Y52:Y59),"0")</f>
        <v>72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1.1160000000000001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518.4</v>
      </c>
      <c r="Y61" s="191">
        <f>IFERROR(SUMPRODUCT(Y52:Y59*H52:H59),"0")</f>
        <v>518.4</v>
      </c>
      <c r="Z61" s="37"/>
      <c r="AA61" s="192"/>
      <c r="AB61" s="192"/>
      <c r="AC61" s="192"/>
    </row>
    <row r="62" spans="1:68" ht="16.5" hidden="1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hidden="1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hidden="1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4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84</v>
      </c>
      <c r="Y65" s="190">
        <f>IFERROR(IF(X65="","",X65),"")</f>
        <v>84</v>
      </c>
      <c r="Z65" s="36">
        <f>IFERROR(IF(X65="","",X65*0.00866),"")</f>
        <v>0.72743999999999998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437.90879999999999</v>
      </c>
      <c r="BN65" s="67">
        <f>IFERROR(Y65*I65,"0")</f>
        <v>437.90879999999999</v>
      </c>
      <c r="BO65" s="67">
        <f>IFERROR(X65/J65,"0")</f>
        <v>0.58333333333333337</v>
      </c>
      <c r="BP65" s="67">
        <f>IFERROR(Y65/J65,"0")</f>
        <v>0.58333333333333337</v>
      </c>
    </row>
    <row r="66" spans="1:68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84</v>
      </c>
      <c r="Y66" s="191">
        <f>IFERROR(SUM(Y64:Y65),"0")</f>
        <v>84</v>
      </c>
      <c r="Z66" s="191">
        <f>IFERROR(IF(Z64="",0,Z64),"0")+IFERROR(IF(Z65="",0,Z65),"0")</f>
        <v>0.72743999999999998</v>
      </c>
      <c r="AA66" s="192"/>
      <c r="AB66" s="192"/>
      <c r="AC66" s="192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420</v>
      </c>
      <c r="Y67" s="191">
        <f>IFERROR(SUMPRODUCT(Y64:Y65*H64:H65),"0")</f>
        <v>420</v>
      </c>
      <c r="Z67" s="37"/>
      <c r="AA67" s="192"/>
      <c r="AB67" s="192"/>
      <c r="AC67" s="192"/>
    </row>
    <row r="68" spans="1:68" ht="16.5" hidden="1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hidden="1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28</v>
      </c>
      <c r="Y70" s="190">
        <f>IFERROR(IF(X70="","",X70),"")</f>
        <v>28</v>
      </c>
      <c r="Z70" s="36">
        <f>IFERROR(IF(X70="","",X70*0.01788),"")</f>
        <v>0.50063999999999997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28</v>
      </c>
      <c r="Y71" s="191">
        <f>IFERROR(SUM(Y70:Y70),"0")</f>
        <v>28</v>
      </c>
      <c r="Z71" s="191">
        <f>IFERROR(IF(Z70="",0,Z70),"0")</f>
        <v>0.50063999999999997</v>
      </c>
      <c r="AA71" s="192"/>
      <c r="AB71" s="192"/>
      <c r="AC71" s="192"/>
    </row>
    <row r="72" spans="1:68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100.8</v>
      </c>
      <c r="Y72" s="191">
        <f>IFERROR(SUMPRODUCT(Y70:Y70*H70:H70),"0")</f>
        <v>100.8</v>
      </c>
      <c r="Z72" s="37"/>
      <c r="AA72" s="192"/>
      <c r="AB72" s="192"/>
      <c r="AC72" s="192"/>
    </row>
    <row r="73" spans="1:68" ht="16.5" hidden="1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hidden="1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hidden="1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0</v>
      </c>
      <c r="Y75" s="190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42</v>
      </c>
      <c r="Y76" s="190">
        <f>IFERROR(IF(X76="","",X76),"")</f>
        <v>42</v>
      </c>
      <c r="Z76" s="36">
        <f>IFERROR(IF(X76="","",X76*0.01788),"")</f>
        <v>0.75095999999999996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180.75120000000001</v>
      </c>
      <c r="BN76" s="67">
        <f>IFERROR(Y76*I76,"0")</f>
        <v>180.75120000000001</v>
      </c>
      <c r="BO76" s="67">
        <f>IFERROR(X76/J76,"0")</f>
        <v>0.6</v>
      </c>
      <c r="BP76" s="67">
        <f>IFERROR(Y76/J76,"0")</f>
        <v>0.6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42</v>
      </c>
      <c r="Y77" s="191">
        <f>IFERROR(SUM(Y75:Y76),"0")</f>
        <v>42</v>
      </c>
      <c r="Z77" s="191">
        <f>IFERROR(IF(Z75="",0,Z75),"0")+IFERROR(IF(Z76="",0,Z76),"0")</f>
        <v>0.75095999999999996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151.20000000000002</v>
      </c>
      <c r="Y78" s="191">
        <f>IFERROR(SUMPRODUCT(Y75:Y76*H75:H76),"0")</f>
        <v>151.20000000000002</v>
      </c>
      <c r="Z78" s="37"/>
      <c r="AA78" s="192"/>
      <c r="AB78" s="192"/>
      <c r="AC78" s="192"/>
    </row>
    <row r="79" spans="1:68" ht="16.5" hidden="1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hidden="1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hidden="1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14</v>
      </c>
      <c r="Y82" s="190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56</v>
      </c>
      <c r="Y83" s="190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hidden="1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70</v>
      </c>
      <c r="Y85" s="190">
        <f t="shared" si="6"/>
        <v>70</v>
      </c>
      <c r="Z85" s="36">
        <f t="shared" si="7"/>
        <v>1.2516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301.25200000000001</v>
      </c>
      <c r="BN85" s="67">
        <f t="shared" si="9"/>
        <v>301.25200000000001</v>
      </c>
      <c r="BO85" s="67">
        <f t="shared" si="10"/>
        <v>1</v>
      </c>
      <c r="BP85" s="67">
        <f t="shared" si="11"/>
        <v>1</v>
      </c>
    </row>
    <row r="86" spans="1:68" ht="27" hidden="1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140</v>
      </c>
      <c r="Y87" s="191">
        <f>IFERROR(SUM(Y81:Y86),"0")</f>
        <v>140</v>
      </c>
      <c r="Z87" s="191">
        <f>IFERROR(IF(Z81="",0,Z81),"0")+IFERROR(IF(Z82="",0,Z82),"0")+IFERROR(IF(Z83="",0,Z83),"0")+IFERROR(IF(Z84="",0,Z84),"0")+IFERROR(IF(Z85="",0,Z85),"0")+IFERROR(IF(Z86="",0,Z86),"0")</f>
        <v>2.5031999999999996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504</v>
      </c>
      <c r="Y88" s="191">
        <f>IFERROR(SUMPRODUCT(Y81:Y86*H81:H86),"0")</f>
        <v>504</v>
      </c>
      <c r="Z88" s="37"/>
      <c r="AA88" s="192"/>
      <c r="AB88" s="192"/>
      <c r="AC88" s="192"/>
    </row>
    <row r="89" spans="1:68" ht="16.5" hidden="1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hidden="1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hidden="1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5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14</v>
      </c>
      <c r="Y92" s="190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hidden="1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5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14</v>
      </c>
      <c r="Y94" s="191">
        <f>IFERROR(SUM(Y91:Y93),"0")</f>
        <v>14</v>
      </c>
      <c r="Z94" s="191">
        <f>IFERROR(IF(Z91="",0,Z91),"0")+IFERROR(IF(Z92="",0,Z92),"0")+IFERROR(IF(Z93="",0,Z93),"0")</f>
        <v>0.25031999999999999</v>
      </c>
      <c r="AA94" s="192"/>
      <c r="AB94" s="192"/>
      <c r="AC94" s="192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50.4</v>
      </c>
      <c r="Y95" s="191">
        <f>IFERROR(SUMPRODUCT(Y91:Y93*H91:H93),"0")</f>
        <v>50.4</v>
      </c>
      <c r="Z95" s="37"/>
      <c r="AA95" s="192"/>
      <c r="AB95" s="192"/>
      <c r="AC95" s="192"/>
    </row>
    <row r="96" spans="1:68" ht="16.5" hidden="1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hidden="1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hidden="1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0</v>
      </c>
      <c r="Y98" s="190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hidden="1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0</v>
      </c>
      <c r="Y99" s="190">
        <f t="shared" si="12"/>
        <v>0</v>
      </c>
      <c r="Z99" s="36">
        <f t="shared" si="13"/>
        <v>0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12</v>
      </c>
      <c r="Y101" s="190">
        <f t="shared" si="12"/>
        <v>12</v>
      </c>
      <c r="Z101" s="36">
        <f t="shared" si="13"/>
        <v>0.186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hidden="1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3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0</v>
      </c>
      <c r="Y103" s="19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12</v>
      </c>
      <c r="Y106" s="191">
        <f>IFERROR(SUM(Y98:Y105),"0")</f>
        <v>12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0.186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82.56</v>
      </c>
      <c r="Y107" s="191">
        <f>IFERROR(SUMPRODUCT(Y98:Y105*H98:H105),"0")</f>
        <v>82.56</v>
      </c>
      <c r="Z107" s="37"/>
      <c r="AA107" s="192"/>
      <c r="AB107" s="192"/>
      <c r="AC107" s="192"/>
    </row>
    <row r="108" spans="1:68" ht="16.5" hidden="1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hidden="1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6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98</v>
      </c>
      <c r="Y110" s="190">
        <f>IFERROR(IF(X110="","",X110),"")</f>
        <v>98</v>
      </c>
      <c r="Z110" s="36">
        <f>IFERROR(IF(X110="","",X110*0.01788),"")</f>
        <v>1.75224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362.95279999999997</v>
      </c>
      <c r="BN110" s="67">
        <f>IFERROR(Y110*I110,"0")</f>
        <v>362.95279999999997</v>
      </c>
      <c r="BO110" s="67">
        <f>IFERROR(X110/J110,"0")</f>
        <v>1.4</v>
      </c>
      <c r="BP110" s="67">
        <f>IFERROR(Y110/J110,"0")</f>
        <v>1.4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98</v>
      </c>
      <c r="Y111" s="190">
        <f>IFERROR(IF(X111="","",X111),"")</f>
        <v>98</v>
      </c>
      <c r="Z111" s="36">
        <f>IFERROR(IF(X111="","",X111*0.01788),"")</f>
        <v>1.75224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362.95279999999997</v>
      </c>
      <c r="BN111" s="67">
        <f>IFERROR(Y111*I111,"0")</f>
        <v>362.95279999999997</v>
      </c>
      <c r="BO111" s="67">
        <f>IFERROR(X111/J111,"0")</f>
        <v>1.4</v>
      </c>
      <c r="BP111" s="67">
        <f>IFERROR(Y111/J111,"0")</f>
        <v>1.4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196</v>
      </c>
      <c r="Y112" s="191">
        <f>IFERROR(SUM(Y110:Y111),"0")</f>
        <v>196</v>
      </c>
      <c r="Z112" s="191">
        <f>IFERROR(IF(Z110="",0,Z110),"0")+IFERROR(IF(Z111="",0,Z111),"0")</f>
        <v>3.50448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588</v>
      </c>
      <c r="Y113" s="191">
        <f>IFERROR(SUMPRODUCT(Y110:Y111*H110:H111),"0")</f>
        <v>588</v>
      </c>
      <c r="Z113" s="37"/>
      <c r="AA113" s="192"/>
      <c r="AB113" s="192"/>
      <c r="AC113" s="192"/>
    </row>
    <row r="114" spans="1:68" ht="16.5" hidden="1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hidden="1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hidden="1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0</v>
      </c>
      <c r="Y117" s="190">
        <f>IFERROR(IF(X117="","",X117),"")</f>
        <v>0</v>
      </c>
      <c r="Z117" s="36">
        <f>IFERROR(IF(X117="","",X117*0.01788),"")</f>
        <v>0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0</v>
      </c>
      <c r="Y118" s="191">
        <f>IFERROR(SUM(Y116:Y117),"0")</f>
        <v>0</v>
      </c>
      <c r="Z118" s="191">
        <f>IFERROR(IF(Z116="",0,Z116),"0")+IFERROR(IF(Z117="",0,Z117),"0")</f>
        <v>0</v>
      </c>
      <c r="AA118" s="192"/>
      <c r="AB118" s="192"/>
      <c r="AC118" s="192"/>
    </row>
    <row r="119" spans="1:68" hidden="1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0</v>
      </c>
      <c r="Y119" s="191">
        <f>IFERROR(SUMPRODUCT(Y116:Y117*H116:H117),"0")</f>
        <v>0</v>
      </c>
      <c r="Z119" s="37"/>
      <c r="AA119" s="192"/>
      <c r="AB119" s="192"/>
      <c r="AC119" s="192"/>
    </row>
    <row r="120" spans="1:68" ht="16.5" hidden="1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hidden="1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28</v>
      </c>
      <c r="Y122" s="190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91.839999999999989</v>
      </c>
      <c r="BN122" s="67">
        <f>IFERROR(Y122*I122,"0")</f>
        <v>91.839999999999989</v>
      </c>
      <c r="BO122" s="67">
        <f>IFERROR(X122/J122,"0")</f>
        <v>0.4</v>
      </c>
      <c r="BP122" s="67">
        <f>IFERROR(Y122/J122,"0")</f>
        <v>0.4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14</v>
      </c>
      <c r="Y123" s="190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42</v>
      </c>
      <c r="Y124" s="191">
        <f>IFERROR(SUM(Y122:Y123),"0")</f>
        <v>42</v>
      </c>
      <c r="Z124" s="191">
        <f>IFERROR(IF(Z122="",0,Z122),"0")+IFERROR(IF(Z123="",0,Z123),"0")</f>
        <v>0.75095999999999996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126</v>
      </c>
      <c r="Y125" s="191">
        <f>IFERROR(SUMPRODUCT(Y122:Y123*H122:H123),"0")</f>
        <v>126</v>
      </c>
      <c r="Z125" s="37"/>
      <c r="AA125" s="192"/>
      <c r="AB125" s="192"/>
      <c r="AC125" s="192"/>
    </row>
    <row r="126" spans="1:68" ht="16.5" hidden="1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hidden="1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hidden="1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hidden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hidden="1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hidden="1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hidden="1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2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hidden="1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hidden="1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hidden="1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hidden="1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9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hidden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hidden="1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hidden="1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hidden="1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hidden="1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8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hidden="1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hidden="1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84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72</v>
      </c>
      <c r="Y152" s="190">
        <f>IFERROR(IF(X152="","",X152),"")</f>
        <v>72</v>
      </c>
      <c r="Z152" s="36">
        <f>IFERROR(IF(X152="","",X152*0.00866),"")</f>
        <v>0.62351999999999996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375.35039999999998</v>
      </c>
      <c r="BN152" s="67">
        <f>IFERROR(Y152*I152,"0")</f>
        <v>375.35039999999998</v>
      </c>
      <c r="BO152" s="67">
        <f>IFERROR(X152/J152,"0")</f>
        <v>0.5</v>
      </c>
      <c r="BP152" s="67">
        <f>IFERROR(Y152/J152,"0")</f>
        <v>0.5</v>
      </c>
    </row>
    <row r="153" spans="1:68" ht="27" hidden="1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61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72</v>
      </c>
      <c r="Y154" s="191">
        <f>IFERROR(SUM(Y150:Y153),"0")</f>
        <v>72</v>
      </c>
      <c r="Z154" s="191">
        <f>IFERROR(IF(Z150="",0,Z150),"0")+IFERROR(IF(Z151="",0,Z151),"0")+IFERROR(IF(Z152="",0,Z152),"0")+IFERROR(IF(Z153="",0,Z153),"0")</f>
        <v>0.62351999999999996</v>
      </c>
      <c r="AA154" s="192"/>
      <c r="AB154" s="192"/>
      <c r="AC154" s="192"/>
    </row>
    <row r="155" spans="1:68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360</v>
      </c>
      <c r="Y155" s="191">
        <f>IFERROR(SUMPRODUCT(Y150:Y153*H150:H153),"0")</f>
        <v>360</v>
      </c>
      <c r="Z155" s="37"/>
      <c r="AA155" s="192"/>
      <c r="AB155" s="192"/>
      <c r="AC155" s="192"/>
    </row>
    <row r="156" spans="1:68" ht="14.25" hidden="1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hidden="1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hidden="1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hidden="1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42</v>
      </c>
      <c r="Y164" s="190">
        <f>IFERROR(IF(X164="","",X164),"")</f>
        <v>42</v>
      </c>
      <c r="Z164" s="36">
        <f>IFERROR(IF(X164="","",X164*0.01788),"")</f>
        <v>0.75095999999999996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142.29599999999999</v>
      </c>
      <c r="BN164" s="67">
        <f>IFERROR(Y164*I164,"0")</f>
        <v>142.29599999999999</v>
      </c>
      <c r="BO164" s="67">
        <f>IFERROR(X164/J164,"0")</f>
        <v>0.6</v>
      </c>
      <c r="BP164" s="67">
        <f>IFERROR(Y164/J164,"0")</f>
        <v>0.6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42</v>
      </c>
      <c r="Y165" s="190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6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42</v>
      </c>
      <c r="Y166" s="190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156.91200000000001</v>
      </c>
      <c r="BN166" s="67">
        <f>IFERROR(Y166*I166,"0")</f>
        <v>156.91200000000001</v>
      </c>
      <c r="BO166" s="67">
        <f>IFERROR(X166/J166,"0")</f>
        <v>0.6</v>
      </c>
      <c r="BP166" s="67">
        <f>IFERROR(Y166/J166,"0")</f>
        <v>0.6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126</v>
      </c>
      <c r="Y167" s="191">
        <f>IFERROR(SUM(Y164:Y166),"0")</f>
        <v>126</v>
      </c>
      <c r="Z167" s="191">
        <f>IFERROR(IF(Z164="",0,Z164),"0")+IFERROR(IF(Z165="",0,Z165),"0")+IFERROR(IF(Z166="",0,Z166),"0")</f>
        <v>2.2528799999999998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378</v>
      </c>
      <c r="Y168" s="191">
        <f>IFERROR(SUMPRODUCT(Y164:Y166*H164:H166),"0")</f>
        <v>378</v>
      </c>
      <c r="Z168" s="37"/>
      <c r="AA168" s="192"/>
      <c r="AB168" s="192"/>
      <c r="AC168" s="192"/>
    </row>
    <row r="169" spans="1:68" ht="14.25" hidden="1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hidden="1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hidden="1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hidden="1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hidden="1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hidden="1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0</v>
      </c>
      <c r="Y176" s="190">
        <f>IFERROR(IF(X176="","",X176),"")</f>
        <v>0</v>
      </c>
      <c r="Z176" s="36">
        <f>IFERROR(IF(X176="","",X176*0.0155),"")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0</v>
      </c>
      <c r="Y179" s="191">
        <f>IFERROR(SUM(Y176:Y178),"0")</f>
        <v>0</v>
      </c>
      <c r="Z179" s="191">
        <f>IFERROR(IF(Z176="",0,Z176),"0")+IFERROR(IF(Z177="",0,Z177),"0")+IFERROR(IF(Z178="",0,Z178),"0")</f>
        <v>0</v>
      </c>
      <c r="AA179" s="192"/>
      <c r="AB179" s="192"/>
      <c r="AC179" s="192"/>
    </row>
    <row r="180" spans="1:68" hidden="1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0</v>
      </c>
      <c r="Y180" s="191">
        <f>IFERROR(SUMPRODUCT(Y176:Y178*H176:H178),"0")</f>
        <v>0</v>
      </c>
      <c r="Z180" s="37"/>
      <c r="AA180" s="192"/>
      <c r="AB180" s="192"/>
      <c r="AC180" s="192"/>
    </row>
    <row r="181" spans="1:68" ht="16.5" hidden="1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hidden="1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hidden="1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24</v>
      </c>
      <c r="Y184" s="190">
        <f t="shared" si="18"/>
        <v>24</v>
      </c>
      <c r="Z184" s="36">
        <f t="shared" si="19"/>
        <v>0.372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139.92000000000002</v>
      </c>
      <c r="BN184" s="67">
        <f t="shared" si="21"/>
        <v>139.92000000000002</v>
      </c>
      <c r="BO184" s="67">
        <f t="shared" si="22"/>
        <v>0.2857142857142857</v>
      </c>
      <c r="BP184" s="67">
        <f t="shared" si="23"/>
        <v>0.2857142857142857</v>
      </c>
    </row>
    <row r="185" spans="1:68" ht="27" hidden="1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12</v>
      </c>
      <c r="Y186" s="190">
        <f t="shared" si="18"/>
        <v>12</v>
      </c>
      <c r="Z186" s="36">
        <f t="shared" si="19"/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70.44</v>
      </c>
      <c r="BN186" s="67">
        <f t="shared" si="21"/>
        <v>70.44</v>
      </c>
      <c r="BO186" s="67">
        <f t="shared" si="22"/>
        <v>0.14285714285714285</v>
      </c>
      <c r="BP186" s="67">
        <f t="shared" si="23"/>
        <v>0.14285714285714285</v>
      </c>
    </row>
    <row r="187" spans="1:68" ht="27" hidden="1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24</v>
      </c>
      <c r="Y188" s="190">
        <f t="shared" si="18"/>
        <v>24</v>
      </c>
      <c r="Z188" s="36">
        <f t="shared" si="19"/>
        <v>0.372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140.88</v>
      </c>
      <c r="BN188" s="67">
        <f t="shared" si="21"/>
        <v>140.88</v>
      </c>
      <c r="BO188" s="67">
        <f t="shared" si="22"/>
        <v>0.2857142857142857</v>
      </c>
      <c r="BP188" s="67">
        <f t="shared" si="23"/>
        <v>0.2857142857142857</v>
      </c>
    </row>
    <row r="189" spans="1:68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60</v>
      </c>
      <c r="Y189" s="191">
        <f>IFERROR(SUM(Y183:Y188),"0")</f>
        <v>60</v>
      </c>
      <c r="Z189" s="191">
        <f>IFERROR(IF(Z183="",0,Z183),"0")+IFERROR(IF(Z184="",0,Z184),"0")+IFERROR(IF(Z185="",0,Z185),"0")+IFERROR(IF(Z186="",0,Z186),"0")+IFERROR(IF(Z187="",0,Z187),"0")+IFERROR(IF(Z188="",0,Z188),"0")</f>
        <v>0.93</v>
      </c>
      <c r="AA189" s="192"/>
      <c r="AB189" s="192"/>
      <c r="AC189" s="192"/>
    </row>
    <row r="190" spans="1:68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335.99999999999994</v>
      </c>
      <c r="Y190" s="191">
        <f>IFERROR(SUMPRODUCT(Y183:Y188*H183:H188),"0")</f>
        <v>335.99999999999994</v>
      </c>
      <c r="Z190" s="37"/>
      <c r="AA190" s="192"/>
      <c r="AB190" s="192"/>
      <c r="AC190" s="192"/>
    </row>
    <row r="191" spans="1:68" ht="16.5" hidden="1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hidden="1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hidden="1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0</v>
      </c>
      <c r="Y196" s="190">
        <f>IFERROR(IF(X196="","",X196),"")</f>
        <v>0</v>
      </c>
      <c r="Z196" s="36">
        <f>IFERROR(IF(X196="","",X196*0.0155),"")</f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0</v>
      </c>
      <c r="Y197" s="191">
        <f>IFERROR(SUM(Y193:Y196),"0")</f>
        <v>0</v>
      </c>
      <c r="Z197" s="191">
        <f>IFERROR(IF(Z193="",0,Z193),"0")+IFERROR(IF(Z194="",0,Z194),"0")+IFERROR(IF(Z195="",0,Z195),"0")+IFERROR(IF(Z196="",0,Z196),"0")</f>
        <v>0</v>
      </c>
      <c r="AA197" s="192"/>
      <c r="AB197" s="192"/>
      <c r="AC197" s="192"/>
    </row>
    <row r="198" spans="1:68" hidden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0</v>
      </c>
      <c r="Y198" s="191">
        <f>IFERROR(SUMPRODUCT(Y193:Y196*H193:H196),"0")</f>
        <v>0</v>
      </c>
      <c r="Z198" s="37"/>
      <c r="AA198" s="192"/>
      <c r="AB198" s="192"/>
      <c r="AC198" s="192"/>
    </row>
    <row r="199" spans="1:68" ht="16.5" hidden="1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hidden="1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hidden="1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2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hidden="1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hidden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hidden="1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hidden="1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hidden="1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hidden="1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2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hidden="1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hidden="1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hidden="1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hidden="1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hidden="1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hidden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hidden="1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hidden="1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hidden="1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12</v>
      </c>
      <c r="Y221" s="190">
        <f>IFERROR(IF(X221="","",X221),"")</f>
        <v>12</v>
      </c>
      <c r="Z221" s="36">
        <f>IFERROR(IF(X221="","",X221*0.0155),"")</f>
        <v>0.186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87.36</v>
      </c>
      <c r="BN221" s="67">
        <f>IFERROR(Y221*I221,"0")</f>
        <v>87.36</v>
      </c>
      <c r="BO221" s="67">
        <f>IFERROR(X221/J221,"0")</f>
        <v>0.14285714285714285</v>
      </c>
      <c r="BP221" s="67">
        <f>IFERROR(Y221/J221,"0")</f>
        <v>0.14285714285714285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5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12</v>
      </c>
      <c r="Y222" s="190">
        <f>IFERROR(IF(X222="","",X222),"")</f>
        <v>12</v>
      </c>
      <c r="Z222" s="36">
        <f>IFERROR(IF(X222="","",X222*0.0155),"")</f>
        <v>0.186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87.36</v>
      </c>
      <c r="BN222" s="67">
        <f>IFERROR(Y222*I222,"0")</f>
        <v>87.36</v>
      </c>
      <c r="BO222" s="67">
        <f>IFERROR(X222/J222,"0")</f>
        <v>0.14285714285714285</v>
      </c>
      <c r="BP222" s="67">
        <f>IFERROR(Y222/J222,"0")</f>
        <v>0.14285714285714285</v>
      </c>
    </row>
    <row r="223" spans="1:68" ht="27" hidden="1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66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24</v>
      </c>
      <c r="Y224" s="191">
        <f>IFERROR(SUM(Y221:Y223),"0")</f>
        <v>24</v>
      </c>
      <c r="Z224" s="191">
        <f>IFERROR(IF(Z221="",0,Z221),"0")+IFERROR(IF(Z222="",0,Z222),"0")+IFERROR(IF(Z223="",0,Z223),"0")</f>
        <v>0.372</v>
      </c>
      <c r="AA224" s="192"/>
      <c r="AB224" s="192"/>
      <c r="AC224" s="192"/>
    </row>
    <row r="225" spans="1:68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168</v>
      </c>
      <c r="Y225" s="191">
        <f>IFERROR(SUMPRODUCT(Y221:Y223*H221:H223),"0")</f>
        <v>168</v>
      </c>
      <c r="Z225" s="37"/>
      <c r="AA225" s="192"/>
      <c r="AB225" s="192"/>
      <c r="AC225" s="192"/>
    </row>
    <row r="226" spans="1:68" ht="14.25" hidden="1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9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36</v>
      </c>
      <c r="Y227" s="190">
        <f>IFERROR(IF(X227="","",X227),"")</f>
        <v>36</v>
      </c>
      <c r="Z227" s="36">
        <f>IFERROR(IF(X227="","",X227*0.00502),"")</f>
        <v>0.18071999999999999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68.94</v>
      </c>
      <c r="BN227" s="67">
        <f>IFERROR(Y227*I227,"0")</f>
        <v>68.94</v>
      </c>
      <c r="BO227" s="67">
        <f>IFERROR(X227/J227,"0")</f>
        <v>0.15384615384615385</v>
      </c>
      <c r="BP227" s="67">
        <f>IFERROR(Y227/J227,"0")</f>
        <v>0.15384615384615385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36</v>
      </c>
      <c r="Y228" s="191">
        <f>IFERROR(SUM(Y227:Y227),"0")</f>
        <v>36</v>
      </c>
      <c r="Z228" s="191">
        <f>IFERROR(IF(Z227="",0,Z227),"0")</f>
        <v>0.18071999999999999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64.8</v>
      </c>
      <c r="Y229" s="191">
        <f>IFERROR(SUMPRODUCT(Y227:Y227*H227:H227),"0")</f>
        <v>64.8</v>
      </c>
      <c r="Z229" s="37"/>
      <c r="AA229" s="192"/>
      <c r="AB229" s="192"/>
      <c r="AC229" s="192"/>
    </row>
    <row r="230" spans="1:68" ht="14.25" hidden="1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24</v>
      </c>
      <c r="Y231" s="190">
        <f>IFERROR(IF(X231="","",X231),"")</f>
        <v>24</v>
      </c>
      <c r="Z231" s="36">
        <f>IFERROR(IF(X231="","",X231*0.0155),"")</f>
        <v>0.372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150.24</v>
      </c>
      <c r="BN231" s="67">
        <f>IFERROR(Y231*I231,"0")</f>
        <v>150.24</v>
      </c>
      <c r="BO231" s="67">
        <f>IFERROR(X231/J231,"0")</f>
        <v>0.2857142857142857</v>
      </c>
      <c r="BP231" s="67">
        <f>IFERROR(Y231/J231,"0")</f>
        <v>0.2857142857142857</v>
      </c>
    </row>
    <row r="232" spans="1:68" ht="27" hidden="1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22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24</v>
      </c>
      <c r="Y233" s="191">
        <f>IFERROR(SUM(Y231:Y232),"0")</f>
        <v>24</v>
      </c>
      <c r="Z233" s="191">
        <f>IFERROR(IF(Z231="",0,Z231),"0")+IFERROR(IF(Z232="",0,Z232),"0")</f>
        <v>0.372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144</v>
      </c>
      <c r="Y234" s="191">
        <f>IFERROR(SUMPRODUCT(Y231:Y232*H231:H232),"0")</f>
        <v>144</v>
      </c>
      <c r="Z234" s="37"/>
      <c r="AA234" s="192"/>
      <c r="AB234" s="192"/>
      <c r="AC234" s="192"/>
    </row>
    <row r="235" spans="1:68" ht="14.25" hidden="1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hidden="1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50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8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72</v>
      </c>
      <c r="Y237" s="190">
        <f>IFERROR(IF(X237="","",X237),"")</f>
        <v>72</v>
      </c>
      <c r="Z237" s="36">
        <f>IFERROR(IF(X237="","",X237*0.0155),"")</f>
        <v>1.1160000000000001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376.92</v>
      </c>
      <c r="BN237" s="67">
        <f>IFERROR(Y237*I237,"0")</f>
        <v>376.92</v>
      </c>
      <c r="BO237" s="67">
        <f>IFERROR(X237/J237,"0")</f>
        <v>0.8571428571428571</v>
      </c>
      <c r="BP237" s="67">
        <f>IFERROR(Y237/J237,"0")</f>
        <v>0.8571428571428571</v>
      </c>
    </row>
    <row r="238" spans="1:68" ht="27" hidden="1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72</v>
      </c>
      <c r="Y239" s="191">
        <f>IFERROR(SUM(Y236:Y238),"0")</f>
        <v>72</v>
      </c>
      <c r="Z239" s="191">
        <f>IFERROR(IF(Z236="",0,Z236),"0")+IFERROR(IF(Z237="",0,Z237),"0")+IFERROR(IF(Z238="",0,Z238),"0")</f>
        <v>1.1160000000000001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360</v>
      </c>
      <c r="Y240" s="191">
        <f>IFERROR(SUMPRODUCT(Y236:Y238*H236:H238),"0")</f>
        <v>360</v>
      </c>
      <c r="Z240" s="37"/>
      <c r="AA240" s="192"/>
      <c r="AB240" s="192"/>
      <c r="AC240" s="192"/>
    </row>
    <row r="241" spans="1:68" ht="14.25" hidden="1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hidden="1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36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21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14</v>
      </c>
      <c r="Y243" s="190">
        <f t="shared" si="24"/>
        <v>14</v>
      </c>
      <c r="Z243" s="36">
        <f>IFERROR(IF(X243="","",X243*0.00936),"")</f>
        <v>0.13103999999999999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54.488</v>
      </c>
      <c r="BN243" s="67">
        <f t="shared" si="26"/>
        <v>54.488</v>
      </c>
      <c r="BO243" s="67">
        <f t="shared" si="27"/>
        <v>0.1111111111111111</v>
      </c>
      <c r="BP243" s="67">
        <f t="shared" si="28"/>
        <v>0.1111111111111111</v>
      </c>
    </row>
    <row r="244" spans="1:68" ht="37.5" hidden="1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hidden="1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0</v>
      </c>
      <c r="Y245" s="190">
        <f t="shared" si="24"/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hidden="1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95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hidden="1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2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hidden="1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42</v>
      </c>
      <c r="Y250" s="190">
        <f t="shared" si="24"/>
        <v>42</v>
      </c>
      <c r="Z250" s="36">
        <f t="shared" si="29"/>
        <v>0.39312000000000002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163.464</v>
      </c>
      <c r="BN250" s="67">
        <f t="shared" si="26"/>
        <v>163.464</v>
      </c>
      <c r="BO250" s="67">
        <f t="shared" si="27"/>
        <v>0.33333333333333331</v>
      </c>
      <c r="BP250" s="67">
        <f t="shared" si="28"/>
        <v>0.33333333333333331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1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8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7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7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30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8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65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62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268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56</v>
      </c>
      <c r="Y261" s="191">
        <f>IFERROR(SUM(Y242:Y260),"0")</f>
        <v>56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0.52415999999999996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207.20000000000002</v>
      </c>
      <c r="Y262" s="191">
        <f>IFERROR(SUMPRODUCT(Y242:Y260*H242:H260),"0")</f>
        <v>207.20000000000002</v>
      </c>
      <c r="Z262" s="37"/>
      <c r="AA262" s="192"/>
      <c r="AB262" s="192"/>
      <c r="AC262" s="192"/>
    </row>
    <row r="263" spans="1:68" ht="15" customHeight="1" x14ac:dyDescent="0.2">
      <c r="A263" s="28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7"/>
      <c r="P263" s="263" t="s">
        <v>373</v>
      </c>
      <c r="Q263" s="245"/>
      <c r="R263" s="245"/>
      <c r="S263" s="245"/>
      <c r="T263" s="245"/>
      <c r="U263" s="245"/>
      <c r="V263" s="246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4721.3599999999997</v>
      </c>
      <c r="Y263" s="191">
        <f>IFERROR(Y24+Y33+Y40+Y49+Y61+Y67+Y72+Y78+Y88+Y95+Y107+Y113+Y119+Y125+Y130+Y136+Y141+Y147+Y155+Y160+Y168+Y172+Y180+Y190+Y198+Y204+Y210+Y217+Y225+Y229+Y234+Y240+Y262,"0")</f>
        <v>4721.3599999999997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7"/>
      <c r="P264" s="263" t="s">
        <v>374</v>
      </c>
      <c r="Q264" s="245"/>
      <c r="R264" s="245"/>
      <c r="S264" s="245"/>
      <c r="T264" s="245"/>
      <c r="U264" s="245"/>
      <c r="V264" s="246"/>
      <c r="W264" s="37" t="s">
        <v>73</v>
      </c>
      <c r="X264" s="191">
        <f>IFERROR(SUM(BM22:BM260),"0")</f>
        <v>5256.185199999999</v>
      </c>
      <c r="Y264" s="191">
        <f>IFERROR(SUM(BN22:BN260),"0")</f>
        <v>5256.185199999999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7"/>
      <c r="P265" s="263" t="s">
        <v>375</v>
      </c>
      <c r="Q265" s="245"/>
      <c r="R265" s="245"/>
      <c r="S265" s="245"/>
      <c r="T265" s="245"/>
      <c r="U265" s="245"/>
      <c r="V265" s="246"/>
      <c r="W265" s="37" t="s">
        <v>376</v>
      </c>
      <c r="X265" s="38">
        <f>ROUNDUP(SUM(BO22:BO260),0)</f>
        <v>15</v>
      </c>
      <c r="Y265" s="38">
        <f>ROUNDUP(SUM(BP22:BP260),0)</f>
        <v>15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7"/>
      <c r="P266" s="263" t="s">
        <v>377</v>
      </c>
      <c r="Q266" s="245"/>
      <c r="R266" s="245"/>
      <c r="S266" s="245"/>
      <c r="T266" s="245"/>
      <c r="U266" s="245"/>
      <c r="V266" s="246"/>
      <c r="W266" s="37" t="s">
        <v>73</v>
      </c>
      <c r="X266" s="191">
        <f>GrossWeightTotal+PalletQtyTotal*25</f>
        <v>5631.185199999999</v>
      </c>
      <c r="Y266" s="191">
        <f>GrossWeightTotalR+PalletQtyTotalR*25</f>
        <v>5631.185199999999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7"/>
      <c r="P267" s="263" t="s">
        <v>378</v>
      </c>
      <c r="Q267" s="245"/>
      <c r="R267" s="245"/>
      <c r="S267" s="245"/>
      <c r="T267" s="245"/>
      <c r="U267" s="245"/>
      <c r="V267" s="246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1214</v>
      </c>
      <c r="Y267" s="191">
        <f>IFERROR(Y23+Y32+Y39+Y48+Y60+Y66+Y71+Y77+Y87+Y94+Y106+Y112+Y118+Y124+Y129+Y135+Y140+Y146+Y154+Y159+Y167+Y171+Y179+Y189+Y197+Y203+Y209+Y216+Y224+Y228+Y233+Y239+Y261,"0")</f>
        <v>1214</v>
      </c>
      <c r="Z267" s="37"/>
      <c r="AA267" s="192"/>
      <c r="AB267" s="192"/>
      <c r="AC267" s="192"/>
    </row>
    <row r="268" spans="1:68" ht="14.25" hidden="1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7"/>
      <c r="P268" s="263" t="s">
        <v>379</v>
      </c>
      <c r="Q268" s="245"/>
      <c r="R268" s="245"/>
      <c r="S268" s="245"/>
      <c r="T268" s="245"/>
      <c r="U268" s="245"/>
      <c r="V268" s="246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17.732519999999994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8"/>
      <c r="E270" s="278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9"/>
      <c r="T270" s="199" t="s">
        <v>208</v>
      </c>
      <c r="U270" s="279"/>
      <c r="V270" s="186" t="s">
        <v>231</v>
      </c>
      <c r="W270" s="199" t="s">
        <v>244</v>
      </c>
      <c r="X270" s="278"/>
      <c r="Y270" s="278"/>
      <c r="Z270" s="279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2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3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126</v>
      </c>
      <c r="D273" s="46">
        <f>IFERROR(X36*H36,"0")+IFERROR(X37*H37,"0")+IFERROR(X38*H38,"0")</f>
        <v>0</v>
      </c>
      <c r="E273" s="46">
        <f>IFERROR(X43*H43,"0")+IFERROR(X44*H44,"0")+IFERROR(X45*H45,"0")+IFERROR(X46*H46,"0")+IFERROR(X47*H47,"0")</f>
        <v>36</v>
      </c>
      <c r="F273" s="46">
        <f>IFERROR(X52*H52,"0")+IFERROR(X53*H53,"0")+IFERROR(X54*H54,"0")+IFERROR(X55*H55,"0")+IFERROR(X56*H56,"0")+IFERROR(X57*H57,"0")+IFERROR(X58*H58,"0")+IFERROR(X59*H59,"0")</f>
        <v>518.4</v>
      </c>
      <c r="G273" s="46">
        <f>IFERROR(X64*H64,"0")+IFERROR(X65*H65,"0")</f>
        <v>420</v>
      </c>
      <c r="H273" s="46">
        <f>IFERROR(X70*H70,"0")</f>
        <v>100.8</v>
      </c>
      <c r="I273" s="46">
        <f>IFERROR(X75*H75,"0")+IFERROR(X76*H76,"0")</f>
        <v>151.20000000000002</v>
      </c>
      <c r="J273" s="46">
        <f>IFERROR(X81*H81,"0")+IFERROR(X82*H82,"0")+IFERROR(X83*H83,"0")+IFERROR(X84*H84,"0")+IFERROR(X85*H85,"0")+IFERROR(X86*H86,"0")</f>
        <v>504</v>
      </c>
      <c r="K273" s="46">
        <f>IFERROR(X91*H91,"0")+IFERROR(X92*H92,"0")+IFERROR(X93*H93,"0")</f>
        <v>50.4</v>
      </c>
      <c r="L273" s="46">
        <f>IFERROR(X98*H98,"0")+IFERROR(X99*H99,"0")+IFERROR(X100*H100,"0")+IFERROR(X101*H101,"0")+IFERROR(X102*H102,"0")+IFERROR(X103*H103,"0")+IFERROR(X104*H104,"0")+IFERROR(X105*H105,"0")</f>
        <v>82.56</v>
      </c>
      <c r="M273" s="46">
        <f>IFERROR(X110*H110,"0")+IFERROR(X111*H111,"0")</f>
        <v>588</v>
      </c>
      <c r="N273" s="187"/>
      <c r="O273" s="46">
        <f>IFERROR(X116*H116,"0")+IFERROR(X117*H117,"0")</f>
        <v>0</v>
      </c>
      <c r="P273" s="46">
        <f>IFERROR(X122*H122,"0")+IFERROR(X123*H123,"0")</f>
        <v>126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360</v>
      </c>
      <c r="V273" s="46">
        <f>IFERROR(X164*H164,"0")+IFERROR(X165*H165,"0")+IFERROR(X166*H166,"0")+IFERROR(X170*H170,"0")</f>
        <v>378</v>
      </c>
      <c r="W273" s="46">
        <f>IFERROR(X176*H176,"0")+IFERROR(X177*H177,"0")+IFERROR(X178*H178,"0")</f>
        <v>0</v>
      </c>
      <c r="X273" s="46">
        <f>IFERROR(X183*H183,"0")+IFERROR(X184*H184,"0")+IFERROR(X185*H185,"0")+IFERROR(X186*H186,"0")+IFERROR(X187*H187,"0")+IFERROR(X188*H188,"0")</f>
        <v>335.99999999999994</v>
      </c>
      <c r="Y273" s="46">
        <f>IFERROR(X193*H193,"0")+IFERROR(X194*H194,"0")+IFERROR(X195*H195,"0")+IFERROR(X196*H196,"0")</f>
        <v>0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943.99999999999989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1884.96</v>
      </c>
      <c r="B276" s="60">
        <f>SUMPRODUCT(--(BB:BB="ПГП"),--(W:W="кор"),H:H,Y:Y)+SUMPRODUCT(--(BB:BB="ПГП"),--(W:W="кг"),Y:Y)</f>
        <v>2836.4000000000005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14,00"/>
        <filter val="10,00"/>
        <filter val="100,80"/>
        <filter val="12,00"/>
        <filter val="126,00"/>
        <filter val="14,00"/>
        <filter val="140,00"/>
        <filter val="144,00"/>
        <filter val="15"/>
        <filter val="151,20"/>
        <filter val="168,00"/>
        <filter val="196,00"/>
        <filter val="20,00"/>
        <filter val="207,20"/>
        <filter val="24,00"/>
        <filter val="28,00"/>
        <filter val="30,00"/>
        <filter val="336,00"/>
        <filter val="36,00"/>
        <filter val="360,00"/>
        <filter val="378,00"/>
        <filter val="4 721,36"/>
        <filter val="42,00"/>
        <filter val="420,00"/>
        <filter val="5 256,19"/>
        <filter val="5 631,19"/>
        <filter val="50,40"/>
        <filter val="504,00"/>
        <filter val="518,40"/>
        <filter val="56,00"/>
        <filter val="588,00"/>
        <filter val="60,00"/>
        <filter val="64,80"/>
        <filter val="70,00"/>
        <filter val="72,00"/>
        <filter val="82,56"/>
        <filter val="84,00"/>
        <filter val="98,00"/>
      </filters>
    </filterColumn>
  </autoFilter>
  <mergeCells count="493"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P216:V216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D84:E84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2024-08-23T10:39:17Z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