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20E1D1-A96C-4340-A0B0-C07F914801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Y576" i="1" s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N565" i="1" s="1"/>
  <c r="BO564" i="1"/>
  <c r="BM564" i="1"/>
  <c r="Y564" i="1"/>
  <c r="BP564" i="1" s="1"/>
  <c r="BO563" i="1"/>
  <c r="BM563" i="1"/>
  <c r="Y563" i="1"/>
  <c r="BN563" i="1" s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N552" i="1" s="1"/>
  <c r="BO551" i="1"/>
  <c r="BM551" i="1"/>
  <c r="Y551" i="1"/>
  <c r="BP551" i="1" s="1"/>
  <c r="BO550" i="1"/>
  <c r="BM550" i="1"/>
  <c r="Y550" i="1"/>
  <c r="BN550" i="1" s="1"/>
  <c r="BO549" i="1"/>
  <c r="BM549" i="1"/>
  <c r="Y549" i="1"/>
  <c r="BP549" i="1" s="1"/>
  <c r="BO548" i="1"/>
  <c r="BM548" i="1"/>
  <c r="Y548" i="1"/>
  <c r="BN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N537" i="1" s="1"/>
  <c r="BO536" i="1"/>
  <c r="BM536" i="1"/>
  <c r="Y536" i="1"/>
  <c r="BP536" i="1" s="1"/>
  <c r="BO535" i="1"/>
  <c r="BM535" i="1"/>
  <c r="Y535" i="1"/>
  <c r="BN535" i="1" s="1"/>
  <c r="BO534" i="1"/>
  <c r="BM534" i="1"/>
  <c r="Y534" i="1"/>
  <c r="BP534" i="1" s="1"/>
  <c r="BO533" i="1"/>
  <c r="BM533" i="1"/>
  <c r="Y533" i="1"/>
  <c r="BN533" i="1" s="1"/>
  <c r="BO532" i="1"/>
  <c r="BM532" i="1"/>
  <c r="Y532" i="1"/>
  <c r="BP532" i="1" s="1"/>
  <c r="BO531" i="1"/>
  <c r="BM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X517" i="1"/>
  <c r="X516" i="1"/>
  <c r="BO515" i="1"/>
  <c r="BM515" i="1"/>
  <c r="Y515" i="1"/>
  <c r="P515" i="1"/>
  <c r="BO514" i="1"/>
  <c r="BM514" i="1"/>
  <c r="Y514" i="1"/>
  <c r="BN514" i="1" s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BN510" i="1" s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BP501" i="1" s="1"/>
  <c r="P501" i="1"/>
  <c r="BP500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N498" i="1" s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Z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Z481" i="1"/>
  <c r="Y481" i="1"/>
  <c r="BN481" i="1" s="1"/>
  <c r="P481" i="1"/>
  <c r="BO480" i="1"/>
  <c r="BM480" i="1"/>
  <c r="Y480" i="1"/>
  <c r="P480" i="1"/>
  <c r="X477" i="1"/>
  <c r="X476" i="1"/>
  <c r="BO475" i="1"/>
  <c r="BM475" i="1"/>
  <c r="Z475" i="1"/>
  <c r="Z476" i="1" s="1"/>
  <c r="Y475" i="1"/>
  <c r="Y476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M447" i="1"/>
  <c r="Y447" i="1"/>
  <c r="P447" i="1"/>
  <c r="BO446" i="1"/>
  <c r="BM446" i="1"/>
  <c r="Y446" i="1"/>
  <c r="P446" i="1"/>
  <c r="BO445" i="1"/>
  <c r="BM445" i="1"/>
  <c r="Y445" i="1"/>
  <c r="BN445" i="1" s="1"/>
  <c r="P445" i="1"/>
  <c r="BP444" i="1"/>
  <c r="BO444" i="1"/>
  <c r="BN444" i="1"/>
  <c r="BM444" i="1"/>
  <c r="Z444" i="1"/>
  <c r="Y444" i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N435" i="1" s="1"/>
  <c r="P435" i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N431" i="1" s="1"/>
  <c r="P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Y420" i="1"/>
  <c r="X420" i="1"/>
  <c r="Y419" i="1"/>
  <c r="X419" i="1"/>
  <c r="BP418" i="1"/>
  <c r="BO418" i="1"/>
  <c r="BN418" i="1"/>
  <c r="BM418" i="1"/>
  <c r="Z418" i="1"/>
  <c r="Z419" i="1" s="1"/>
  <c r="Y418" i="1"/>
  <c r="P418" i="1"/>
  <c r="X416" i="1"/>
  <c r="X415" i="1"/>
  <c r="BO414" i="1"/>
  <c r="BM414" i="1"/>
  <c r="Y414" i="1"/>
  <c r="P414" i="1"/>
  <c r="BO413" i="1"/>
  <c r="BM413" i="1"/>
  <c r="Y413" i="1"/>
  <c r="BN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N405" i="1" s="1"/>
  <c r="P405" i="1"/>
  <c r="X403" i="1"/>
  <c r="X402" i="1"/>
  <c r="BO401" i="1"/>
  <c r="BM401" i="1"/>
  <c r="Y401" i="1"/>
  <c r="BN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X395" i="1"/>
  <c r="X394" i="1"/>
  <c r="BO393" i="1"/>
  <c r="BM393" i="1"/>
  <c r="Y393" i="1"/>
  <c r="BN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N381" i="1" s="1"/>
  <c r="P381" i="1"/>
  <c r="X379" i="1"/>
  <c r="X378" i="1"/>
  <c r="BO377" i="1"/>
  <c r="BM377" i="1"/>
  <c r="Y377" i="1"/>
  <c r="BN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N373" i="1" s="1"/>
  <c r="P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BN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BO343" i="1"/>
  <c r="BM343" i="1"/>
  <c r="Y343" i="1"/>
  <c r="Y347" i="1" s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Y340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Y303" i="1" s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P289" i="1"/>
  <c r="BO289" i="1"/>
  <c r="BM289" i="1"/>
  <c r="Y289" i="1"/>
  <c r="P289" i="1"/>
  <c r="BO288" i="1"/>
  <c r="BM288" i="1"/>
  <c r="Y288" i="1"/>
  <c r="P288" i="1"/>
  <c r="BO287" i="1"/>
  <c r="BM287" i="1"/>
  <c r="Y287" i="1"/>
  <c r="BN287" i="1" s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X272" i="1"/>
  <c r="X271" i="1"/>
  <c r="BP270" i="1"/>
  <c r="BO270" i="1"/>
  <c r="BM270" i="1"/>
  <c r="Y270" i="1"/>
  <c r="P270" i="1"/>
  <c r="BO269" i="1"/>
  <c r="BM269" i="1"/>
  <c r="Y269" i="1"/>
  <c r="BN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N242" i="1" s="1"/>
  <c r="P242" i="1"/>
  <c r="X239" i="1"/>
  <c r="X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P235" i="1"/>
  <c r="BO234" i="1"/>
  <c r="BM234" i="1"/>
  <c r="Y234" i="1"/>
  <c r="BN234" i="1" s="1"/>
  <c r="P234" i="1"/>
  <c r="BO233" i="1"/>
  <c r="BM233" i="1"/>
  <c r="Y233" i="1"/>
  <c r="BP233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N198" i="1" s="1"/>
  <c r="P198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N190" i="1" s="1"/>
  <c r="P190" i="1"/>
  <c r="BO189" i="1"/>
  <c r="BM189" i="1"/>
  <c r="Y189" i="1"/>
  <c r="BN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BN180" i="1" s="1"/>
  <c r="P180" i="1"/>
  <c r="BO179" i="1"/>
  <c r="BM179" i="1"/>
  <c r="Y179" i="1"/>
  <c r="BN179" i="1" s="1"/>
  <c r="P179" i="1"/>
  <c r="BO178" i="1"/>
  <c r="BM178" i="1"/>
  <c r="Y178" i="1"/>
  <c r="BN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N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BN159" i="1" s="1"/>
  <c r="P159" i="1"/>
  <c r="BO158" i="1"/>
  <c r="BM158" i="1"/>
  <c r="Y158" i="1"/>
  <c r="BN158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BN135" i="1" s="1"/>
  <c r="P135" i="1"/>
  <c r="BO134" i="1"/>
  <c r="BM134" i="1"/>
  <c r="Y134" i="1"/>
  <c r="BN134" i="1" s="1"/>
  <c r="P134" i="1"/>
  <c r="BO133" i="1"/>
  <c r="BM133" i="1"/>
  <c r="Y133" i="1"/>
  <c r="BN133" i="1" s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N127" i="1" s="1"/>
  <c r="P127" i="1"/>
  <c r="X125" i="1"/>
  <c r="X124" i="1"/>
  <c r="BO123" i="1"/>
  <c r="BM123" i="1"/>
  <c r="Y123" i="1"/>
  <c r="P123" i="1"/>
  <c r="BO122" i="1"/>
  <c r="BM122" i="1"/>
  <c r="Z122" i="1"/>
  <c r="Y122" i="1"/>
  <c r="BN122" i="1" s="1"/>
  <c r="P122" i="1"/>
  <c r="BO121" i="1"/>
  <c r="BM121" i="1"/>
  <c r="Y121" i="1"/>
  <c r="BN121" i="1" s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BO111" i="1"/>
  <c r="BM111" i="1"/>
  <c r="Y111" i="1"/>
  <c r="BP111" i="1" s="1"/>
  <c r="P111" i="1"/>
  <c r="BO110" i="1"/>
  <c r="BM110" i="1"/>
  <c r="Z110" i="1"/>
  <c r="Y110" i="1"/>
  <c r="P110" i="1"/>
  <c r="X108" i="1"/>
  <c r="X107" i="1"/>
  <c r="BO106" i="1"/>
  <c r="BM106" i="1"/>
  <c r="Y106" i="1"/>
  <c r="BN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N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N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Z78" i="1"/>
  <c r="Y78" i="1"/>
  <c r="BN78" i="1" s="1"/>
  <c r="P78" i="1"/>
  <c r="BO77" i="1"/>
  <c r="BM77" i="1"/>
  <c r="Y77" i="1"/>
  <c r="BN77" i="1" s="1"/>
  <c r="P77" i="1"/>
  <c r="X75" i="1"/>
  <c r="X74" i="1"/>
  <c r="BO73" i="1"/>
  <c r="BM73" i="1"/>
  <c r="Y73" i="1"/>
  <c r="BN73" i="1" s="1"/>
  <c r="P73" i="1"/>
  <c r="BO72" i="1"/>
  <c r="BM72" i="1"/>
  <c r="Y72" i="1"/>
  <c r="BP72" i="1" s="1"/>
  <c r="BO71" i="1"/>
  <c r="BM71" i="1"/>
  <c r="Z71" i="1"/>
  <c r="Y71" i="1"/>
  <c r="BN71" i="1" s="1"/>
  <c r="P71" i="1"/>
  <c r="BO70" i="1"/>
  <c r="BM70" i="1"/>
  <c r="Y70" i="1"/>
  <c r="BN70" i="1" s="1"/>
  <c r="P70" i="1"/>
  <c r="BO69" i="1"/>
  <c r="BM69" i="1"/>
  <c r="Y69" i="1"/>
  <c r="P69" i="1"/>
  <c r="BO68" i="1"/>
  <c r="BM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Z58" i="1"/>
  <c r="Y58" i="1"/>
  <c r="BN58" i="1" s="1"/>
  <c r="P58" i="1"/>
  <c r="BO57" i="1"/>
  <c r="BM57" i="1"/>
  <c r="Y57" i="1"/>
  <c r="BN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Z54" i="1"/>
  <c r="Y54" i="1"/>
  <c r="BN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N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N32" i="1" s="1"/>
  <c r="BO31" i="1"/>
  <c r="BM31" i="1"/>
  <c r="Y31" i="1"/>
  <c r="BP31" i="1" s="1"/>
  <c r="P31" i="1"/>
  <c r="BO30" i="1"/>
  <c r="BM30" i="1"/>
  <c r="Y30" i="1"/>
  <c r="BN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BO22" i="1"/>
  <c r="BM22" i="1"/>
  <c r="Y22" i="1"/>
  <c r="P22" i="1"/>
  <c r="H10" i="1"/>
  <c r="A9" i="1"/>
  <c r="J9" i="1" s="1"/>
  <c r="D7" i="1"/>
  <c r="Q6" i="1"/>
  <c r="P2" i="1"/>
  <c r="BP68" i="1" l="1"/>
  <c r="BN68" i="1"/>
  <c r="Z68" i="1"/>
  <c r="BN86" i="1"/>
  <c r="Z86" i="1"/>
  <c r="BP120" i="1"/>
  <c r="BN120" i="1"/>
  <c r="Z120" i="1"/>
  <c r="BN143" i="1"/>
  <c r="Z143" i="1"/>
  <c r="BP208" i="1"/>
  <c r="BN208" i="1"/>
  <c r="Z208" i="1"/>
  <c r="BP306" i="1"/>
  <c r="BN306" i="1"/>
  <c r="Z306" i="1"/>
  <c r="BP329" i="1"/>
  <c r="BN329" i="1"/>
  <c r="Z329" i="1"/>
  <c r="Y358" i="1"/>
  <c r="Y359" i="1"/>
  <c r="BP388" i="1"/>
  <c r="BN388" i="1"/>
  <c r="Z388" i="1"/>
  <c r="BP392" i="1"/>
  <c r="BN392" i="1"/>
  <c r="Z392" i="1"/>
  <c r="BP412" i="1"/>
  <c r="BN412" i="1"/>
  <c r="Z412" i="1"/>
  <c r="BN446" i="1"/>
  <c r="Z446" i="1"/>
  <c r="BN471" i="1"/>
  <c r="Z471" i="1"/>
  <c r="BP482" i="1"/>
  <c r="BN482" i="1"/>
  <c r="Z482" i="1"/>
  <c r="AB596" i="1"/>
  <c r="Y489" i="1"/>
  <c r="Y488" i="1"/>
  <c r="BP487" i="1"/>
  <c r="BN487" i="1"/>
  <c r="Z487" i="1"/>
  <c r="Z488" i="1" s="1"/>
  <c r="Y507" i="1"/>
  <c r="BP558" i="1"/>
  <c r="BN558" i="1"/>
  <c r="Z558" i="1"/>
  <c r="X586" i="1"/>
  <c r="Z33" i="1"/>
  <c r="BN33" i="1"/>
  <c r="Z55" i="1"/>
  <c r="BN55" i="1"/>
  <c r="BN62" i="1"/>
  <c r="Z62" i="1"/>
  <c r="Z64" i="1" s="1"/>
  <c r="BN82" i="1"/>
  <c r="Z82" i="1"/>
  <c r="BP103" i="1"/>
  <c r="BN103" i="1"/>
  <c r="Z103" i="1"/>
  <c r="BN123" i="1"/>
  <c r="Z123" i="1"/>
  <c r="Y175" i="1"/>
  <c r="BP173" i="1"/>
  <c r="BN173" i="1"/>
  <c r="Z173" i="1"/>
  <c r="BP228" i="1"/>
  <c r="BN228" i="1"/>
  <c r="Z228" i="1"/>
  <c r="BP317" i="1"/>
  <c r="BN317" i="1"/>
  <c r="Z317" i="1"/>
  <c r="BP339" i="1"/>
  <c r="BN339" i="1"/>
  <c r="Z339" i="1"/>
  <c r="BP374" i="1"/>
  <c r="BN374" i="1"/>
  <c r="Z374" i="1"/>
  <c r="BP398" i="1"/>
  <c r="BN398" i="1"/>
  <c r="Z398" i="1"/>
  <c r="BP428" i="1"/>
  <c r="BN428" i="1"/>
  <c r="Z428" i="1"/>
  <c r="BP452" i="1"/>
  <c r="BN452" i="1"/>
  <c r="Z452" i="1"/>
  <c r="AA596" i="1"/>
  <c r="Y483" i="1"/>
  <c r="Z480" i="1"/>
  <c r="Z483" i="1" s="1"/>
  <c r="BN496" i="1"/>
  <c r="Z496" i="1"/>
  <c r="Y560" i="1"/>
  <c r="Y559" i="1"/>
  <c r="BP557" i="1"/>
  <c r="BN557" i="1"/>
  <c r="Z557" i="1"/>
  <c r="Z559" i="1" s="1"/>
  <c r="Y74" i="1"/>
  <c r="Y231" i="1"/>
  <c r="Y566" i="1"/>
  <c r="B596" i="1"/>
  <c r="X588" i="1"/>
  <c r="Z26" i="1"/>
  <c r="Z27" i="1"/>
  <c r="BN27" i="1"/>
  <c r="BN28" i="1"/>
  <c r="Z30" i="1"/>
  <c r="Z31" i="1"/>
  <c r="BN31" i="1"/>
  <c r="C596" i="1"/>
  <c r="BP54" i="1"/>
  <c r="BP58" i="1"/>
  <c r="BP62" i="1"/>
  <c r="Y65" i="1"/>
  <c r="BP71" i="1"/>
  <c r="BP78" i="1"/>
  <c r="BP82" i="1"/>
  <c r="BP86" i="1"/>
  <c r="Z91" i="1"/>
  <c r="BN91" i="1"/>
  <c r="BP91" i="1"/>
  <c r="Y94" i="1"/>
  <c r="BN92" i="1"/>
  <c r="Y100" i="1"/>
  <c r="BN96" i="1"/>
  <c r="Z98" i="1"/>
  <c r="BN98" i="1"/>
  <c r="Z111" i="1"/>
  <c r="BN111" i="1"/>
  <c r="Z114" i="1"/>
  <c r="BP122" i="1"/>
  <c r="Z128" i="1"/>
  <c r="BN128" i="1"/>
  <c r="Z135" i="1"/>
  <c r="Z149" i="1"/>
  <c r="BN149" i="1"/>
  <c r="Z153" i="1"/>
  <c r="BN153" i="1"/>
  <c r="Z159" i="1"/>
  <c r="BN170" i="1"/>
  <c r="Z191" i="1"/>
  <c r="BN191" i="1"/>
  <c r="BN192" i="1"/>
  <c r="Z204" i="1"/>
  <c r="BN204" i="1"/>
  <c r="Y216" i="1"/>
  <c r="BN210" i="1"/>
  <c r="Z212" i="1"/>
  <c r="BN212" i="1"/>
  <c r="BN213" i="1"/>
  <c r="BN222" i="1"/>
  <c r="Z224" i="1"/>
  <c r="BN224" i="1"/>
  <c r="BN225" i="1"/>
  <c r="BP258" i="1"/>
  <c r="BN258" i="1"/>
  <c r="Z258" i="1"/>
  <c r="BN261" i="1"/>
  <c r="Z261" i="1"/>
  <c r="BP267" i="1"/>
  <c r="BN267" i="1"/>
  <c r="Z267" i="1"/>
  <c r="BN270" i="1"/>
  <c r="Z270" i="1"/>
  <c r="Q596" i="1"/>
  <c r="Z280" i="1"/>
  <c r="Y292" i="1"/>
  <c r="BN289" i="1"/>
  <c r="Z289" i="1"/>
  <c r="BP311" i="1"/>
  <c r="BN311" i="1"/>
  <c r="Z311" i="1"/>
  <c r="Y325" i="1"/>
  <c r="Y326" i="1"/>
  <c r="BP321" i="1"/>
  <c r="BN321" i="1"/>
  <c r="Z321" i="1"/>
  <c r="BP331" i="1"/>
  <c r="BN331" i="1"/>
  <c r="Z331" i="1"/>
  <c r="BP351" i="1"/>
  <c r="BN351" i="1"/>
  <c r="Z351" i="1"/>
  <c r="BP372" i="1"/>
  <c r="BN372" i="1"/>
  <c r="Z372" i="1"/>
  <c r="Y390" i="1"/>
  <c r="BP386" i="1"/>
  <c r="BN386" i="1"/>
  <c r="Z386" i="1"/>
  <c r="BP26" i="1"/>
  <c r="BP30" i="1"/>
  <c r="BN34" i="1"/>
  <c r="BN56" i="1"/>
  <c r="BN69" i="1"/>
  <c r="BN72" i="1"/>
  <c r="BN84" i="1"/>
  <c r="BN105" i="1"/>
  <c r="BN138" i="1"/>
  <c r="BN166" i="1"/>
  <c r="BN171" i="1"/>
  <c r="BN174" i="1"/>
  <c r="BN188" i="1"/>
  <c r="BN209" i="1"/>
  <c r="BN214" i="1"/>
  <c r="BN221" i="1"/>
  <c r="BN226" i="1"/>
  <c r="BN229" i="1"/>
  <c r="BN233" i="1"/>
  <c r="BP236" i="1"/>
  <c r="BN236" i="1"/>
  <c r="BP245" i="1"/>
  <c r="BN245" i="1"/>
  <c r="Z245" i="1"/>
  <c r="BN247" i="1"/>
  <c r="Y263" i="1"/>
  <c r="BP254" i="1"/>
  <c r="BN254" i="1"/>
  <c r="Z254" i="1"/>
  <c r="BN257" i="1"/>
  <c r="Z257" i="1"/>
  <c r="Y271" i="1"/>
  <c r="Z266" i="1"/>
  <c r="P596" i="1"/>
  <c r="Z275" i="1"/>
  <c r="Z276" i="1" s="1"/>
  <c r="BP281" i="1"/>
  <c r="BN281" i="1"/>
  <c r="Z281" i="1"/>
  <c r="Y283" i="1"/>
  <c r="BP290" i="1"/>
  <c r="BN290" i="1"/>
  <c r="Z290" i="1"/>
  <c r="BP315" i="1"/>
  <c r="BN315" i="1"/>
  <c r="Z315" i="1"/>
  <c r="Y341" i="1"/>
  <c r="BP337" i="1"/>
  <c r="BN337" i="1"/>
  <c r="Z337" i="1"/>
  <c r="BP362" i="1"/>
  <c r="BN362" i="1"/>
  <c r="Z362" i="1"/>
  <c r="BP376" i="1"/>
  <c r="BN376" i="1"/>
  <c r="Z376" i="1"/>
  <c r="BP400" i="1"/>
  <c r="BN400" i="1"/>
  <c r="Z400" i="1"/>
  <c r="BP414" i="1"/>
  <c r="BN414" i="1"/>
  <c r="Z414" i="1"/>
  <c r="BN237" i="1"/>
  <c r="Y251" i="1"/>
  <c r="BN243" i="1"/>
  <c r="BN246" i="1"/>
  <c r="BN255" i="1"/>
  <c r="BN259" i="1"/>
  <c r="BN268" i="1"/>
  <c r="BN282" i="1"/>
  <c r="BN291" i="1"/>
  <c r="Y318" i="1"/>
  <c r="W596" i="1"/>
  <c r="Y394" i="1"/>
  <c r="Y416" i="1"/>
  <c r="BP410" i="1"/>
  <c r="BN410" i="1"/>
  <c r="Z410" i="1"/>
  <c r="Y426" i="1"/>
  <c r="Y425" i="1"/>
  <c r="BP424" i="1"/>
  <c r="BN424" i="1"/>
  <c r="Z424" i="1"/>
  <c r="Z425" i="1" s="1"/>
  <c r="BP432" i="1"/>
  <c r="BN432" i="1"/>
  <c r="Z432" i="1"/>
  <c r="BN434" i="1"/>
  <c r="BN437" i="1"/>
  <c r="BN442" i="1"/>
  <c r="BN447" i="1"/>
  <c r="Z447" i="1"/>
  <c r="BN467" i="1"/>
  <c r="Z467" i="1"/>
  <c r="BP469" i="1"/>
  <c r="BN469" i="1"/>
  <c r="Z469" i="1"/>
  <c r="BN500" i="1"/>
  <c r="Z500" i="1"/>
  <c r="BN511" i="1"/>
  <c r="Z511" i="1"/>
  <c r="BP521" i="1"/>
  <c r="BN521" i="1"/>
  <c r="Z521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0" i="1"/>
  <c r="BP579" i="1"/>
  <c r="BN579" i="1"/>
  <c r="Z579" i="1"/>
  <c r="Z580" i="1" s="1"/>
  <c r="BN429" i="1"/>
  <c r="BP448" i="1"/>
  <c r="BN448" i="1"/>
  <c r="Z448" i="1"/>
  <c r="BN468" i="1"/>
  <c r="Z468" i="1"/>
  <c r="Y503" i="1"/>
  <c r="BP493" i="1"/>
  <c r="BN493" i="1"/>
  <c r="Z493" i="1"/>
  <c r="BN499" i="1"/>
  <c r="Z499" i="1"/>
  <c r="BN501" i="1"/>
  <c r="BP512" i="1"/>
  <c r="BN512" i="1"/>
  <c r="Z512" i="1"/>
  <c r="BP515" i="1"/>
  <c r="BN515" i="1"/>
  <c r="Z515" i="1"/>
  <c r="BP542" i="1"/>
  <c r="BN542" i="1"/>
  <c r="Z542" i="1"/>
  <c r="BP544" i="1"/>
  <c r="BN544" i="1"/>
  <c r="Z544" i="1"/>
  <c r="AE596" i="1"/>
  <c r="Y572" i="1"/>
  <c r="BP570" i="1"/>
  <c r="BN570" i="1"/>
  <c r="Z570" i="1"/>
  <c r="Z572" i="1" s="1"/>
  <c r="BP583" i="1"/>
  <c r="Y585" i="1"/>
  <c r="Y449" i="1"/>
  <c r="BN430" i="1"/>
  <c r="BN433" i="1"/>
  <c r="BN438" i="1"/>
  <c r="BN440" i="1"/>
  <c r="BP471" i="1"/>
  <c r="BP475" i="1"/>
  <c r="BP480" i="1"/>
  <c r="BP481" i="1"/>
  <c r="BP495" i="1"/>
  <c r="BP496" i="1"/>
  <c r="BN497" i="1"/>
  <c r="Y508" i="1"/>
  <c r="BN505" i="1"/>
  <c r="BN513" i="1"/>
  <c r="Y523" i="1"/>
  <c r="Y522" i="1"/>
  <c r="Y538" i="1"/>
  <c r="A10" i="1"/>
  <c r="Y89" i="1"/>
  <c r="BP97" i="1"/>
  <c r="BP104" i="1"/>
  <c r="Z104" i="1"/>
  <c r="BP106" i="1"/>
  <c r="Y108" i="1"/>
  <c r="BP127" i="1"/>
  <c r="BP137" i="1"/>
  <c r="Z137" i="1"/>
  <c r="Y139" i="1"/>
  <c r="H596" i="1"/>
  <c r="BN164" i="1"/>
  <c r="BP164" i="1"/>
  <c r="Y168" i="1"/>
  <c r="BP172" i="1"/>
  <c r="Y176" i="1"/>
  <c r="BP180" i="1"/>
  <c r="BP190" i="1"/>
  <c r="BP199" i="1"/>
  <c r="Z199" i="1"/>
  <c r="BN199" i="1"/>
  <c r="BP235" i="1"/>
  <c r="Z235" i="1"/>
  <c r="Y239" i="1"/>
  <c r="BN235" i="1"/>
  <c r="F9" i="1"/>
  <c r="F10" i="1"/>
  <c r="Z22" i="1"/>
  <c r="Z23" i="1" s="1"/>
  <c r="BP22" i="1"/>
  <c r="Z29" i="1"/>
  <c r="BP29" i="1"/>
  <c r="Z32" i="1"/>
  <c r="BP32" i="1"/>
  <c r="Z35" i="1"/>
  <c r="BP35" i="1"/>
  <c r="Z39" i="1"/>
  <c r="Z40" i="1" s="1"/>
  <c r="BP39" i="1"/>
  <c r="Z43" i="1"/>
  <c r="Z44" i="1" s="1"/>
  <c r="BP43" i="1"/>
  <c r="Z47" i="1"/>
  <c r="Z48" i="1" s="1"/>
  <c r="BP47" i="1"/>
  <c r="Z53" i="1"/>
  <c r="BP53" i="1"/>
  <c r="Z57" i="1"/>
  <c r="BP57" i="1"/>
  <c r="Y60" i="1"/>
  <c r="Y64" i="1"/>
  <c r="Z70" i="1"/>
  <c r="BP70" i="1"/>
  <c r="Z73" i="1"/>
  <c r="BP73" i="1"/>
  <c r="Z77" i="1"/>
  <c r="Z79" i="1" s="1"/>
  <c r="BP77" i="1"/>
  <c r="Y80" i="1"/>
  <c r="Z85" i="1"/>
  <c r="BP85" i="1"/>
  <c r="Y88" i="1"/>
  <c r="Z97" i="1"/>
  <c r="Y99" i="1"/>
  <c r="Z106" i="1"/>
  <c r="Z113" i="1"/>
  <c r="BP113" i="1"/>
  <c r="F596" i="1"/>
  <c r="Y124" i="1"/>
  <c r="BN119" i="1"/>
  <c r="BP119" i="1"/>
  <c r="Z127" i="1"/>
  <c r="BP129" i="1"/>
  <c r="Z129" i="1"/>
  <c r="Y131" i="1"/>
  <c r="Z134" i="1"/>
  <c r="BP134" i="1"/>
  <c r="Z142" i="1"/>
  <c r="BP142" i="1"/>
  <c r="G596" i="1"/>
  <c r="BN148" i="1"/>
  <c r="BP148" i="1"/>
  <c r="BP154" i="1"/>
  <c r="Z154" i="1"/>
  <c r="Z164" i="1"/>
  <c r="Z172" i="1"/>
  <c r="Z180" i="1"/>
  <c r="I596" i="1"/>
  <c r="Y195" i="1"/>
  <c r="BN186" i="1"/>
  <c r="BP186" i="1"/>
  <c r="Z190" i="1"/>
  <c r="BP211" i="1"/>
  <c r="Z211" i="1"/>
  <c r="BN211" i="1"/>
  <c r="Y230" i="1"/>
  <c r="BP219" i="1"/>
  <c r="Z219" i="1"/>
  <c r="BN219" i="1"/>
  <c r="H9" i="1"/>
  <c r="X587" i="1"/>
  <c r="X589" i="1" s="1"/>
  <c r="X590" i="1"/>
  <c r="Y24" i="1"/>
  <c r="BN26" i="1"/>
  <c r="Z28" i="1"/>
  <c r="Z34" i="1"/>
  <c r="Y37" i="1"/>
  <c r="Y41" i="1"/>
  <c r="Y45" i="1"/>
  <c r="Y49" i="1"/>
  <c r="Z56" i="1"/>
  <c r="Y59" i="1"/>
  <c r="D596" i="1"/>
  <c r="Z69" i="1"/>
  <c r="BP69" i="1"/>
  <c r="Z72" i="1"/>
  <c r="Y75" i="1"/>
  <c r="Y79" i="1"/>
  <c r="Z84" i="1"/>
  <c r="Z92" i="1"/>
  <c r="BP92" i="1"/>
  <c r="Z96" i="1"/>
  <c r="BP96" i="1"/>
  <c r="BN104" i="1"/>
  <c r="Z105" i="1"/>
  <c r="Y115" i="1"/>
  <c r="BN110" i="1"/>
  <c r="BP110" i="1"/>
  <c r="Z119" i="1"/>
  <c r="BP121" i="1"/>
  <c r="Z121" i="1"/>
  <c r="BP123" i="1"/>
  <c r="Y125" i="1"/>
  <c r="Y130" i="1"/>
  <c r="BN137" i="1"/>
  <c r="Z138" i="1"/>
  <c r="Z148" i="1"/>
  <c r="Z150" i="1" s="1"/>
  <c r="Y150" i="1"/>
  <c r="Y156" i="1"/>
  <c r="Y155" i="1"/>
  <c r="Y160" i="1"/>
  <c r="Y161" i="1"/>
  <c r="BP158" i="1"/>
  <c r="Z158" i="1"/>
  <c r="Y167" i="1"/>
  <c r="Y181" i="1"/>
  <c r="Z186" i="1"/>
  <c r="BP193" i="1"/>
  <c r="Z193" i="1"/>
  <c r="BP215" i="1"/>
  <c r="Z215" i="1"/>
  <c r="BN215" i="1"/>
  <c r="BP223" i="1"/>
  <c r="Z223" i="1"/>
  <c r="BN223" i="1"/>
  <c r="BN22" i="1"/>
  <c r="Y23" i="1"/>
  <c r="BN39" i="1"/>
  <c r="BN43" i="1"/>
  <c r="BN47" i="1"/>
  <c r="BN53" i="1"/>
  <c r="BP112" i="1"/>
  <c r="Z112" i="1"/>
  <c r="BP114" i="1"/>
  <c r="Y116" i="1"/>
  <c r="BN129" i="1"/>
  <c r="Y140" i="1"/>
  <c r="BP133" i="1"/>
  <c r="Z133" i="1"/>
  <c r="BP135" i="1"/>
  <c r="BN142" i="1"/>
  <c r="BP143" i="1"/>
  <c r="Y145" i="1"/>
  <c r="BN154" i="1"/>
  <c r="BP159" i="1"/>
  <c r="BP171" i="1"/>
  <c r="Z171" i="1"/>
  <c r="BP179" i="1"/>
  <c r="Z179" i="1"/>
  <c r="BP189" i="1"/>
  <c r="Z189" i="1"/>
  <c r="Y194" i="1"/>
  <c r="J596" i="1"/>
  <c r="Y200" i="1"/>
  <c r="Y201" i="1"/>
  <c r="BP198" i="1"/>
  <c r="Z198" i="1"/>
  <c r="Z200" i="1" s="1"/>
  <c r="Y206" i="1"/>
  <c r="BP203" i="1"/>
  <c r="Z203" i="1"/>
  <c r="Z205" i="1" s="1"/>
  <c r="BN203" i="1"/>
  <c r="Y205" i="1"/>
  <c r="BP227" i="1"/>
  <c r="Z227" i="1"/>
  <c r="BN227" i="1"/>
  <c r="Y238" i="1"/>
  <c r="E596" i="1"/>
  <c r="Y107" i="1"/>
  <c r="Y182" i="1"/>
  <c r="Z210" i="1"/>
  <c r="Z214" i="1"/>
  <c r="Y217" i="1"/>
  <c r="Z222" i="1"/>
  <c r="Z226" i="1"/>
  <c r="Z234" i="1"/>
  <c r="BP234" i="1"/>
  <c r="K596" i="1"/>
  <c r="Z243" i="1"/>
  <c r="BP243" i="1"/>
  <c r="Z247" i="1"/>
  <c r="Y250" i="1"/>
  <c r="Z256" i="1"/>
  <c r="BP256" i="1"/>
  <c r="Z260" i="1"/>
  <c r="BP260" i="1"/>
  <c r="Z269" i="1"/>
  <c r="BP269" i="1"/>
  <c r="Y272" i="1"/>
  <c r="Y277" i="1"/>
  <c r="R596" i="1"/>
  <c r="Z288" i="1"/>
  <c r="BP288" i="1"/>
  <c r="S596" i="1"/>
  <c r="BP296" i="1"/>
  <c r="Z296" i="1"/>
  <c r="Z297" i="1" s="1"/>
  <c r="Y298" i="1"/>
  <c r="Z166" i="1"/>
  <c r="Z170" i="1"/>
  <c r="Z174" i="1"/>
  <c r="Z178" i="1"/>
  <c r="BP178" i="1"/>
  <c r="Z188" i="1"/>
  <c r="Z192" i="1"/>
  <c r="Z209" i="1"/>
  <c r="Z213" i="1"/>
  <c r="Z221" i="1"/>
  <c r="Z225" i="1"/>
  <c r="Z229" i="1"/>
  <c r="Z233" i="1"/>
  <c r="Z237" i="1"/>
  <c r="Z242" i="1"/>
  <c r="BP242" i="1"/>
  <c r="BN244" i="1"/>
  <c r="Z246" i="1"/>
  <c r="BN248" i="1"/>
  <c r="M596" i="1"/>
  <c r="Z255" i="1"/>
  <c r="Z259" i="1"/>
  <c r="Y262" i="1"/>
  <c r="BN266" i="1"/>
  <c r="Z268" i="1"/>
  <c r="BN275" i="1"/>
  <c r="Y276" i="1"/>
  <c r="BN280" i="1"/>
  <c r="Z282" i="1"/>
  <c r="Z283" i="1" s="1"/>
  <c r="Z287" i="1"/>
  <c r="BP287" i="1"/>
  <c r="Z291" i="1"/>
  <c r="Y297" i="1"/>
  <c r="BN316" i="1"/>
  <c r="BP316" i="1"/>
  <c r="Z316" i="1"/>
  <c r="BN324" i="1"/>
  <c r="BP324" i="1"/>
  <c r="Z324" i="1"/>
  <c r="BN328" i="1"/>
  <c r="Y334" i="1"/>
  <c r="Y335" i="1"/>
  <c r="BP328" i="1"/>
  <c r="Z328" i="1"/>
  <c r="O596" i="1"/>
  <c r="Y284" i="1"/>
  <c r="BN288" i="1"/>
  <c r="Y293" i="1"/>
  <c r="BN296" i="1"/>
  <c r="T596" i="1"/>
  <c r="BP301" i="1"/>
  <c r="Z301" i="1"/>
  <c r="Z302" i="1" s="1"/>
  <c r="Y302" i="1"/>
  <c r="BN301" i="1"/>
  <c r="Y308" i="1"/>
  <c r="BP305" i="1"/>
  <c r="Z305" i="1"/>
  <c r="Z307" i="1" s="1"/>
  <c r="BN305" i="1"/>
  <c r="BP314" i="1"/>
  <c r="Z314" i="1"/>
  <c r="BN314" i="1"/>
  <c r="BP322" i="1"/>
  <c r="Z322" i="1"/>
  <c r="Z325" i="1" s="1"/>
  <c r="BN322" i="1"/>
  <c r="Z244" i="1"/>
  <c r="Z248" i="1"/>
  <c r="BN312" i="1"/>
  <c r="BP312" i="1"/>
  <c r="Z312" i="1"/>
  <c r="BN332" i="1"/>
  <c r="BP332" i="1"/>
  <c r="Z332" i="1"/>
  <c r="U596" i="1"/>
  <c r="Y319" i="1"/>
  <c r="BN330" i="1"/>
  <c r="BN338" i="1"/>
  <c r="Z343" i="1"/>
  <c r="BP343" i="1"/>
  <c r="BN344" i="1"/>
  <c r="Z346" i="1"/>
  <c r="BP346" i="1"/>
  <c r="Z350" i="1"/>
  <c r="BP350" i="1"/>
  <c r="BN352" i="1"/>
  <c r="Y353" i="1"/>
  <c r="BN357" i="1"/>
  <c r="BN361" i="1"/>
  <c r="Z363" i="1"/>
  <c r="BP363" i="1"/>
  <c r="Z369" i="1"/>
  <c r="BP369" i="1"/>
  <c r="BN371" i="1"/>
  <c r="Z373" i="1"/>
  <c r="BP373" i="1"/>
  <c r="BN375" i="1"/>
  <c r="Z377" i="1"/>
  <c r="BP377" i="1"/>
  <c r="Z381" i="1"/>
  <c r="Z383" i="1" s="1"/>
  <c r="BP381" i="1"/>
  <c r="Y384" i="1"/>
  <c r="BN387" i="1"/>
  <c r="Z393" i="1"/>
  <c r="Z394" i="1" s="1"/>
  <c r="BP393" i="1"/>
  <c r="BN399" i="1"/>
  <c r="Z401" i="1"/>
  <c r="BP401" i="1"/>
  <c r="Z405" i="1"/>
  <c r="Z407" i="1" s="1"/>
  <c r="BP405" i="1"/>
  <c r="Y408" i="1"/>
  <c r="BN411" i="1"/>
  <c r="Z413" i="1"/>
  <c r="BP413" i="1"/>
  <c r="Z431" i="1"/>
  <c r="BP431" i="1"/>
  <c r="Z435" i="1"/>
  <c r="BP435" i="1"/>
  <c r="Z439" i="1"/>
  <c r="BP439" i="1"/>
  <c r="BP441" i="1"/>
  <c r="Z441" i="1"/>
  <c r="BP443" i="1"/>
  <c r="BN466" i="1"/>
  <c r="Y472" i="1"/>
  <c r="Y473" i="1"/>
  <c r="BP466" i="1"/>
  <c r="Z466" i="1"/>
  <c r="Y348" i="1"/>
  <c r="V596" i="1"/>
  <c r="Y365" i="1"/>
  <c r="Y379" i="1"/>
  <c r="Y383" i="1"/>
  <c r="Y395" i="1"/>
  <c r="Y403" i="1"/>
  <c r="Y407" i="1"/>
  <c r="Y415" i="1"/>
  <c r="Z430" i="1"/>
  <c r="Z434" i="1"/>
  <c r="Z438" i="1"/>
  <c r="Z443" i="1"/>
  <c r="BP445" i="1"/>
  <c r="Z445" i="1"/>
  <c r="Y463" i="1"/>
  <c r="BN462" i="1"/>
  <c r="Z596" i="1"/>
  <c r="Y464" i="1"/>
  <c r="BP462" i="1"/>
  <c r="Z462" i="1"/>
  <c r="Z463" i="1" s="1"/>
  <c r="Z330" i="1"/>
  <c r="Z338" i="1"/>
  <c r="Z340" i="1" s="1"/>
  <c r="BN343" i="1"/>
  <c r="Z344" i="1"/>
  <c r="BN350" i="1"/>
  <c r="Z352" i="1"/>
  <c r="Z357" i="1"/>
  <c r="Z358" i="1" s="1"/>
  <c r="BP357" i="1"/>
  <c r="Z361" i="1"/>
  <c r="BP361" i="1"/>
  <c r="BN369" i="1"/>
  <c r="Z371" i="1"/>
  <c r="Z375" i="1"/>
  <c r="Y378" i="1"/>
  <c r="Z387" i="1"/>
  <c r="X596" i="1"/>
  <c r="Z399" i="1"/>
  <c r="Y402" i="1"/>
  <c r="Z411" i="1"/>
  <c r="Y596" i="1"/>
  <c r="Y450" i="1"/>
  <c r="Z429" i="1"/>
  <c r="Z433" i="1"/>
  <c r="Z437" i="1"/>
  <c r="Z440" i="1"/>
  <c r="BN441" i="1"/>
  <c r="Z442" i="1"/>
  <c r="BP446" i="1"/>
  <c r="Y458" i="1"/>
  <c r="BN457" i="1"/>
  <c r="Y459" i="1"/>
  <c r="BP457" i="1"/>
  <c r="Z457" i="1"/>
  <c r="Z458" i="1" s="1"/>
  <c r="Y454" i="1"/>
  <c r="BN453" i="1"/>
  <c r="Y455" i="1"/>
  <c r="BP453" i="1"/>
  <c r="Z453" i="1"/>
  <c r="Z454" i="1" s="1"/>
  <c r="BN470" i="1"/>
  <c r="BP470" i="1"/>
  <c r="Z470" i="1"/>
  <c r="Y502" i="1"/>
  <c r="Y555" i="1"/>
  <c r="Y477" i="1"/>
  <c r="Z494" i="1"/>
  <c r="BP494" i="1"/>
  <c r="Z498" i="1"/>
  <c r="BP498" i="1"/>
  <c r="Z506" i="1"/>
  <c r="BP506" i="1"/>
  <c r="Z510" i="1"/>
  <c r="BP510" i="1"/>
  <c r="Z514" i="1"/>
  <c r="BP514" i="1"/>
  <c r="Y517" i="1"/>
  <c r="BN520" i="1"/>
  <c r="Z531" i="1"/>
  <c r="BP531" i="1"/>
  <c r="BN532" i="1"/>
  <c r="Z533" i="1"/>
  <c r="BP533" i="1"/>
  <c r="BN534" i="1"/>
  <c r="Z535" i="1"/>
  <c r="BP535" i="1"/>
  <c r="BN536" i="1"/>
  <c r="Z537" i="1"/>
  <c r="BP537" i="1"/>
  <c r="Z548" i="1"/>
  <c r="BP548" i="1"/>
  <c r="BN549" i="1"/>
  <c r="Z550" i="1"/>
  <c r="BP550" i="1"/>
  <c r="BN551" i="1"/>
  <c r="Z552" i="1"/>
  <c r="BP552" i="1"/>
  <c r="BN553" i="1"/>
  <c r="Y554" i="1"/>
  <c r="BN562" i="1"/>
  <c r="Z563" i="1"/>
  <c r="BP563" i="1"/>
  <c r="BN564" i="1"/>
  <c r="Z565" i="1"/>
  <c r="BP565" i="1"/>
  <c r="Z575" i="1"/>
  <c r="Z576" i="1" s="1"/>
  <c r="BP575" i="1"/>
  <c r="Y581" i="1"/>
  <c r="BN583" i="1"/>
  <c r="Y584" i="1"/>
  <c r="AC596" i="1"/>
  <c r="BN475" i="1"/>
  <c r="BN480" i="1"/>
  <c r="Z497" i="1"/>
  <c r="Z502" i="1" s="1"/>
  <c r="Z501" i="1"/>
  <c r="Z505" i="1"/>
  <c r="Z507" i="1" s="1"/>
  <c r="BP505" i="1"/>
  <c r="Z513" i="1"/>
  <c r="Y516" i="1"/>
  <c r="Y539" i="1"/>
  <c r="Y567" i="1"/>
  <c r="Y577" i="1"/>
  <c r="AD596" i="1"/>
  <c r="Y484" i="1"/>
  <c r="BN506" i="1"/>
  <c r="Z520" i="1"/>
  <c r="Z522" i="1" s="1"/>
  <c r="BN531" i="1"/>
  <c r="Z532" i="1"/>
  <c r="Z534" i="1"/>
  <c r="Z536" i="1"/>
  <c r="Z549" i="1"/>
  <c r="Z551" i="1"/>
  <c r="Z553" i="1"/>
  <c r="Z562" i="1"/>
  <c r="BP562" i="1"/>
  <c r="Z564" i="1"/>
  <c r="Y573" i="1"/>
  <c r="BN575" i="1"/>
  <c r="Z583" i="1"/>
  <c r="Z584" i="1" s="1"/>
  <c r="Z415" i="1" l="1"/>
  <c r="Z402" i="1"/>
  <c r="Z389" i="1"/>
  <c r="Z216" i="1"/>
  <c r="Z181" i="1"/>
  <c r="Z175" i="1"/>
  <c r="Z160" i="1"/>
  <c r="Z99" i="1"/>
  <c r="Z93" i="1"/>
  <c r="Z155" i="1"/>
  <c r="Z144" i="1"/>
  <c r="Z449" i="1"/>
  <c r="Z292" i="1"/>
  <c r="Z74" i="1"/>
  <c r="Z130" i="1"/>
  <c r="Z545" i="1"/>
  <c r="Z516" i="1"/>
  <c r="Z364" i="1"/>
  <c r="Z318" i="1"/>
  <c r="Z271" i="1"/>
  <c r="Z262" i="1"/>
  <c r="Z238" i="1"/>
  <c r="Z139" i="1"/>
  <c r="Z115" i="1"/>
  <c r="Z124" i="1"/>
  <c r="Z88" i="1"/>
  <c r="Z36" i="1"/>
  <c r="Z107" i="1"/>
  <c r="Z566" i="1"/>
  <c r="Z554" i="1"/>
  <c r="Z472" i="1"/>
  <c r="Z378" i="1"/>
  <c r="Z353" i="1"/>
  <c r="Z250" i="1"/>
  <c r="Z194" i="1"/>
  <c r="Y586" i="1"/>
  <c r="Z167" i="1"/>
  <c r="Z347" i="1"/>
  <c r="Z334" i="1"/>
  <c r="Y590" i="1"/>
  <c r="Z59" i="1"/>
  <c r="Z538" i="1"/>
  <c r="Y587" i="1"/>
  <c r="Z230" i="1"/>
  <c r="Y588" i="1"/>
  <c r="Y589" i="1" l="1"/>
  <c r="Z591" i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<sst xmlns="http://schemas.openxmlformats.org/spreadsheetml/2006/main" count="2388" uniqueCount="751">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</sst>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B56" sqref="AB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672" t="s">
        <v>0</v>
      </c>
      <c r="E1" s="407"/>
      <c r="F1" s="407"/>
      <c r="G1" s="12" t="s">
        <v>1</v>
      </c>
      <c r="H1" s="672" t="s">
        <v>2</v>
      </c>
      <c r="I1" s="407"/>
      <c r="J1" s="407"/>
      <c r="K1" s="407"/>
      <c r="L1" s="407"/>
      <c r="M1" s="407"/>
      <c r="N1" s="407"/>
      <c r="O1" s="407"/>
      <c r="P1" s="407"/>
      <c r="Q1" s="407"/>
      <c r="R1" s="748" t="s">
        <v>3</v>
      </c>
      <c r="S1" s="407"/>
      <c r="T1" s="4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627" t="s">
        <v>8</v>
      </c>
      <c r="B5" s="395"/>
      <c r="C5" s="396"/>
      <c r="D5" s="512"/>
      <c r="E5" s="514"/>
      <c r="F5" s="453" t="s">
        <v>9</v>
      </c>
      <c r="G5" s="396"/>
      <c r="H5" s="512"/>
      <c r="I5" s="513"/>
      <c r="J5" s="513"/>
      <c r="K5" s="513"/>
      <c r="L5" s="513"/>
      <c r="M5" s="514"/>
      <c r="N5" s="58"/>
      <c r="P5" s="24" t="s">
        <v>10</v>
      </c>
      <c r="Q5" s="420">
        <v>45531</v>
      </c>
      <c r="R5" s="421"/>
      <c r="T5" s="589" t="s">
        <v>11</v>
      </c>
      <c r="U5" s="590"/>
      <c r="V5" s="594" t="s">
        <v>12</v>
      </c>
      <c r="W5" s="421"/>
      <c r="AB5" s="51"/>
      <c r="AC5" s="51"/>
      <c r="AD5" s="51"/>
      <c r="AE5" s="51"/>
    </row>
    <row r="6" spans="1:32" s="367" customFormat="1" ht="24" customHeight="1" x14ac:dyDescent="0.2">
      <c r="A6" s="627" t="s">
        <v>13</v>
      </c>
      <c r="B6" s="395"/>
      <c r="C6" s="396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21"/>
      <c r="N6" s="59"/>
      <c r="P6" s="24" t="s">
        <v>15</v>
      </c>
      <c r="Q6" s="434" t="str">
        <f>IF(Q5=0," ",CHOOSE(WEEKDAY(Q5,2),"Понедельник","Вторник","Среда","Четверг","Пятница","Суббота","Воскресенье"))</f>
        <v>Вторник</v>
      </c>
      <c r="R6" s="382"/>
      <c r="T6" s="602" t="s">
        <v>16</v>
      </c>
      <c r="U6" s="590"/>
      <c r="V6" s="525" t="s">
        <v>17</v>
      </c>
      <c r="W6" s="526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710" t="str">
        <f>IFERROR(VLOOKUP(DeliveryAddress,Table,3,0),1)</f>
        <v>1</v>
      </c>
      <c r="E7" s="711"/>
      <c r="F7" s="711"/>
      <c r="G7" s="711"/>
      <c r="H7" s="711"/>
      <c r="I7" s="711"/>
      <c r="J7" s="711"/>
      <c r="K7" s="711"/>
      <c r="L7" s="711"/>
      <c r="M7" s="598"/>
      <c r="N7" s="60"/>
      <c r="P7" s="24"/>
      <c r="Q7" s="42"/>
      <c r="R7" s="42"/>
      <c r="T7" s="386"/>
      <c r="U7" s="590"/>
      <c r="V7" s="527"/>
      <c r="W7" s="528"/>
      <c r="AB7" s="51"/>
      <c r="AC7" s="51"/>
      <c r="AD7" s="51"/>
      <c r="AE7" s="51"/>
    </row>
    <row r="8" spans="1:32" s="367" customFormat="1" ht="25.5" customHeight="1" x14ac:dyDescent="0.2">
      <c r="A8" s="378" t="s">
        <v>18</v>
      </c>
      <c r="B8" s="379"/>
      <c r="C8" s="380"/>
      <c r="D8" s="719"/>
      <c r="E8" s="720"/>
      <c r="F8" s="720"/>
      <c r="G8" s="720"/>
      <c r="H8" s="720"/>
      <c r="I8" s="720"/>
      <c r="J8" s="720"/>
      <c r="K8" s="720"/>
      <c r="L8" s="720"/>
      <c r="M8" s="721"/>
      <c r="N8" s="61"/>
      <c r="P8" s="24" t="s">
        <v>19</v>
      </c>
      <c r="Q8" s="597">
        <v>0.375</v>
      </c>
      <c r="R8" s="598"/>
      <c r="T8" s="386"/>
      <c r="U8" s="590"/>
      <c r="V8" s="527"/>
      <c r="W8" s="528"/>
      <c r="AB8" s="51"/>
      <c r="AC8" s="51"/>
      <c r="AD8" s="51"/>
      <c r="AE8" s="51"/>
    </row>
    <row r="9" spans="1:32" s="367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2"/>
      <c r="E9" s="473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473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3"/>
      <c r="L9" s="473"/>
      <c r="M9" s="473"/>
      <c r="N9" s="365"/>
      <c r="P9" s="26" t="s">
        <v>20</v>
      </c>
      <c r="Q9" s="650"/>
      <c r="R9" s="457"/>
      <c r="T9" s="386"/>
      <c r="U9" s="590"/>
      <c r="V9" s="529"/>
      <c r="W9" s="530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2"/>
      <c r="E10" s="473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76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603"/>
      <c r="R10" s="604"/>
      <c r="U10" s="24" t="s">
        <v>22</v>
      </c>
      <c r="V10" s="729" t="s">
        <v>23</v>
      </c>
      <c r="W10" s="526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36"/>
      <c r="R11" s="421"/>
      <c r="U11" s="24" t="s">
        <v>26</v>
      </c>
      <c r="V11" s="456" t="s">
        <v>27</v>
      </c>
      <c r="W11" s="457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85" t="s">
        <v>28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6"/>
      <c r="N12" s="62"/>
      <c r="P12" s="24" t="s">
        <v>29</v>
      </c>
      <c r="Q12" s="597"/>
      <c r="R12" s="598"/>
      <c r="S12" s="23"/>
      <c r="U12" s="24"/>
      <c r="V12" s="407"/>
      <c r="W12" s="386"/>
      <c r="AB12" s="51"/>
      <c r="AC12" s="51"/>
      <c r="AD12" s="51"/>
      <c r="AE12" s="51"/>
    </row>
    <row r="13" spans="1:32" s="367" customFormat="1" ht="23.25" customHeight="1" x14ac:dyDescent="0.2">
      <c r="A13" s="585" t="s">
        <v>30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6"/>
      <c r="N13" s="62"/>
      <c r="O13" s="26"/>
      <c r="P13" s="26" t="s">
        <v>31</v>
      </c>
      <c r="Q13" s="456"/>
      <c r="R13" s="4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85" t="s">
        <v>32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564" t="s">
        <v>33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6"/>
      <c r="N15" s="63"/>
      <c r="P15" s="612" t="s">
        <v>34</v>
      </c>
      <c r="Q15" s="407"/>
      <c r="R15" s="407"/>
      <c r="S15" s="407"/>
      <c r="T15" s="4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3"/>
      <c r="Q16" s="613"/>
      <c r="R16" s="613"/>
      <c r="S16" s="613"/>
      <c r="T16" s="6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9" t="s">
        <v>35</v>
      </c>
      <c r="B17" s="399" t="s">
        <v>36</v>
      </c>
      <c r="C17" s="632" t="s">
        <v>37</v>
      </c>
      <c r="D17" s="399" t="s">
        <v>38</v>
      </c>
      <c r="E17" s="400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399" t="s">
        <v>48</v>
      </c>
      <c r="P17" s="399" t="s">
        <v>49</v>
      </c>
      <c r="Q17" s="677"/>
      <c r="R17" s="677"/>
      <c r="S17" s="677"/>
      <c r="T17" s="400"/>
      <c r="U17" s="415" t="s">
        <v>50</v>
      </c>
      <c r="V17" s="396"/>
      <c r="W17" s="399" t="s">
        <v>51</v>
      </c>
      <c r="X17" s="399" t="s">
        <v>52</v>
      </c>
      <c r="Y17" s="413" t="s">
        <v>53</v>
      </c>
      <c r="Z17" s="399" t="s">
        <v>54</v>
      </c>
      <c r="AA17" s="447" t="s">
        <v>55</v>
      </c>
      <c r="AB17" s="447" t="s">
        <v>56</v>
      </c>
      <c r="AC17" s="447" t="s">
        <v>57</v>
      </c>
      <c r="AD17" s="447" t="s">
        <v>58</v>
      </c>
      <c r="AE17" s="448"/>
      <c r="AF17" s="449"/>
      <c r="AG17" s="664"/>
      <c r="BD17" s="542" t="s">
        <v>59</v>
      </c>
    </row>
    <row r="18" spans="1:68" ht="14.25" customHeight="1" x14ac:dyDescent="0.2">
      <c r="A18" s="419"/>
      <c r="B18" s="419"/>
      <c r="C18" s="419"/>
      <c r="D18" s="401"/>
      <c r="E18" s="402"/>
      <c r="F18" s="419"/>
      <c r="G18" s="419"/>
      <c r="H18" s="419"/>
      <c r="I18" s="419"/>
      <c r="J18" s="419"/>
      <c r="K18" s="419"/>
      <c r="L18" s="419"/>
      <c r="M18" s="419"/>
      <c r="N18" s="419"/>
      <c r="O18" s="419"/>
      <c r="P18" s="401"/>
      <c r="Q18" s="678"/>
      <c r="R18" s="678"/>
      <c r="S18" s="678"/>
      <c r="T18" s="402"/>
      <c r="U18" s="368" t="s">
        <v>60</v>
      </c>
      <c r="V18" s="368" t="s">
        <v>61</v>
      </c>
      <c r="W18" s="419"/>
      <c r="X18" s="419"/>
      <c r="Y18" s="414"/>
      <c r="Z18" s="419"/>
      <c r="AA18" s="511"/>
      <c r="AB18" s="511"/>
      <c r="AC18" s="511"/>
      <c r="AD18" s="450"/>
      <c r="AE18" s="451"/>
      <c r="AF18" s="452"/>
      <c r="AG18" s="665"/>
      <c r="BD18" s="386"/>
    </row>
    <row r="19" spans="1:68" ht="27.75" hidden="1" customHeight="1" x14ac:dyDescent="0.2">
      <c r="A19" s="586" t="s">
        <v>62</v>
      </c>
      <c r="B19" s="587"/>
      <c r="C19" s="587"/>
      <c r="D19" s="587"/>
      <c r="E19" s="587"/>
      <c r="F19" s="587"/>
      <c r="G19" s="587"/>
      <c r="H19" s="587"/>
      <c r="I19" s="587"/>
      <c r="J19" s="587"/>
      <c r="K19" s="587"/>
      <c r="L19" s="587"/>
      <c r="M19" s="587"/>
      <c r="N19" s="587"/>
      <c r="O19" s="587"/>
      <c r="P19" s="587"/>
      <c r="Q19" s="587"/>
      <c r="R19" s="587"/>
      <c r="S19" s="587"/>
      <c r="T19" s="587"/>
      <c r="U19" s="587"/>
      <c r="V19" s="587"/>
      <c r="W19" s="587"/>
      <c r="X19" s="587"/>
      <c r="Y19" s="587"/>
      <c r="Z19" s="587"/>
      <c r="AA19" s="48"/>
      <c r="AB19" s="48"/>
      <c r="AC19" s="48"/>
    </row>
    <row r="20" spans="1:68" ht="16.5" hidden="1" customHeight="1" x14ac:dyDescent="0.25">
      <c r="A20" s="42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390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7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8"/>
      <c r="P23" s="389" t="s">
        <v>69</v>
      </c>
      <c r="Q23" s="379"/>
      <c r="R23" s="379"/>
      <c r="S23" s="379"/>
      <c r="T23" s="379"/>
      <c r="U23" s="379"/>
      <c r="V23" s="380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8"/>
      <c r="P24" s="389" t="s">
        <v>69</v>
      </c>
      <c r="Q24" s="379"/>
      <c r="R24" s="379"/>
      <c r="S24" s="379"/>
      <c r="T24" s="379"/>
      <c r="U24" s="379"/>
      <c r="V24" s="380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0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1" t="s">
        <v>75</v>
      </c>
      <c r="Q26" s="392"/>
      <c r="R26" s="392"/>
      <c r="S26" s="392"/>
      <c r="T26" s="39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2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00" t="s">
        <v>87</v>
      </c>
      <c r="Q32" s="392"/>
      <c r="R32" s="392"/>
      <c r="S32" s="392"/>
      <c r="T32" s="39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1" t="s">
        <v>90</v>
      </c>
      <c r="Q33" s="392"/>
      <c r="R33" s="392"/>
      <c r="S33" s="392"/>
      <c r="T33" s="39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7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8"/>
      <c r="P36" s="389" t="s">
        <v>69</v>
      </c>
      <c r="Q36" s="379"/>
      <c r="R36" s="379"/>
      <c r="S36" s="379"/>
      <c r="T36" s="379"/>
      <c r="U36" s="379"/>
      <c r="V36" s="380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8"/>
      <c r="P37" s="389" t="s">
        <v>69</v>
      </c>
      <c r="Q37" s="379"/>
      <c r="R37" s="379"/>
      <c r="S37" s="379"/>
      <c r="T37" s="379"/>
      <c r="U37" s="379"/>
      <c r="V37" s="380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0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7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8"/>
      <c r="P40" s="389" t="s">
        <v>69</v>
      </c>
      <c r="Q40" s="379"/>
      <c r="R40" s="379"/>
      <c r="S40" s="379"/>
      <c r="T40" s="379"/>
      <c r="U40" s="379"/>
      <c r="V40" s="380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8"/>
      <c r="P41" s="389" t="s">
        <v>69</v>
      </c>
      <c r="Q41" s="379"/>
      <c r="R41" s="379"/>
      <c r="S41" s="379"/>
      <c r="T41" s="379"/>
      <c r="U41" s="379"/>
      <c r="V41" s="380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0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7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8"/>
      <c r="P44" s="389" t="s">
        <v>69</v>
      </c>
      <c r="Q44" s="379"/>
      <c r="R44" s="379"/>
      <c r="S44" s="379"/>
      <c r="T44" s="379"/>
      <c r="U44" s="379"/>
      <c r="V44" s="380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8"/>
      <c r="P45" s="389" t="s">
        <v>69</v>
      </c>
      <c r="Q45" s="379"/>
      <c r="R45" s="379"/>
      <c r="S45" s="379"/>
      <c r="T45" s="379"/>
      <c r="U45" s="379"/>
      <c r="V45" s="380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0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7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8"/>
      <c r="P48" s="389" t="s">
        <v>69</v>
      </c>
      <c r="Q48" s="379"/>
      <c r="R48" s="379"/>
      <c r="S48" s="379"/>
      <c r="T48" s="379"/>
      <c r="U48" s="379"/>
      <c r="V48" s="380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8"/>
      <c r="P49" s="389" t="s">
        <v>69</v>
      </c>
      <c r="Q49" s="379"/>
      <c r="R49" s="379"/>
      <c r="S49" s="379"/>
      <c r="T49" s="379"/>
      <c r="U49" s="379"/>
      <c r="V49" s="380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586" t="s">
        <v>107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48"/>
      <c r="AB50" s="48"/>
      <c r="AC50" s="48"/>
    </row>
    <row r="51" spans="1:68" ht="16.5" hidden="1" customHeight="1" x14ac:dyDescent="0.25">
      <c r="A51" s="42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390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74">
        <v>150</v>
      </c>
      <c r="Y53" s="375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74">
        <v>240</v>
      </c>
      <c r="Y56" s="375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7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8"/>
      <c r="P59" s="389" t="s">
        <v>69</v>
      </c>
      <c r="Q59" s="379"/>
      <c r="R59" s="379"/>
      <c r="S59" s="379"/>
      <c r="T59" s="379"/>
      <c r="U59" s="379"/>
      <c r="V59" s="380"/>
      <c r="W59" s="37" t="s">
        <v>70</v>
      </c>
      <c r="X59" s="376">
        <f>IFERROR(X53/H53,"0")+IFERROR(X54/H54,"0")+IFERROR(X55/H55,"0")+IFERROR(X56/H56,"0")+IFERROR(X57/H57,"0")+IFERROR(X58/H58,"0")</f>
        <v>73.888888888888886</v>
      </c>
      <c r="Y59" s="376">
        <f>IFERROR(Y53/H53,"0")+IFERROR(Y54/H54,"0")+IFERROR(Y55/H55,"0")+IFERROR(Y56/H56,"0")+IFERROR(Y57/H57,"0")+IFERROR(Y58/H58,"0")</f>
        <v>74</v>
      </c>
      <c r="Z59" s="376">
        <f>IFERROR(IF(Z53="",0,Z53),"0")+IFERROR(IF(Z54="",0,Z54),"0")+IFERROR(IF(Z55="",0,Z55),"0")+IFERROR(IF(Z56="",0,Z56),"0")+IFERROR(IF(Z57="",0,Z57),"0")+IFERROR(IF(Z58="",0,Z58),"0")</f>
        <v>0.86670000000000003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8"/>
      <c r="P60" s="389" t="s">
        <v>69</v>
      </c>
      <c r="Q60" s="379"/>
      <c r="R60" s="379"/>
      <c r="S60" s="379"/>
      <c r="T60" s="379"/>
      <c r="U60" s="379"/>
      <c r="V60" s="380"/>
      <c r="W60" s="37" t="s">
        <v>68</v>
      </c>
      <c r="X60" s="376">
        <f>IFERROR(SUM(X53:X58),"0")</f>
        <v>390</v>
      </c>
      <c r="Y60" s="376">
        <f>IFERROR(SUM(Y53:Y58),"0")</f>
        <v>391.20000000000005</v>
      </c>
      <c r="Z60" s="37"/>
      <c r="AA60" s="377"/>
      <c r="AB60" s="377"/>
      <c r="AC60" s="377"/>
    </row>
    <row r="61" spans="1:68" ht="14.25" hidden="1" customHeight="1" x14ac:dyDescent="0.25">
      <c r="A61" s="390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7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8"/>
      <c r="P64" s="389" t="s">
        <v>69</v>
      </c>
      <c r="Q64" s="379"/>
      <c r="R64" s="379"/>
      <c r="S64" s="379"/>
      <c r="T64" s="379"/>
      <c r="U64" s="379"/>
      <c r="V64" s="380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8"/>
      <c r="P65" s="389" t="s">
        <v>69</v>
      </c>
      <c r="Q65" s="379"/>
      <c r="R65" s="379"/>
      <c r="S65" s="379"/>
      <c r="T65" s="379"/>
      <c r="U65" s="379"/>
      <c r="V65" s="380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390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1">
        <v>4680115881426</v>
      </c>
      <c r="E68" s="382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5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1">
        <v>4680115881426</v>
      </c>
      <c r="E69" s="382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1">
        <v>4680115880283</v>
      </c>
      <c r="E70" s="382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1">
        <v>4680115882720</v>
      </c>
      <c r="E71" s="382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1">
        <v>4680115881525</v>
      </c>
      <c r="E72" s="382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6" t="s">
        <v>139</v>
      </c>
      <c r="Q72" s="392"/>
      <c r="R72" s="392"/>
      <c r="S72" s="392"/>
      <c r="T72" s="39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1">
        <v>4680115881419</v>
      </c>
      <c r="E73" s="382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87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8"/>
      <c r="P74" s="389" t="s">
        <v>69</v>
      </c>
      <c r="Q74" s="379"/>
      <c r="R74" s="379"/>
      <c r="S74" s="379"/>
      <c r="T74" s="379"/>
      <c r="U74" s="379"/>
      <c r="V74" s="380"/>
      <c r="W74" s="37" t="s">
        <v>70</v>
      </c>
      <c r="X74" s="376">
        <f>IFERROR(X68/H68,"0")+IFERROR(X69/H69,"0")+IFERROR(X70/H70,"0")+IFERROR(X71/H71,"0")+IFERROR(X72/H72,"0")+IFERROR(X73/H73,"0")</f>
        <v>77.777777777777771</v>
      </c>
      <c r="Y74" s="376">
        <f>IFERROR(Y68/H68,"0")+IFERROR(Y69/H69,"0")+IFERROR(Y70/H70,"0")+IFERROR(Y71/H71,"0")+IFERROR(Y72/H72,"0")+IFERROR(Y73/H73,"0")</f>
        <v>78</v>
      </c>
      <c r="Z74" s="376">
        <f>IFERROR(IF(Z68="",0,Z68),"0")+IFERROR(IF(Z69="",0,Z69),"0")+IFERROR(IF(Z70="",0,Z70),"0")+IFERROR(IF(Z71="",0,Z71),"0")+IFERROR(IF(Z72="",0,Z72),"0")+IFERROR(IF(Z73="",0,Z73),"0")</f>
        <v>1.0774999999999999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8"/>
      <c r="P75" s="389" t="s">
        <v>69</v>
      </c>
      <c r="Q75" s="379"/>
      <c r="R75" s="379"/>
      <c r="S75" s="379"/>
      <c r="T75" s="379"/>
      <c r="U75" s="379"/>
      <c r="V75" s="380"/>
      <c r="W75" s="37" t="s">
        <v>68</v>
      </c>
      <c r="X75" s="376">
        <f>IFERROR(SUM(X68:X73),"0")</f>
        <v>525</v>
      </c>
      <c r="Y75" s="376">
        <f>IFERROR(SUM(Y68:Y73),"0")</f>
        <v>527.40000000000009</v>
      </c>
      <c r="Z75" s="37"/>
      <c r="AA75" s="377"/>
      <c r="AB75" s="377"/>
      <c r="AC75" s="377"/>
    </row>
    <row r="76" spans="1:68" ht="14.25" hidden="1" customHeight="1" x14ac:dyDescent="0.25">
      <c r="A76" s="390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1">
        <v>4680115881440</v>
      </c>
      <c r="E77" s="382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2"/>
      <c r="R77" s="392"/>
      <c r="S77" s="392"/>
      <c r="T77" s="393"/>
      <c r="U77" s="34"/>
      <c r="V77" s="34"/>
      <c r="W77" s="35" t="s">
        <v>68</v>
      </c>
      <c r="X77" s="374">
        <v>120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125.33333333333331</v>
      </c>
      <c r="BN77" s="64">
        <f>IFERROR(Y77*I77/H77,"0")</f>
        <v>135.36000000000001</v>
      </c>
      <c r="BO77" s="64">
        <f>IFERROR(1/J77*(X77/H77),"0")</f>
        <v>0.1984126984126984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1">
        <v>4680115881433</v>
      </c>
      <c r="E78" s="382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6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74">
        <v>157.5</v>
      </c>
      <c r="Y78" s="375">
        <f>IFERROR(IF(X78="",0,CEILING((X78/$H78),1)*$H78),"")</f>
        <v>159.30000000000001</v>
      </c>
      <c r="Z78" s="36">
        <f>IFERROR(IF(Y78=0,"",ROUNDUP(Y78/H78,0)*0.00753),"")</f>
        <v>0.44427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169.16666666666666</v>
      </c>
      <c r="BN78" s="64">
        <f>IFERROR(Y78*I78/H78,"0")</f>
        <v>171.1</v>
      </c>
      <c r="BO78" s="64">
        <f>IFERROR(1/J78*(X78/H78),"0")</f>
        <v>0.37393162393162388</v>
      </c>
      <c r="BP78" s="64">
        <f>IFERROR(1/J78*(Y78/H78),"0")</f>
        <v>0.37820512820512819</v>
      </c>
    </row>
    <row r="79" spans="1:68" x14ac:dyDescent="0.2">
      <c r="A79" s="387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8"/>
      <c r="P79" s="389" t="s">
        <v>69</v>
      </c>
      <c r="Q79" s="379"/>
      <c r="R79" s="379"/>
      <c r="S79" s="379"/>
      <c r="T79" s="379"/>
      <c r="U79" s="379"/>
      <c r="V79" s="380"/>
      <c r="W79" s="37" t="s">
        <v>70</v>
      </c>
      <c r="X79" s="376">
        <f>IFERROR(X77/H77,"0")+IFERROR(X78/H78,"0")</f>
        <v>69.444444444444443</v>
      </c>
      <c r="Y79" s="376">
        <f>IFERROR(Y77/H77,"0")+IFERROR(Y78/H78,"0")</f>
        <v>71</v>
      </c>
      <c r="Z79" s="376">
        <f>IFERROR(IF(Z77="",0,Z77),"0")+IFERROR(IF(Z78="",0,Z78),"0")</f>
        <v>0.70527000000000006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8"/>
      <c r="P80" s="389" t="s">
        <v>69</v>
      </c>
      <c r="Q80" s="379"/>
      <c r="R80" s="379"/>
      <c r="S80" s="379"/>
      <c r="T80" s="379"/>
      <c r="U80" s="379"/>
      <c r="V80" s="380"/>
      <c r="W80" s="37" t="s">
        <v>68</v>
      </c>
      <c r="X80" s="376">
        <f>IFERROR(SUM(X77:X78),"0")</f>
        <v>277.5</v>
      </c>
      <c r="Y80" s="376">
        <f>IFERROR(SUM(Y77:Y78),"0")</f>
        <v>288.90000000000003</v>
      </c>
      <c r="Z80" s="37"/>
      <c r="AA80" s="377"/>
      <c r="AB80" s="377"/>
      <c r="AC80" s="377"/>
    </row>
    <row r="81" spans="1:68" ht="14.25" hidden="1" customHeight="1" x14ac:dyDescent="0.25">
      <c r="A81" s="390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1">
        <v>4680115885066</v>
      </c>
      <c r="E82" s="382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2"/>
      <c r="R82" s="392"/>
      <c r="S82" s="392"/>
      <c r="T82" s="39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1">
        <v>4680115885042</v>
      </c>
      <c r="E83" s="382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1">
        <v>4680115885080</v>
      </c>
      <c r="E84" s="382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1">
        <v>4680115885073</v>
      </c>
      <c r="E85" s="382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0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1">
        <v>4680115885059</v>
      </c>
      <c r="E86" s="382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1">
        <v>4680115885097</v>
      </c>
      <c r="E87" s="382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7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8"/>
      <c r="P88" s="389" t="s">
        <v>69</v>
      </c>
      <c r="Q88" s="379"/>
      <c r="R88" s="379"/>
      <c r="S88" s="379"/>
      <c r="T88" s="379"/>
      <c r="U88" s="379"/>
      <c r="V88" s="380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8"/>
      <c r="P89" s="389" t="s">
        <v>69</v>
      </c>
      <c r="Q89" s="379"/>
      <c r="R89" s="379"/>
      <c r="S89" s="379"/>
      <c r="T89" s="379"/>
      <c r="U89" s="379"/>
      <c r="V89" s="380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0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1">
        <v>4680115884403</v>
      </c>
      <c r="E91" s="382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2"/>
      <c r="R91" s="392"/>
      <c r="S91" s="392"/>
      <c r="T91" s="39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1">
        <v>4680115884311</v>
      </c>
      <c r="E92" s="382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7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8"/>
      <c r="P93" s="389" t="s">
        <v>69</v>
      </c>
      <c r="Q93" s="379"/>
      <c r="R93" s="379"/>
      <c r="S93" s="379"/>
      <c r="T93" s="379"/>
      <c r="U93" s="379"/>
      <c r="V93" s="380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8"/>
      <c r="P94" s="389" t="s">
        <v>69</v>
      </c>
      <c r="Q94" s="379"/>
      <c r="R94" s="379"/>
      <c r="S94" s="379"/>
      <c r="T94" s="379"/>
      <c r="U94" s="379"/>
      <c r="V94" s="380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0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1">
        <v>4680115881532</v>
      </c>
      <c r="E96" s="382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2"/>
      <c r="R96" s="392"/>
      <c r="S96" s="392"/>
      <c r="T96" s="39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1">
        <v>4680115881532</v>
      </c>
      <c r="E97" s="382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1">
        <v>4680115881464</v>
      </c>
      <c r="E98" s="382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7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8"/>
      <c r="P99" s="389" t="s">
        <v>69</v>
      </c>
      <c r="Q99" s="379"/>
      <c r="R99" s="379"/>
      <c r="S99" s="379"/>
      <c r="T99" s="379"/>
      <c r="U99" s="379"/>
      <c r="V99" s="380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8"/>
      <c r="P100" s="389" t="s">
        <v>69</v>
      </c>
      <c r="Q100" s="379"/>
      <c r="R100" s="379"/>
      <c r="S100" s="379"/>
      <c r="T100" s="379"/>
      <c r="U100" s="379"/>
      <c r="V100" s="380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hidden="1" customHeight="1" x14ac:dyDescent="0.25">
      <c r="A101" s="428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390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1">
        <v>4680115881327</v>
      </c>
      <c r="E103" s="382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2"/>
      <c r="R103" s="392"/>
      <c r="S103" s="392"/>
      <c r="T103" s="393"/>
      <c r="U103" s="34"/>
      <c r="V103" s="34"/>
      <c r="W103" s="35" t="s">
        <v>68</v>
      </c>
      <c r="X103" s="374">
        <v>200</v>
      </c>
      <c r="Y103" s="375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1">
        <v>4680115881518</v>
      </c>
      <c r="E104" s="382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1">
        <v>4680115881303</v>
      </c>
      <c r="E105" s="382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47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2"/>
      <c r="R105" s="392"/>
      <c r="S105" s="392"/>
      <c r="T105" s="393"/>
      <c r="U105" s="34"/>
      <c r="V105" s="34" t="s">
        <v>177</v>
      </c>
      <c r="W105" s="35" t="s">
        <v>68</v>
      </c>
      <c r="X105" s="374">
        <v>360</v>
      </c>
      <c r="Y105" s="375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1">
        <v>4680115881303</v>
      </c>
      <c r="E106" s="382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2"/>
      <c r="R106" s="392"/>
      <c r="S106" s="392"/>
      <c r="T106" s="393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7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8"/>
      <c r="P107" s="389" t="s">
        <v>69</v>
      </c>
      <c r="Q107" s="379"/>
      <c r="R107" s="379"/>
      <c r="S107" s="379"/>
      <c r="T107" s="379"/>
      <c r="U107" s="379"/>
      <c r="V107" s="380"/>
      <c r="W107" s="37" t="s">
        <v>70</v>
      </c>
      <c r="X107" s="376">
        <f>IFERROR(X103/H103,"0")+IFERROR(X104/H104,"0")+IFERROR(X105/H105,"0")+IFERROR(X106/H106,"0")</f>
        <v>98.518518518518519</v>
      </c>
      <c r="Y107" s="376">
        <f>IFERROR(Y103/H103,"0")+IFERROR(Y104/H104,"0")+IFERROR(Y105/H105,"0")+IFERROR(Y106/H106,"0")</f>
        <v>99</v>
      </c>
      <c r="Z107" s="376">
        <f>IFERROR(IF(Z103="",0,Z103),"0")+IFERROR(IF(Z104="",0,Z104),"0")+IFERROR(IF(Z105="",0,Z105),"0")+IFERROR(IF(Z106="",0,Z106),"0")</f>
        <v>1.1628499999999999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8"/>
      <c r="P108" s="389" t="s">
        <v>69</v>
      </c>
      <c r="Q108" s="379"/>
      <c r="R108" s="379"/>
      <c r="S108" s="379"/>
      <c r="T108" s="379"/>
      <c r="U108" s="379"/>
      <c r="V108" s="380"/>
      <c r="W108" s="37" t="s">
        <v>68</v>
      </c>
      <c r="X108" s="376">
        <f>IFERROR(SUM(X103:X106),"0")</f>
        <v>560</v>
      </c>
      <c r="Y108" s="376">
        <f>IFERROR(SUM(Y103:Y106),"0")</f>
        <v>565.20000000000005</v>
      </c>
      <c r="Z108" s="37"/>
      <c r="AA108" s="377"/>
      <c r="AB108" s="377"/>
      <c r="AC108" s="377"/>
    </row>
    <row r="109" spans="1:68" ht="14.25" hidden="1" customHeight="1" x14ac:dyDescent="0.25">
      <c r="A109" s="390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4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74">
        <v>180</v>
      </c>
      <c r="Y111" s="375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74">
        <v>450</v>
      </c>
      <c r="Y112" s="375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7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8"/>
      <c r="P115" s="389" t="s">
        <v>69</v>
      </c>
      <c r="Q115" s="379"/>
      <c r="R115" s="379"/>
      <c r="S115" s="379"/>
      <c r="T115" s="379"/>
      <c r="U115" s="379"/>
      <c r="V115" s="380"/>
      <c r="W115" s="37" t="s">
        <v>70</v>
      </c>
      <c r="X115" s="376">
        <f>IFERROR(X110/H110,"0")+IFERROR(X111/H111,"0")+IFERROR(X112/H112,"0")+IFERROR(X113/H113,"0")+IFERROR(X114/H114,"0")</f>
        <v>188.09523809523807</v>
      </c>
      <c r="Y115" s="376">
        <f>IFERROR(Y110/H110,"0")+IFERROR(Y111/H111,"0")+IFERROR(Y112/H112,"0")+IFERROR(Y113/H113,"0")+IFERROR(Y114/H114,"0")</f>
        <v>189</v>
      </c>
      <c r="Z115" s="376">
        <f>IFERROR(IF(Z110="",0,Z110),"0")+IFERROR(IF(Z111="",0,Z111),"0")+IFERROR(IF(Z112="",0,Z112),"0")+IFERROR(IF(Z113="",0,Z113),"0")+IFERROR(IF(Z114="",0,Z114),"0")</f>
        <v>1.7360100000000001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8"/>
      <c r="P116" s="389" t="s">
        <v>69</v>
      </c>
      <c r="Q116" s="379"/>
      <c r="R116" s="379"/>
      <c r="S116" s="379"/>
      <c r="T116" s="379"/>
      <c r="U116" s="379"/>
      <c r="V116" s="380"/>
      <c r="W116" s="37" t="s">
        <v>68</v>
      </c>
      <c r="X116" s="376">
        <f>IFERROR(SUM(X110:X114),"0")</f>
        <v>630</v>
      </c>
      <c r="Y116" s="376">
        <f>IFERROR(SUM(Y110:Y114),"0")</f>
        <v>635.70000000000005</v>
      </c>
      <c r="Z116" s="37"/>
      <c r="AA116" s="377"/>
      <c r="AB116" s="377"/>
      <c r="AC116" s="377"/>
    </row>
    <row r="117" spans="1:68" ht="16.5" hidden="1" customHeight="1" x14ac:dyDescent="0.25">
      <c r="A117" s="428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390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7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74">
        <v>60</v>
      </c>
      <c r="Y120" s="375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74">
        <v>405</v>
      </c>
      <c r="Y122" s="375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7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8"/>
      <c r="P124" s="389" t="s">
        <v>69</v>
      </c>
      <c r="Q124" s="379"/>
      <c r="R124" s="379"/>
      <c r="S124" s="379"/>
      <c r="T124" s="379"/>
      <c r="U124" s="379"/>
      <c r="V124" s="380"/>
      <c r="W124" s="37" t="s">
        <v>70</v>
      </c>
      <c r="X124" s="376">
        <f>IFERROR(X119/H119,"0")+IFERROR(X120/H120,"0")+IFERROR(X121/H121,"0")+IFERROR(X122/H122,"0")+IFERROR(X123/H123,"0")</f>
        <v>95.357142857142861</v>
      </c>
      <c r="Y124" s="376">
        <f>IFERROR(Y119/H119,"0")+IFERROR(Y120/H120,"0")+IFERROR(Y121/H121,"0")+IFERROR(Y122/H122,"0")+IFERROR(Y123/H123,"0")</f>
        <v>96</v>
      </c>
      <c r="Z124" s="376">
        <f>IFERROR(IF(Z119="",0,Z119),"0")+IFERROR(IF(Z120="",0,Z120),"0")+IFERROR(IF(Z121="",0,Z121),"0")+IFERROR(IF(Z122="",0,Z122),"0")+IFERROR(IF(Z123="",0,Z123),"0")</f>
        <v>0.9738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8"/>
      <c r="P125" s="389" t="s">
        <v>69</v>
      </c>
      <c r="Q125" s="379"/>
      <c r="R125" s="379"/>
      <c r="S125" s="379"/>
      <c r="T125" s="379"/>
      <c r="U125" s="379"/>
      <c r="V125" s="380"/>
      <c r="W125" s="37" t="s">
        <v>68</v>
      </c>
      <c r="X125" s="376">
        <f>IFERROR(SUM(X119:X123),"0")</f>
        <v>465</v>
      </c>
      <c r="Y125" s="376">
        <f>IFERROR(SUM(Y119:Y123),"0")</f>
        <v>472.2</v>
      </c>
      <c r="Z125" s="37"/>
      <c r="AA125" s="377"/>
      <c r="AB125" s="377"/>
      <c r="AC125" s="377"/>
    </row>
    <row r="126" spans="1:68" ht="14.25" hidden="1" customHeight="1" x14ac:dyDescent="0.25">
      <c r="A126" s="390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1">
        <v>4680115882775</v>
      </c>
      <c r="E128" s="382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2"/>
      <c r="R128" s="392"/>
      <c r="S128" s="392"/>
      <c r="T128" s="39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1">
        <v>4680115880658</v>
      </c>
      <c r="E129" s="382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6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2"/>
      <c r="R129" s="392"/>
      <c r="S129" s="392"/>
      <c r="T129" s="39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7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8"/>
      <c r="P130" s="389" t="s">
        <v>69</v>
      </c>
      <c r="Q130" s="379"/>
      <c r="R130" s="379"/>
      <c r="S130" s="379"/>
      <c r="T130" s="379"/>
      <c r="U130" s="379"/>
      <c r="V130" s="380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8"/>
      <c r="P131" s="389" t="s">
        <v>69</v>
      </c>
      <c r="Q131" s="379"/>
      <c r="R131" s="379"/>
      <c r="S131" s="379"/>
      <c r="T131" s="379"/>
      <c r="U131" s="379"/>
      <c r="V131" s="380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0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1">
        <v>4607091385168</v>
      </c>
      <c r="E133" s="382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2"/>
      <c r="R133" s="392"/>
      <c r="S133" s="392"/>
      <c r="T133" s="39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1">
        <v>4607091385168</v>
      </c>
      <c r="E134" s="382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4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2"/>
      <c r="R134" s="392"/>
      <c r="S134" s="392"/>
      <c r="T134" s="393"/>
      <c r="U134" s="34"/>
      <c r="V134" s="34"/>
      <c r="W134" s="35" t="s">
        <v>68</v>
      </c>
      <c r="X134" s="374">
        <v>550</v>
      </c>
      <c r="Y134" s="375">
        <f t="shared" si="21"/>
        <v>554.4</v>
      </c>
      <c r="Z134" s="36">
        <f>IFERROR(IF(Y134=0,"",ROUNDUP(Y134/H134,0)*0.02175),"")</f>
        <v>1.4355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586.53571428571433</v>
      </c>
      <c r="BN134" s="64">
        <f t="shared" si="23"/>
        <v>591.22799999999995</v>
      </c>
      <c r="BO134" s="64">
        <f t="shared" si="24"/>
        <v>1.1692176870748296</v>
      </c>
      <c r="BP134" s="64">
        <f t="shared" si="25"/>
        <v>1.1785714285714286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1">
        <v>4607091383256</v>
      </c>
      <c r="E135" s="382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1">
        <v>4607091385748</v>
      </c>
      <c r="E136" s="382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4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2"/>
      <c r="R136" s="392"/>
      <c r="S136" s="392"/>
      <c r="T136" s="393"/>
      <c r="U136" s="34"/>
      <c r="V136" s="34"/>
      <c r="W136" s="35" t="s">
        <v>68</v>
      </c>
      <c r="X136" s="374">
        <v>495</v>
      </c>
      <c r="Y136" s="375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1">
        <v>4680115884533</v>
      </c>
      <c r="E137" s="382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2"/>
      <c r="R137" s="392"/>
      <c r="S137" s="392"/>
      <c r="T137" s="393"/>
      <c r="U137" s="34"/>
      <c r="V137" s="34"/>
      <c r="W137" s="35" t="s">
        <v>68</v>
      </c>
      <c r="X137" s="374">
        <v>15</v>
      </c>
      <c r="Y137" s="375">
        <f t="shared" si="21"/>
        <v>16.2</v>
      </c>
      <c r="Z137" s="36">
        <f>IFERROR(IF(Y137=0,"",ROUNDUP(Y137/H137,0)*0.00753),"")</f>
        <v>6.7769999999999997E-2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16.666666666666668</v>
      </c>
      <c r="BN137" s="64">
        <f t="shared" si="23"/>
        <v>18</v>
      </c>
      <c r="BO137" s="64">
        <f t="shared" si="24"/>
        <v>5.3418803418803423E-2</v>
      </c>
      <c r="BP137" s="64">
        <f t="shared" si="25"/>
        <v>5.7692307692307689E-2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1">
        <v>4680115882645</v>
      </c>
      <c r="E138" s="382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2"/>
      <c r="R138" s="392"/>
      <c r="S138" s="392"/>
      <c r="T138" s="39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7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8"/>
      <c r="P139" s="389" t="s">
        <v>69</v>
      </c>
      <c r="Q139" s="379"/>
      <c r="R139" s="379"/>
      <c r="S139" s="379"/>
      <c r="T139" s="379"/>
      <c r="U139" s="379"/>
      <c r="V139" s="380"/>
      <c r="W139" s="37" t="s">
        <v>70</v>
      </c>
      <c r="X139" s="376">
        <f>IFERROR(X133/H133,"0")+IFERROR(X134/H134,"0")+IFERROR(X135/H135,"0")+IFERROR(X136/H136,"0")+IFERROR(X137/H137,"0")+IFERROR(X138/H138,"0")</f>
        <v>257.14285714285711</v>
      </c>
      <c r="Y139" s="376">
        <f>IFERROR(Y133/H133,"0")+IFERROR(Y134/H134,"0")+IFERROR(Y135/H135,"0")+IFERROR(Y136/H136,"0")+IFERROR(Y137/H137,"0")+IFERROR(Y138/H138,"0")</f>
        <v>259</v>
      </c>
      <c r="Z139" s="376">
        <f>IFERROR(IF(Z133="",0,Z133),"0")+IFERROR(IF(Z134="",0,Z134),"0")+IFERROR(IF(Z135="",0,Z135),"0")+IFERROR(IF(Z136="",0,Z136),"0")+IFERROR(IF(Z137="",0,Z137),"0")+IFERROR(IF(Z138="",0,Z138),"0")</f>
        <v>2.8887899999999997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8"/>
      <c r="P140" s="389" t="s">
        <v>69</v>
      </c>
      <c r="Q140" s="379"/>
      <c r="R140" s="379"/>
      <c r="S140" s="379"/>
      <c r="T140" s="379"/>
      <c r="U140" s="379"/>
      <c r="V140" s="380"/>
      <c r="W140" s="37" t="s">
        <v>68</v>
      </c>
      <c r="X140" s="376">
        <f>IFERROR(SUM(X133:X138),"0")</f>
        <v>1060</v>
      </c>
      <c r="Y140" s="376">
        <f>IFERROR(SUM(Y133:Y138),"0")</f>
        <v>1067.4000000000001</v>
      </c>
      <c r="Z140" s="37"/>
      <c r="AA140" s="377"/>
      <c r="AB140" s="377"/>
      <c r="AC140" s="377"/>
    </row>
    <row r="141" spans="1:68" ht="14.25" hidden="1" customHeight="1" x14ac:dyDescent="0.25">
      <c r="A141" s="390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1">
        <v>4680115882652</v>
      </c>
      <c r="E142" s="382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2"/>
      <c r="R142" s="392"/>
      <c r="S142" s="392"/>
      <c r="T142" s="39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1">
        <v>4680115880238</v>
      </c>
      <c r="E143" s="382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2"/>
      <c r="R143" s="392"/>
      <c r="S143" s="392"/>
      <c r="T143" s="393"/>
      <c r="U143" s="34"/>
      <c r="V143" s="34"/>
      <c r="W143" s="35" t="s">
        <v>68</v>
      </c>
      <c r="X143" s="374">
        <v>29.7</v>
      </c>
      <c r="Y143" s="375">
        <f>IFERROR(IF(X143="",0,CEILING((X143/$H143),1)*$H143),"")</f>
        <v>29.7</v>
      </c>
      <c r="Z143" s="36">
        <f>IFERROR(IF(Y143=0,"",ROUNDUP(Y143/H143,0)*0.00753),"")</f>
        <v>0.11295000000000001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33.870000000000005</v>
      </c>
      <c r="BN143" s="64">
        <f>IFERROR(Y143*I143/H143,"0")</f>
        <v>33.870000000000005</v>
      </c>
      <c r="BO143" s="64">
        <f>IFERROR(1/J143*(X143/H143),"0")</f>
        <v>9.6153846153846145E-2</v>
      </c>
      <c r="BP143" s="64">
        <f>IFERROR(1/J143*(Y143/H143),"0")</f>
        <v>9.6153846153846145E-2</v>
      </c>
    </row>
    <row r="144" spans="1:68" x14ac:dyDescent="0.2">
      <c r="A144" s="387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8"/>
      <c r="P144" s="389" t="s">
        <v>69</v>
      </c>
      <c r="Q144" s="379"/>
      <c r="R144" s="379"/>
      <c r="S144" s="379"/>
      <c r="T144" s="379"/>
      <c r="U144" s="379"/>
      <c r="V144" s="380"/>
      <c r="W144" s="37" t="s">
        <v>70</v>
      </c>
      <c r="X144" s="376">
        <f>IFERROR(X142/H142,"0")+IFERROR(X143/H143,"0")</f>
        <v>15</v>
      </c>
      <c r="Y144" s="376">
        <f>IFERROR(Y142/H142,"0")+IFERROR(Y143/H143,"0")</f>
        <v>15</v>
      </c>
      <c r="Z144" s="376">
        <f>IFERROR(IF(Z142="",0,Z142),"0")+IFERROR(IF(Z143="",0,Z143),"0")</f>
        <v>0.11295000000000001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8"/>
      <c r="P145" s="389" t="s">
        <v>69</v>
      </c>
      <c r="Q145" s="379"/>
      <c r="R145" s="379"/>
      <c r="S145" s="379"/>
      <c r="T145" s="379"/>
      <c r="U145" s="379"/>
      <c r="V145" s="380"/>
      <c r="W145" s="37" t="s">
        <v>68</v>
      </c>
      <c r="X145" s="376">
        <f>IFERROR(SUM(X142:X143),"0")</f>
        <v>29.7</v>
      </c>
      <c r="Y145" s="376">
        <f>IFERROR(SUM(Y142:Y143),"0")</f>
        <v>29.7</v>
      </c>
      <c r="Z145" s="37"/>
      <c r="AA145" s="377"/>
      <c r="AB145" s="377"/>
      <c r="AC145" s="377"/>
    </row>
    <row r="146" spans="1:68" ht="16.5" hidden="1" customHeight="1" x14ac:dyDescent="0.25">
      <c r="A146" s="428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390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1">
        <v>4680115882577</v>
      </c>
      <c r="E148" s="382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2"/>
      <c r="R148" s="392"/>
      <c r="S148" s="392"/>
      <c r="T148" s="393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1">
        <v>4680115882577</v>
      </c>
      <c r="E149" s="382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4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2"/>
      <c r="R149" s="392"/>
      <c r="S149" s="392"/>
      <c r="T149" s="39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7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8"/>
      <c r="P150" s="389" t="s">
        <v>69</v>
      </c>
      <c r="Q150" s="379"/>
      <c r="R150" s="379"/>
      <c r="S150" s="379"/>
      <c r="T150" s="379"/>
      <c r="U150" s="379"/>
      <c r="V150" s="380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8"/>
      <c r="P151" s="389" t="s">
        <v>69</v>
      </c>
      <c r="Q151" s="379"/>
      <c r="R151" s="379"/>
      <c r="S151" s="379"/>
      <c r="T151" s="379"/>
      <c r="U151" s="379"/>
      <c r="V151" s="380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hidden="1" customHeight="1" x14ac:dyDescent="0.25">
      <c r="A152" s="390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1">
        <v>4680115883444</v>
      </c>
      <c r="E153" s="382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2"/>
      <c r="R153" s="392"/>
      <c r="S153" s="392"/>
      <c r="T153" s="393"/>
      <c r="U153" s="34"/>
      <c r="V153" s="34"/>
      <c r="W153" s="35" t="s">
        <v>68</v>
      </c>
      <c r="X153" s="374">
        <v>28</v>
      </c>
      <c r="Y153" s="375">
        <f>IFERROR(IF(X153="",0,CEILING((X153/$H153),1)*$H153),"")</f>
        <v>28</v>
      </c>
      <c r="Z153" s="36">
        <f>IFERROR(IF(Y153=0,"",ROUNDUP(Y153/H153,0)*0.00753),"")</f>
        <v>7.5300000000000006E-2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30.880000000000003</v>
      </c>
      <c r="BN153" s="64">
        <f>IFERROR(Y153*I153/H153,"0")</f>
        <v>30.880000000000003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1">
        <v>4680115883444</v>
      </c>
      <c r="E154" s="382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92"/>
      <c r="R154" s="392"/>
      <c r="S154" s="392"/>
      <c r="T154" s="39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7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8"/>
      <c r="P155" s="389" t="s">
        <v>69</v>
      </c>
      <c r="Q155" s="379"/>
      <c r="R155" s="379"/>
      <c r="S155" s="379"/>
      <c r="T155" s="379"/>
      <c r="U155" s="379"/>
      <c r="V155" s="380"/>
      <c r="W155" s="37" t="s">
        <v>70</v>
      </c>
      <c r="X155" s="376">
        <f>IFERROR(X153/H153,"0")+IFERROR(X154/H154,"0")</f>
        <v>10</v>
      </c>
      <c r="Y155" s="376">
        <f>IFERROR(Y153/H153,"0")+IFERROR(Y154/H154,"0")</f>
        <v>10</v>
      </c>
      <c r="Z155" s="376">
        <f>IFERROR(IF(Z153="",0,Z153),"0")+IFERROR(IF(Z154="",0,Z154),"0")</f>
        <v>7.5300000000000006E-2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8"/>
      <c r="P156" s="389" t="s">
        <v>69</v>
      </c>
      <c r="Q156" s="379"/>
      <c r="R156" s="379"/>
      <c r="S156" s="379"/>
      <c r="T156" s="379"/>
      <c r="U156" s="379"/>
      <c r="V156" s="380"/>
      <c r="W156" s="37" t="s">
        <v>68</v>
      </c>
      <c r="X156" s="376">
        <f>IFERROR(SUM(X153:X154),"0")</f>
        <v>28</v>
      </c>
      <c r="Y156" s="376">
        <f>IFERROR(SUM(Y153:Y154),"0")</f>
        <v>28</v>
      </c>
      <c r="Z156" s="37"/>
      <c r="AA156" s="377"/>
      <c r="AB156" s="377"/>
      <c r="AC156" s="377"/>
    </row>
    <row r="157" spans="1:68" ht="14.25" hidden="1" customHeight="1" x14ac:dyDescent="0.25">
      <c r="A157" s="390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1">
        <v>4680115882584</v>
      </c>
      <c r="E158" s="382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2"/>
      <c r="R158" s="392"/>
      <c r="S158" s="392"/>
      <c r="T158" s="393"/>
      <c r="U158" s="34"/>
      <c r="V158" s="34"/>
      <c r="W158" s="35" t="s">
        <v>68</v>
      </c>
      <c r="X158" s="374">
        <v>66</v>
      </c>
      <c r="Y158" s="375">
        <f>IFERROR(IF(X158="",0,CEILING((X158/$H158),1)*$H158),"")</f>
        <v>66</v>
      </c>
      <c r="Z158" s="36">
        <f>IFERROR(IF(Y158=0,"",ROUNDUP(Y158/H158,0)*0.00753),"")</f>
        <v>0.18825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73.199999999999989</v>
      </c>
      <c r="BN158" s="64">
        <f>IFERROR(Y158*I158/H158,"0")</f>
        <v>73.199999999999989</v>
      </c>
      <c r="BO158" s="64">
        <f>IFERROR(1/J158*(X158/H158),"0")</f>
        <v>0.16025641025641024</v>
      </c>
      <c r="BP158" s="64">
        <f>IFERROR(1/J158*(Y158/H158),"0")</f>
        <v>0.16025641025641024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1">
        <v>4680115882584</v>
      </c>
      <c r="E159" s="382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5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2"/>
      <c r="R159" s="392"/>
      <c r="S159" s="392"/>
      <c r="T159" s="39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7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8"/>
      <c r="P160" s="389" t="s">
        <v>69</v>
      </c>
      <c r="Q160" s="379"/>
      <c r="R160" s="379"/>
      <c r="S160" s="379"/>
      <c r="T160" s="379"/>
      <c r="U160" s="379"/>
      <c r="V160" s="380"/>
      <c r="W160" s="37" t="s">
        <v>70</v>
      </c>
      <c r="X160" s="376">
        <f>IFERROR(X158/H158,"0")+IFERROR(X159/H159,"0")</f>
        <v>25</v>
      </c>
      <c r="Y160" s="376">
        <f>IFERROR(Y158/H158,"0")+IFERROR(Y159/H159,"0")</f>
        <v>25</v>
      </c>
      <c r="Z160" s="376">
        <f>IFERROR(IF(Z158="",0,Z158),"0")+IFERROR(IF(Z159="",0,Z159),"0")</f>
        <v>0.18825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8"/>
      <c r="P161" s="389" t="s">
        <v>69</v>
      </c>
      <c r="Q161" s="379"/>
      <c r="R161" s="379"/>
      <c r="S161" s="379"/>
      <c r="T161" s="379"/>
      <c r="U161" s="379"/>
      <c r="V161" s="380"/>
      <c r="W161" s="37" t="s">
        <v>68</v>
      </c>
      <c r="X161" s="376">
        <f>IFERROR(SUM(X158:X159),"0")</f>
        <v>66</v>
      </c>
      <c r="Y161" s="376">
        <f>IFERROR(SUM(Y158:Y159),"0")</f>
        <v>66</v>
      </c>
      <c r="Z161" s="37"/>
      <c r="AA161" s="377"/>
      <c r="AB161" s="377"/>
      <c r="AC161" s="377"/>
    </row>
    <row r="162" spans="1:68" ht="16.5" hidden="1" customHeight="1" x14ac:dyDescent="0.25">
      <c r="A162" s="428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390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1">
        <v>4607091382945</v>
      </c>
      <c r="E164" s="382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5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2"/>
      <c r="R164" s="392"/>
      <c r="S164" s="392"/>
      <c r="T164" s="39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1">
        <v>4607091382952</v>
      </c>
      <c r="E165" s="382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7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2"/>
      <c r="R165" s="392"/>
      <c r="S165" s="392"/>
      <c r="T165" s="393"/>
      <c r="U165" s="34"/>
      <c r="V165" s="34"/>
      <c r="W165" s="35" t="s">
        <v>68</v>
      </c>
      <c r="X165" s="374">
        <v>45</v>
      </c>
      <c r="Y165" s="375">
        <f>IFERROR(IF(X165="",0,CEILING((X165/$H165),1)*$H165),"")</f>
        <v>45</v>
      </c>
      <c r="Z165" s="36">
        <f>IFERROR(IF(Y165=0,"",ROUNDUP(Y165/H165,0)*0.00753),"")</f>
        <v>0.11295000000000001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48</v>
      </c>
      <c r="BN165" s="64">
        <f>IFERROR(Y165*I165/H165,"0")</f>
        <v>48</v>
      </c>
      <c r="BO165" s="64">
        <f>IFERROR(1/J165*(X165/H165),"0")</f>
        <v>9.6153846153846145E-2</v>
      </c>
      <c r="BP165" s="64">
        <f>IFERROR(1/J165*(Y165/H165),"0")</f>
        <v>9.6153846153846145E-2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1">
        <v>4607091384604</v>
      </c>
      <c r="E166" s="382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7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8"/>
      <c r="P167" s="389" t="s">
        <v>69</v>
      </c>
      <c r="Q167" s="379"/>
      <c r="R167" s="379"/>
      <c r="S167" s="379"/>
      <c r="T167" s="379"/>
      <c r="U167" s="379"/>
      <c r="V167" s="380"/>
      <c r="W167" s="37" t="s">
        <v>70</v>
      </c>
      <c r="X167" s="376">
        <f>IFERROR(X164/H164,"0")+IFERROR(X165/H165,"0")+IFERROR(X166/H166,"0")</f>
        <v>15</v>
      </c>
      <c r="Y167" s="376">
        <f>IFERROR(Y164/H164,"0")+IFERROR(Y165/H165,"0")+IFERROR(Y166/H166,"0")</f>
        <v>15</v>
      </c>
      <c r="Z167" s="376">
        <f>IFERROR(IF(Z164="",0,Z164),"0")+IFERROR(IF(Z165="",0,Z165),"0")+IFERROR(IF(Z166="",0,Z166),"0")</f>
        <v>0.11295000000000001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8"/>
      <c r="P168" s="389" t="s">
        <v>69</v>
      </c>
      <c r="Q168" s="379"/>
      <c r="R168" s="379"/>
      <c r="S168" s="379"/>
      <c r="T168" s="379"/>
      <c r="U168" s="379"/>
      <c r="V168" s="380"/>
      <c r="W168" s="37" t="s">
        <v>68</v>
      </c>
      <c r="X168" s="376">
        <f>IFERROR(SUM(X164:X166),"0")</f>
        <v>45</v>
      </c>
      <c r="Y168" s="376">
        <f>IFERROR(SUM(Y164:Y166),"0")</f>
        <v>45</v>
      </c>
      <c r="Z168" s="37"/>
      <c r="AA168" s="377"/>
      <c r="AB168" s="377"/>
      <c r="AC168" s="377"/>
    </row>
    <row r="169" spans="1:68" ht="14.25" hidden="1" customHeight="1" x14ac:dyDescent="0.25">
      <c r="A169" s="390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1">
        <v>4607091387667</v>
      </c>
      <c r="E170" s="382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2"/>
      <c r="R170" s="392"/>
      <c r="S170" s="392"/>
      <c r="T170" s="39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1">
        <v>4607091387636</v>
      </c>
      <c r="E171" s="382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2"/>
      <c r="R171" s="392"/>
      <c r="S171" s="392"/>
      <c r="T171" s="39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1">
        <v>4607091382426</v>
      </c>
      <c r="E172" s="382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7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1">
        <v>4607091386547</v>
      </c>
      <c r="E173" s="382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1">
        <v>4607091382464</v>
      </c>
      <c r="E174" s="382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7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8"/>
      <c r="P175" s="389" t="s">
        <v>69</v>
      </c>
      <c r="Q175" s="379"/>
      <c r="R175" s="379"/>
      <c r="S175" s="379"/>
      <c r="T175" s="379"/>
      <c r="U175" s="379"/>
      <c r="V175" s="380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8"/>
      <c r="P176" s="389" t="s">
        <v>69</v>
      </c>
      <c r="Q176" s="379"/>
      <c r="R176" s="379"/>
      <c r="S176" s="379"/>
      <c r="T176" s="379"/>
      <c r="U176" s="379"/>
      <c r="V176" s="380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0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1">
        <v>4607091385304</v>
      </c>
      <c r="E178" s="382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2"/>
      <c r="R178" s="392"/>
      <c r="S178" s="392"/>
      <c r="T178" s="393"/>
      <c r="U178" s="34"/>
      <c r="V178" s="34"/>
      <c r="W178" s="35" t="s">
        <v>68</v>
      </c>
      <c r="X178" s="374">
        <v>40</v>
      </c>
      <c r="Y178" s="375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1">
        <v>4607091386264</v>
      </c>
      <c r="E179" s="382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6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2"/>
      <c r="R179" s="392"/>
      <c r="S179" s="392"/>
      <c r="T179" s="39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1">
        <v>4607091385427</v>
      </c>
      <c r="E180" s="382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2"/>
      <c r="R180" s="392"/>
      <c r="S180" s="392"/>
      <c r="T180" s="393"/>
      <c r="U180" s="34"/>
      <c r="V180" s="34"/>
      <c r="W180" s="35" t="s">
        <v>68</v>
      </c>
      <c r="X180" s="374">
        <v>50</v>
      </c>
      <c r="Y180" s="375">
        <f>IFERROR(IF(X180="",0,CEILING((X180/$H180),1)*$H180),"")</f>
        <v>51</v>
      </c>
      <c r="Z180" s="36">
        <f>IFERROR(IF(Y180=0,"",ROUNDUP(Y180/H180,0)*0.00753),"")</f>
        <v>0.12801000000000001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54.533333333333331</v>
      </c>
      <c r="BN180" s="64">
        <f>IFERROR(Y180*I180/H180,"0")</f>
        <v>55.623999999999995</v>
      </c>
      <c r="BO180" s="64">
        <f>IFERROR(1/J180*(X180/H180),"0")</f>
        <v>0.10683760683760685</v>
      </c>
      <c r="BP180" s="64">
        <f>IFERROR(1/J180*(Y180/H180),"0")</f>
        <v>0.10897435897435898</v>
      </c>
    </row>
    <row r="181" spans="1:68" x14ac:dyDescent="0.2">
      <c r="A181" s="387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8"/>
      <c r="P181" s="389" t="s">
        <v>69</v>
      </c>
      <c r="Q181" s="379"/>
      <c r="R181" s="379"/>
      <c r="S181" s="379"/>
      <c r="T181" s="379"/>
      <c r="U181" s="379"/>
      <c r="V181" s="380"/>
      <c r="W181" s="37" t="s">
        <v>70</v>
      </c>
      <c r="X181" s="376">
        <f>IFERROR(X178/H178,"0")+IFERROR(X179/H179,"0")+IFERROR(X180/H180,"0")</f>
        <v>21.428571428571431</v>
      </c>
      <c r="Y181" s="376">
        <f>IFERROR(Y178/H178,"0")+IFERROR(Y179/H179,"0")+IFERROR(Y180/H180,"0")</f>
        <v>22</v>
      </c>
      <c r="Z181" s="376">
        <f>IFERROR(IF(Z178="",0,Z178),"0")+IFERROR(IF(Z179="",0,Z179),"0")+IFERROR(IF(Z180="",0,Z180),"0")</f>
        <v>0.23676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8"/>
      <c r="P182" s="389" t="s">
        <v>69</v>
      </c>
      <c r="Q182" s="379"/>
      <c r="R182" s="379"/>
      <c r="S182" s="379"/>
      <c r="T182" s="379"/>
      <c r="U182" s="379"/>
      <c r="V182" s="380"/>
      <c r="W182" s="37" t="s">
        <v>68</v>
      </c>
      <c r="X182" s="376">
        <f>IFERROR(SUM(X178:X180),"0")</f>
        <v>90</v>
      </c>
      <c r="Y182" s="376">
        <f>IFERROR(SUM(Y178:Y180),"0")</f>
        <v>93</v>
      </c>
      <c r="Z182" s="37"/>
      <c r="AA182" s="377"/>
      <c r="AB182" s="377"/>
      <c r="AC182" s="377"/>
    </row>
    <row r="183" spans="1:68" ht="27.75" hidden="1" customHeight="1" x14ac:dyDescent="0.2">
      <c r="A183" s="586" t="s">
        <v>253</v>
      </c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87"/>
      <c r="P183" s="587"/>
      <c r="Q183" s="587"/>
      <c r="R183" s="587"/>
      <c r="S183" s="587"/>
      <c r="T183" s="587"/>
      <c r="U183" s="587"/>
      <c r="V183" s="587"/>
      <c r="W183" s="587"/>
      <c r="X183" s="587"/>
      <c r="Y183" s="587"/>
      <c r="Z183" s="587"/>
      <c r="AA183" s="48"/>
      <c r="AB183" s="48"/>
      <c r="AC183" s="48"/>
    </row>
    <row r="184" spans="1:68" ht="16.5" hidden="1" customHeight="1" x14ac:dyDescent="0.25">
      <c r="A184" s="428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390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1">
        <v>4680115880993</v>
      </c>
      <c r="E186" s="382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2"/>
      <c r="R186" s="392"/>
      <c r="S186" s="392"/>
      <c r="T186" s="393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1">
        <v>4680115881761</v>
      </c>
      <c r="E187" s="382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2"/>
      <c r="R187" s="392"/>
      <c r="S187" s="392"/>
      <c r="T187" s="39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1">
        <v>4680115881563</v>
      </c>
      <c r="E188" s="382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2"/>
      <c r="R188" s="392"/>
      <c r="S188" s="392"/>
      <c r="T188" s="393"/>
      <c r="U188" s="34"/>
      <c r="V188" s="34"/>
      <c r="W188" s="35" t="s">
        <v>68</v>
      </c>
      <c r="X188" s="374">
        <v>50</v>
      </c>
      <c r="Y188" s="375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1">
        <v>4680115880986</v>
      </c>
      <c r="E189" s="382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2"/>
      <c r="R189" s="392"/>
      <c r="S189" s="392"/>
      <c r="T189" s="393"/>
      <c r="U189" s="34"/>
      <c r="V189" s="34"/>
      <c r="W189" s="35" t="s">
        <v>68</v>
      </c>
      <c r="X189" s="374">
        <v>105</v>
      </c>
      <c r="Y189" s="375">
        <f t="shared" si="26"/>
        <v>105</v>
      </c>
      <c r="Z189" s="36">
        <f>IFERROR(IF(Y189=0,"",ROUNDUP(Y189/H189,0)*0.00502),"")</f>
        <v>0.251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111.5</v>
      </c>
      <c r="BN189" s="64">
        <f t="shared" si="28"/>
        <v>111.5</v>
      </c>
      <c r="BO189" s="64">
        <f t="shared" si="29"/>
        <v>0.21367521367521369</v>
      </c>
      <c r="BP189" s="64">
        <f t="shared" si="30"/>
        <v>0.21367521367521369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1">
        <v>4680115881785</v>
      </c>
      <c r="E190" s="382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4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74">
        <v>140</v>
      </c>
      <c r="Y190" s="375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1">
        <v>4680115881679</v>
      </c>
      <c r="E191" s="382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2"/>
      <c r="R191" s="392"/>
      <c r="S191" s="392"/>
      <c r="T191" s="393"/>
      <c r="U191" s="34"/>
      <c r="V191" s="34"/>
      <c r="W191" s="35" t="s">
        <v>68</v>
      </c>
      <c r="X191" s="374">
        <v>192.5</v>
      </c>
      <c r="Y191" s="375">
        <f t="shared" si="26"/>
        <v>193.20000000000002</v>
      </c>
      <c r="Z191" s="36">
        <f>IFERROR(IF(Y191=0,"",ROUNDUP(Y191/H191,0)*0.00502),"")</f>
        <v>0.46184000000000003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201.66666666666669</v>
      </c>
      <c r="BN191" s="64">
        <f t="shared" si="28"/>
        <v>202.40000000000003</v>
      </c>
      <c r="BO191" s="64">
        <f t="shared" si="29"/>
        <v>0.39173789173789175</v>
      </c>
      <c r="BP191" s="64">
        <f t="shared" si="30"/>
        <v>0.39316239316239321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1">
        <v>4680115880191</v>
      </c>
      <c r="E192" s="382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1">
        <v>4680115883963</v>
      </c>
      <c r="E193" s="382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2"/>
      <c r="R193" s="392"/>
      <c r="S193" s="392"/>
      <c r="T193" s="39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7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8"/>
      <c r="P194" s="389" t="s">
        <v>69</v>
      </c>
      <c r="Q194" s="379"/>
      <c r="R194" s="379"/>
      <c r="S194" s="379"/>
      <c r="T194" s="379"/>
      <c r="U194" s="379"/>
      <c r="V194" s="380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232.14285714285714</v>
      </c>
      <c r="Y194" s="376">
        <f>IFERROR(Y186/H186,"0")+IFERROR(Y187/H187,"0")+IFERROR(Y188/H188,"0")+IFERROR(Y189/H189,"0")+IFERROR(Y190/H190,"0")+IFERROR(Y191/H191,"0")+IFERROR(Y192/H192,"0")+IFERROR(Y193/H193,"0")</f>
        <v>233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1.2299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8"/>
      <c r="P195" s="389" t="s">
        <v>69</v>
      </c>
      <c r="Q195" s="379"/>
      <c r="R195" s="379"/>
      <c r="S195" s="379"/>
      <c r="T195" s="379"/>
      <c r="U195" s="379"/>
      <c r="V195" s="380"/>
      <c r="W195" s="37" t="s">
        <v>68</v>
      </c>
      <c r="X195" s="376">
        <f>IFERROR(SUM(X186:X193),"0")</f>
        <v>537.5</v>
      </c>
      <c r="Y195" s="376">
        <f>IFERROR(SUM(Y186:Y193),"0")</f>
        <v>539.70000000000005</v>
      </c>
      <c r="Z195" s="37"/>
      <c r="AA195" s="377"/>
      <c r="AB195" s="377"/>
      <c r="AC195" s="377"/>
    </row>
    <row r="196" spans="1:68" ht="16.5" hidden="1" customHeight="1" x14ac:dyDescent="0.25">
      <c r="A196" s="428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390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1">
        <v>4680115881402</v>
      </c>
      <c r="E198" s="382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4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2"/>
      <c r="R198" s="392"/>
      <c r="S198" s="392"/>
      <c r="T198" s="39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1">
        <v>4680115881396</v>
      </c>
      <c r="E199" s="382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2"/>
      <c r="R199" s="392"/>
      <c r="S199" s="392"/>
      <c r="T199" s="39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7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8"/>
      <c r="P200" s="389" t="s">
        <v>69</v>
      </c>
      <c r="Q200" s="379"/>
      <c r="R200" s="379"/>
      <c r="S200" s="379"/>
      <c r="T200" s="379"/>
      <c r="U200" s="379"/>
      <c r="V200" s="380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8"/>
      <c r="P201" s="389" t="s">
        <v>69</v>
      </c>
      <c r="Q201" s="379"/>
      <c r="R201" s="379"/>
      <c r="S201" s="379"/>
      <c r="T201" s="379"/>
      <c r="U201" s="379"/>
      <c r="V201" s="380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0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1">
        <v>4680115882935</v>
      </c>
      <c r="E203" s="382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2"/>
      <c r="R203" s="392"/>
      <c r="S203" s="392"/>
      <c r="T203" s="39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1">
        <v>4680115880764</v>
      </c>
      <c r="E204" s="382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2"/>
      <c r="R204" s="392"/>
      <c r="S204" s="392"/>
      <c r="T204" s="39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7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8"/>
      <c r="P205" s="389" t="s">
        <v>69</v>
      </c>
      <c r="Q205" s="379"/>
      <c r="R205" s="379"/>
      <c r="S205" s="379"/>
      <c r="T205" s="379"/>
      <c r="U205" s="379"/>
      <c r="V205" s="380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8"/>
      <c r="P206" s="389" t="s">
        <v>69</v>
      </c>
      <c r="Q206" s="379"/>
      <c r="R206" s="379"/>
      <c r="S206" s="379"/>
      <c r="T206" s="379"/>
      <c r="U206" s="379"/>
      <c r="V206" s="380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0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1">
        <v>4680115882683</v>
      </c>
      <c r="E208" s="382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2"/>
      <c r="R208" s="392"/>
      <c r="S208" s="392"/>
      <c r="T208" s="393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1">
        <v>4680115882690</v>
      </c>
      <c r="E209" s="382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2"/>
      <c r="R209" s="392"/>
      <c r="S209" s="392"/>
      <c r="T209" s="393"/>
      <c r="U209" s="34"/>
      <c r="V209" s="34"/>
      <c r="W209" s="35" t="s">
        <v>68</v>
      </c>
      <c r="X209" s="374">
        <v>90</v>
      </c>
      <c r="Y209" s="375">
        <f t="shared" si="31"/>
        <v>91.800000000000011</v>
      </c>
      <c r="Z209" s="36">
        <f>IFERROR(IF(Y209=0,"",ROUNDUP(Y209/H209,0)*0.00937),"")</f>
        <v>0.15928999999999999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93.5</v>
      </c>
      <c r="BN209" s="64">
        <f t="shared" si="33"/>
        <v>95.37</v>
      </c>
      <c r="BO209" s="64">
        <f t="shared" si="34"/>
        <v>0.13888888888888887</v>
      </c>
      <c r="BP209" s="64">
        <f t="shared" si="35"/>
        <v>0.14166666666666666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1">
        <v>4680115882669</v>
      </c>
      <c r="E210" s="382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74">
        <v>170</v>
      </c>
      <c r="Y210" s="375">
        <f t="shared" si="31"/>
        <v>172.8</v>
      </c>
      <c r="Z210" s="36">
        <f>IFERROR(IF(Y210=0,"",ROUNDUP(Y210/H210,0)*0.00937),"")</f>
        <v>0.29984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176.61111111111111</v>
      </c>
      <c r="BN210" s="64">
        <f t="shared" si="33"/>
        <v>179.52</v>
      </c>
      <c r="BO210" s="64">
        <f t="shared" si="34"/>
        <v>0.26234567901234568</v>
      </c>
      <c r="BP210" s="64">
        <f t="shared" si="35"/>
        <v>0.26666666666666666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1">
        <v>4680115882676</v>
      </c>
      <c r="E211" s="382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74">
        <v>140</v>
      </c>
      <c r="Y211" s="375">
        <f t="shared" si="31"/>
        <v>140.4</v>
      </c>
      <c r="Z211" s="36">
        <f>IFERROR(IF(Y211=0,"",ROUNDUP(Y211/H211,0)*0.00937),"")</f>
        <v>0.24362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145.44444444444446</v>
      </c>
      <c r="BN211" s="64">
        <f t="shared" si="33"/>
        <v>145.86000000000001</v>
      </c>
      <c r="BO211" s="64">
        <f t="shared" si="34"/>
        <v>0.21604938271604937</v>
      </c>
      <c r="BP211" s="64">
        <f t="shared" si="35"/>
        <v>0.21666666666666667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1">
        <v>4680115884014</v>
      </c>
      <c r="E212" s="382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1">
        <v>4680115884007</v>
      </c>
      <c r="E213" s="382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1">
        <v>4680115884038</v>
      </c>
      <c r="E214" s="382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1">
        <v>4680115884021</v>
      </c>
      <c r="E215" s="382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7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8"/>
      <c r="P216" s="389" t="s">
        <v>69</v>
      </c>
      <c r="Q216" s="379"/>
      <c r="R216" s="379"/>
      <c r="S216" s="379"/>
      <c r="T216" s="379"/>
      <c r="U216" s="379"/>
      <c r="V216" s="380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96.296296296296291</v>
      </c>
      <c r="Y216" s="376">
        <f>IFERROR(Y208/H208,"0")+IFERROR(Y209/H209,"0")+IFERROR(Y210/H210,"0")+IFERROR(Y211/H211,"0")+IFERROR(Y212/H212,"0")+IFERROR(Y213/H213,"0")+IFERROR(Y214/H214,"0")+IFERROR(Y215/H215,"0")</f>
        <v>98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0.91826000000000008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8"/>
      <c r="P217" s="389" t="s">
        <v>69</v>
      </c>
      <c r="Q217" s="379"/>
      <c r="R217" s="379"/>
      <c r="S217" s="379"/>
      <c r="T217" s="379"/>
      <c r="U217" s="379"/>
      <c r="V217" s="380"/>
      <c r="W217" s="37" t="s">
        <v>68</v>
      </c>
      <c r="X217" s="376">
        <f>IFERROR(SUM(X208:X215),"0")</f>
        <v>520</v>
      </c>
      <c r="Y217" s="376">
        <f>IFERROR(SUM(Y208:Y215),"0")</f>
        <v>529.20000000000005</v>
      </c>
      <c r="Z217" s="37"/>
      <c r="AA217" s="377"/>
      <c r="AB217" s="377"/>
      <c r="AC217" s="377"/>
    </row>
    <row r="218" spans="1:68" ht="14.25" hidden="1" customHeight="1" x14ac:dyDescent="0.25">
      <c r="A218" s="390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1">
        <v>4680115881594</v>
      </c>
      <c r="E219" s="382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6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2"/>
      <c r="R219" s="392"/>
      <c r="S219" s="392"/>
      <c r="T219" s="39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1">
        <v>4680115880962</v>
      </c>
      <c r="E220" s="382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7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92"/>
      <c r="R220" s="392"/>
      <c r="S220" s="392"/>
      <c r="T220" s="39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1">
        <v>4680115881617</v>
      </c>
      <c r="E221" s="382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2"/>
      <c r="R221" s="392"/>
      <c r="S221" s="392"/>
      <c r="T221" s="39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1">
        <v>4680115880573</v>
      </c>
      <c r="E222" s="382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5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92"/>
      <c r="R222" s="392"/>
      <c r="S222" s="392"/>
      <c r="T222" s="393"/>
      <c r="U222" s="34"/>
      <c r="V222" s="34"/>
      <c r="W222" s="35" t="s">
        <v>68</v>
      </c>
      <c r="X222" s="374">
        <v>200</v>
      </c>
      <c r="Y222" s="375">
        <f t="shared" si="36"/>
        <v>200.1</v>
      </c>
      <c r="Z222" s="36">
        <f>IFERROR(IF(Y222=0,"",ROUNDUP(Y222/H222,0)*0.02175),"")</f>
        <v>0.50024999999999997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212.96551724137933</v>
      </c>
      <c r="BN222" s="64">
        <f t="shared" si="38"/>
        <v>213.072</v>
      </c>
      <c r="BO222" s="64">
        <f t="shared" si="39"/>
        <v>0.41050903119868637</v>
      </c>
      <c r="BP222" s="64">
        <f t="shared" si="40"/>
        <v>0.4107142857142857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1">
        <v>4680115882195</v>
      </c>
      <c r="E223" s="382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2"/>
      <c r="R223" s="392"/>
      <c r="S223" s="392"/>
      <c r="T223" s="393"/>
      <c r="U223" s="34"/>
      <c r="V223" s="34"/>
      <c r="W223" s="35" t="s">
        <v>68</v>
      </c>
      <c r="X223" s="374">
        <v>320</v>
      </c>
      <c r="Y223" s="375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1">
        <v>4680115882607</v>
      </c>
      <c r="E224" s="382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6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1">
        <v>4680115880092</v>
      </c>
      <c r="E225" s="382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74">
        <v>440</v>
      </c>
      <c r="Y225" s="375">
        <f t="shared" si="36"/>
        <v>441.59999999999997</v>
      </c>
      <c r="Z225" s="36">
        <f t="shared" si="41"/>
        <v>1.3855200000000001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489.86666666666673</v>
      </c>
      <c r="BN225" s="64">
        <f t="shared" si="38"/>
        <v>491.64799999999997</v>
      </c>
      <c r="BO225" s="64">
        <f t="shared" si="39"/>
        <v>1.1752136752136753</v>
      </c>
      <c r="BP225" s="64">
        <f t="shared" si="40"/>
        <v>1.1794871794871795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1">
        <v>4680115880221</v>
      </c>
      <c r="E226" s="382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1">
        <v>4680115882942</v>
      </c>
      <c r="E227" s="382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1">
        <v>4680115880504</v>
      </c>
      <c r="E228" s="382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92"/>
      <c r="R228" s="392"/>
      <c r="S228" s="392"/>
      <c r="T228" s="393"/>
      <c r="U228" s="34"/>
      <c r="V228" s="34"/>
      <c r="W228" s="35" t="s">
        <v>68</v>
      </c>
      <c r="X228" s="374">
        <v>140</v>
      </c>
      <c r="Y228" s="375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1">
        <v>4680115882164</v>
      </c>
      <c r="E229" s="382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5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74">
        <v>280</v>
      </c>
      <c r="Y229" s="375">
        <f t="shared" si="36"/>
        <v>280.8</v>
      </c>
      <c r="Z229" s="36">
        <f t="shared" si="41"/>
        <v>0.88101000000000007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312.43333333333334</v>
      </c>
      <c r="BN229" s="64">
        <f t="shared" si="38"/>
        <v>313.32600000000002</v>
      </c>
      <c r="BO229" s="64">
        <f t="shared" si="39"/>
        <v>0.74786324786324787</v>
      </c>
      <c r="BP229" s="64">
        <f t="shared" si="40"/>
        <v>0.75000000000000011</v>
      </c>
    </row>
    <row r="230" spans="1:68" x14ac:dyDescent="0.2">
      <c r="A230" s="387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8"/>
      <c r="P230" s="389" t="s">
        <v>69</v>
      </c>
      <c r="Q230" s="379"/>
      <c r="R230" s="379"/>
      <c r="S230" s="379"/>
      <c r="T230" s="379"/>
      <c r="U230" s="379"/>
      <c r="V230" s="380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514.65517241379314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517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4.2200699999999998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8"/>
      <c r="P231" s="389" t="s">
        <v>69</v>
      </c>
      <c r="Q231" s="379"/>
      <c r="R231" s="379"/>
      <c r="S231" s="379"/>
      <c r="T231" s="379"/>
      <c r="U231" s="379"/>
      <c r="V231" s="380"/>
      <c r="W231" s="37" t="s">
        <v>68</v>
      </c>
      <c r="X231" s="376">
        <f>IFERROR(SUM(X219:X229),"0")</f>
        <v>1380</v>
      </c>
      <c r="Y231" s="376">
        <f>IFERROR(SUM(Y219:Y229),"0")</f>
        <v>1385.6999999999998</v>
      </c>
      <c r="Z231" s="37"/>
      <c r="AA231" s="377"/>
      <c r="AB231" s="377"/>
      <c r="AC231" s="377"/>
    </row>
    <row r="232" spans="1:68" ht="14.25" hidden="1" customHeight="1" x14ac:dyDescent="0.25">
      <c r="A232" s="390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1">
        <v>4680115882874</v>
      </c>
      <c r="E233" s="382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5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92"/>
      <c r="R233" s="392"/>
      <c r="S233" s="392"/>
      <c r="T233" s="39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1">
        <v>4680115882874</v>
      </c>
      <c r="E234" s="382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2"/>
      <c r="R234" s="392"/>
      <c r="S234" s="392"/>
      <c r="T234" s="39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1">
        <v>4680115884434</v>
      </c>
      <c r="E235" s="382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1">
        <v>4680115880818</v>
      </c>
      <c r="E236" s="382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74">
        <v>52</v>
      </c>
      <c r="Y236" s="375">
        <f>IFERROR(IF(X236="",0,CEILING((X236/$H236),1)*$H236),"")</f>
        <v>52.8</v>
      </c>
      <c r="Z236" s="36">
        <f>IFERROR(IF(Y236=0,"",ROUNDUP(Y236/H236,0)*0.00753),"")</f>
        <v>0.16566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57.893333333333345</v>
      </c>
      <c r="BN236" s="64">
        <f>IFERROR(Y236*I236/H236,"0")</f>
        <v>58.784000000000006</v>
      </c>
      <c r="BO236" s="64">
        <f>IFERROR(1/J236*(X236/H236),"0")</f>
        <v>0.1388888888888889</v>
      </c>
      <c r="BP236" s="64">
        <f>IFERROR(1/J236*(Y236/H236),"0")</f>
        <v>0.14102564102564102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1">
        <v>4680115880801</v>
      </c>
      <c r="E237" s="382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7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74">
        <v>64</v>
      </c>
      <c r="Y237" s="375">
        <f>IFERROR(IF(X237="",0,CEILING((X237/$H237),1)*$H237),"")</f>
        <v>64.8</v>
      </c>
      <c r="Z237" s="36">
        <f>IFERROR(IF(Y237=0,"",ROUNDUP(Y237/H237,0)*0.00753),"")</f>
        <v>0.20331000000000002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71.253333333333345</v>
      </c>
      <c r="BN237" s="64">
        <f>IFERROR(Y237*I237/H237,"0")</f>
        <v>72.144000000000005</v>
      </c>
      <c r="BO237" s="64">
        <f>IFERROR(1/J237*(X237/H237),"0")</f>
        <v>0.17094017094017094</v>
      </c>
      <c r="BP237" s="64">
        <f>IFERROR(1/J237*(Y237/H237),"0")</f>
        <v>0.17307692307692307</v>
      </c>
    </row>
    <row r="238" spans="1:68" x14ac:dyDescent="0.2">
      <c r="A238" s="387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8"/>
      <c r="P238" s="389" t="s">
        <v>69</v>
      </c>
      <c r="Q238" s="379"/>
      <c r="R238" s="379"/>
      <c r="S238" s="379"/>
      <c r="T238" s="379"/>
      <c r="U238" s="379"/>
      <c r="V238" s="380"/>
      <c r="W238" s="37" t="s">
        <v>70</v>
      </c>
      <c r="X238" s="376">
        <f>IFERROR(X233/H233,"0")+IFERROR(X234/H234,"0")+IFERROR(X235/H235,"0")+IFERROR(X236/H236,"0")+IFERROR(X237/H237,"0")</f>
        <v>48.333333333333336</v>
      </c>
      <c r="Y238" s="376">
        <f>IFERROR(Y233/H233,"0")+IFERROR(Y234/H234,"0")+IFERROR(Y235/H235,"0")+IFERROR(Y236/H236,"0")+IFERROR(Y237/H237,"0")</f>
        <v>49</v>
      </c>
      <c r="Z238" s="376">
        <f>IFERROR(IF(Z233="",0,Z233),"0")+IFERROR(IF(Z234="",0,Z234),"0")+IFERROR(IF(Z235="",0,Z235),"0")+IFERROR(IF(Z236="",0,Z236),"0")+IFERROR(IF(Z237="",0,Z237),"0")</f>
        <v>0.36897000000000002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8"/>
      <c r="P239" s="389" t="s">
        <v>69</v>
      </c>
      <c r="Q239" s="379"/>
      <c r="R239" s="379"/>
      <c r="S239" s="379"/>
      <c r="T239" s="379"/>
      <c r="U239" s="379"/>
      <c r="V239" s="380"/>
      <c r="W239" s="37" t="s">
        <v>68</v>
      </c>
      <c r="X239" s="376">
        <f>IFERROR(SUM(X233:X237),"0")</f>
        <v>116</v>
      </c>
      <c r="Y239" s="376">
        <f>IFERROR(SUM(Y233:Y237),"0")</f>
        <v>117.6</v>
      </c>
      <c r="Z239" s="37"/>
      <c r="AA239" s="377"/>
      <c r="AB239" s="377"/>
      <c r="AC239" s="377"/>
    </row>
    <row r="240" spans="1:68" ht="16.5" hidden="1" customHeight="1" x14ac:dyDescent="0.25">
      <c r="A240" s="428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390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1">
        <v>4680115884274</v>
      </c>
      <c r="E242" s="382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7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2"/>
      <c r="R242" s="392"/>
      <c r="S242" s="392"/>
      <c r="T242" s="39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1">
        <v>4680115884274</v>
      </c>
      <c r="E243" s="382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2"/>
      <c r="R243" s="392"/>
      <c r="S243" s="392"/>
      <c r="T243" s="39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1">
        <v>4680115884298</v>
      </c>
      <c r="E244" s="382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7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1">
        <v>4680115884250</v>
      </c>
      <c r="E245" s="382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62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81">
        <v>4680115884250</v>
      </c>
      <c r="E246" s="382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74">
        <v>150</v>
      </c>
      <c r="Y246" s="375">
        <f t="shared" si="42"/>
        <v>150.79999999999998</v>
      </c>
      <c r="Z246" s="36">
        <f>IFERROR(IF(Y246=0,"",ROUNDUP(Y246/H246,0)*0.02175),"")</f>
        <v>0.28275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156.20689655172416</v>
      </c>
      <c r="BN246" s="64">
        <f t="shared" si="44"/>
        <v>157.04</v>
      </c>
      <c r="BO246" s="64">
        <f t="shared" si="45"/>
        <v>0.23091133004926107</v>
      </c>
      <c r="BP246" s="64">
        <f t="shared" si="46"/>
        <v>0.2321428571428571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1">
        <v>4680115884281</v>
      </c>
      <c r="E247" s="382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1">
        <v>4680115884199</v>
      </c>
      <c r="E248" s="382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1">
        <v>4680115884267</v>
      </c>
      <c r="E249" s="382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74">
        <v>12</v>
      </c>
      <c r="Y249" s="375">
        <f t="shared" si="42"/>
        <v>12</v>
      </c>
      <c r="Z249" s="36">
        <f>IFERROR(IF(Y249=0,"",ROUNDUP(Y249/H249,0)*0.00937),"")</f>
        <v>2.811E-2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12.72</v>
      </c>
      <c r="BN249" s="64">
        <f t="shared" si="44"/>
        <v>12.72</v>
      </c>
      <c r="BO249" s="64">
        <f t="shared" si="45"/>
        <v>2.5000000000000001E-2</v>
      </c>
      <c r="BP249" s="64">
        <f t="shared" si="46"/>
        <v>2.5000000000000001E-2</v>
      </c>
    </row>
    <row r="250" spans="1:68" x14ac:dyDescent="0.2">
      <c r="A250" s="387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8"/>
      <c r="P250" s="389" t="s">
        <v>69</v>
      </c>
      <c r="Q250" s="379"/>
      <c r="R250" s="379"/>
      <c r="S250" s="379"/>
      <c r="T250" s="379"/>
      <c r="U250" s="379"/>
      <c r="V250" s="380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15.931034482758621</v>
      </c>
      <c r="Y250" s="376">
        <f>IFERROR(Y242/H242,"0")+IFERROR(Y243/H243,"0")+IFERROR(Y244/H244,"0")+IFERROR(Y245/H245,"0")+IFERROR(Y246/H246,"0")+IFERROR(Y247/H247,"0")+IFERROR(Y248/H248,"0")+IFERROR(Y249/H249,"0")</f>
        <v>15.999999999999998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0.31086000000000003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8"/>
      <c r="P251" s="389" t="s">
        <v>69</v>
      </c>
      <c r="Q251" s="379"/>
      <c r="R251" s="379"/>
      <c r="S251" s="379"/>
      <c r="T251" s="379"/>
      <c r="U251" s="379"/>
      <c r="V251" s="380"/>
      <c r="W251" s="37" t="s">
        <v>68</v>
      </c>
      <c r="X251" s="376">
        <f>IFERROR(SUM(X242:X249),"0")</f>
        <v>162</v>
      </c>
      <c r="Y251" s="376">
        <f>IFERROR(SUM(Y242:Y249),"0")</f>
        <v>162.79999999999998</v>
      </c>
      <c r="Z251" s="37"/>
      <c r="AA251" s="377"/>
      <c r="AB251" s="377"/>
      <c r="AC251" s="377"/>
    </row>
    <row r="252" spans="1:68" ht="16.5" hidden="1" customHeight="1" x14ac:dyDescent="0.25">
      <c r="A252" s="428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390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1">
        <v>4680115884137</v>
      </c>
      <c r="E254" s="382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2"/>
      <c r="R254" s="392"/>
      <c r="S254" s="392"/>
      <c r="T254" s="39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81">
        <v>4680115884137</v>
      </c>
      <c r="E255" s="382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2"/>
      <c r="R255" s="392"/>
      <c r="S255" s="392"/>
      <c r="T255" s="393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1">
        <v>4680115884236</v>
      </c>
      <c r="E256" s="382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81">
        <v>4680115884175</v>
      </c>
      <c r="E257" s="382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74">
        <v>60</v>
      </c>
      <c r="Y257" s="375">
        <f t="shared" si="47"/>
        <v>69.599999999999994</v>
      </c>
      <c r="Z257" s="36">
        <f>IFERROR(IF(Y257=0,"",ROUNDUP(Y257/H257,0)*0.02175),"")</f>
        <v>0.1305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62.482758620689651</v>
      </c>
      <c r="BN257" s="64">
        <f t="shared" si="49"/>
        <v>72.47999999999999</v>
      </c>
      <c r="BO257" s="64">
        <f t="shared" si="50"/>
        <v>9.2364532019704432E-2</v>
      </c>
      <c r="BP257" s="64">
        <f t="shared" si="51"/>
        <v>0.10714285714285714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1">
        <v>4680115884144</v>
      </c>
      <c r="E258" s="382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74">
        <v>56</v>
      </c>
      <c r="Y258" s="375">
        <f t="shared" si="47"/>
        <v>56</v>
      </c>
      <c r="Z258" s="36">
        <f>IFERROR(IF(Y258=0,"",ROUNDUP(Y258/H258,0)*0.00937),"")</f>
        <v>0.13117999999999999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59.36</v>
      </c>
      <c r="BN258" s="64">
        <f t="shared" si="49"/>
        <v>59.36</v>
      </c>
      <c r="BO258" s="64">
        <f t="shared" si="50"/>
        <v>0.11666666666666667</v>
      </c>
      <c r="BP258" s="64">
        <f t="shared" si="51"/>
        <v>0.11666666666666667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1">
        <v>4680115885288</v>
      </c>
      <c r="E259" s="382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6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1">
        <v>4680115884182</v>
      </c>
      <c r="E260" s="382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1">
        <v>4680115884205</v>
      </c>
      <c r="E261" s="382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74">
        <v>40</v>
      </c>
      <c r="Y261" s="375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387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8"/>
      <c r="P262" s="389" t="s">
        <v>69</v>
      </c>
      <c r="Q262" s="379"/>
      <c r="R262" s="379"/>
      <c r="S262" s="379"/>
      <c r="T262" s="379"/>
      <c r="U262" s="379"/>
      <c r="V262" s="380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33.482758620689651</v>
      </c>
      <c r="Y262" s="376">
        <f>IFERROR(Y254/H254,"0")+IFERROR(Y255/H255,"0")+IFERROR(Y256/H256,"0")+IFERROR(Y257/H257,"0")+IFERROR(Y258/H258,"0")+IFERROR(Y259/H259,"0")+IFERROR(Y260/H260,"0")+IFERROR(Y261/H261,"0")</f>
        <v>35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0.46412999999999999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8"/>
      <c r="P263" s="389" t="s">
        <v>69</v>
      </c>
      <c r="Q263" s="379"/>
      <c r="R263" s="379"/>
      <c r="S263" s="379"/>
      <c r="T263" s="379"/>
      <c r="U263" s="379"/>
      <c r="V263" s="380"/>
      <c r="W263" s="37" t="s">
        <v>68</v>
      </c>
      <c r="X263" s="376">
        <f>IFERROR(SUM(X254:X261),"0")</f>
        <v>206</v>
      </c>
      <c r="Y263" s="376">
        <f>IFERROR(SUM(Y254:Y261),"0")</f>
        <v>223.6</v>
      </c>
      <c r="Z263" s="37"/>
      <c r="AA263" s="377"/>
      <c r="AB263" s="377"/>
      <c r="AC263" s="377"/>
    </row>
    <row r="264" spans="1:68" ht="16.5" hidden="1" customHeight="1" x14ac:dyDescent="0.25">
      <c r="A264" s="428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390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1">
        <v>4680115885837</v>
      </c>
      <c r="E266" s="382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92"/>
      <c r="R266" s="392"/>
      <c r="S266" s="392"/>
      <c r="T266" s="39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1">
        <v>4680115885806</v>
      </c>
      <c r="E267" s="382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92"/>
      <c r="R267" s="392"/>
      <c r="S267" s="392"/>
      <c r="T267" s="39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1">
        <v>4680115885851</v>
      </c>
      <c r="E268" s="382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1">
        <v>4680115885844</v>
      </c>
      <c r="E269" s="382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1">
        <v>4680115885820</v>
      </c>
      <c r="E270" s="382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4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7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8"/>
      <c r="P271" s="389" t="s">
        <v>69</v>
      </c>
      <c r="Q271" s="379"/>
      <c r="R271" s="379"/>
      <c r="S271" s="379"/>
      <c r="T271" s="379"/>
      <c r="U271" s="379"/>
      <c r="V271" s="380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8"/>
      <c r="P272" s="389" t="s">
        <v>69</v>
      </c>
      <c r="Q272" s="379"/>
      <c r="R272" s="379"/>
      <c r="S272" s="379"/>
      <c r="T272" s="379"/>
      <c r="U272" s="379"/>
      <c r="V272" s="380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8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390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1">
        <v>4680115885707</v>
      </c>
      <c r="E275" s="382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92"/>
      <c r="R275" s="392"/>
      <c r="S275" s="392"/>
      <c r="T275" s="39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7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8"/>
      <c r="P276" s="389" t="s">
        <v>69</v>
      </c>
      <c r="Q276" s="379"/>
      <c r="R276" s="379"/>
      <c r="S276" s="379"/>
      <c r="T276" s="379"/>
      <c r="U276" s="379"/>
      <c r="V276" s="380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8"/>
      <c r="P277" s="389" t="s">
        <v>69</v>
      </c>
      <c r="Q277" s="379"/>
      <c r="R277" s="379"/>
      <c r="S277" s="379"/>
      <c r="T277" s="379"/>
      <c r="U277" s="379"/>
      <c r="V277" s="380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8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390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1">
        <v>4607091383423</v>
      </c>
      <c r="E280" s="382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2"/>
      <c r="R280" s="392"/>
      <c r="S280" s="392"/>
      <c r="T280" s="39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1">
        <v>4680115885691</v>
      </c>
      <c r="E281" s="382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92"/>
      <c r="R281" s="392"/>
      <c r="S281" s="392"/>
      <c r="T281" s="39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1">
        <v>4680115885660</v>
      </c>
      <c r="E282" s="382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4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92"/>
      <c r="R282" s="392"/>
      <c r="S282" s="392"/>
      <c r="T282" s="39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7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8"/>
      <c r="P283" s="389" t="s">
        <v>69</v>
      </c>
      <c r="Q283" s="379"/>
      <c r="R283" s="379"/>
      <c r="S283" s="379"/>
      <c r="T283" s="379"/>
      <c r="U283" s="379"/>
      <c r="V283" s="380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8"/>
      <c r="P284" s="389" t="s">
        <v>69</v>
      </c>
      <c r="Q284" s="379"/>
      <c r="R284" s="379"/>
      <c r="S284" s="379"/>
      <c r="T284" s="379"/>
      <c r="U284" s="379"/>
      <c r="V284" s="380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8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390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1">
        <v>4680115881556</v>
      </c>
      <c r="E287" s="382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2"/>
      <c r="R287" s="392"/>
      <c r="S287" s="392"/>
      <c r="T287" s="39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1">
        <v>4680115881037</v>
      </c>
      <c r="E288" s="382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2"/>
      <c r="R288" s="392"/>
      <c r="S288" s="392"/>
      <c r="T288" s="39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1">
        <v>4680115881228</v>
      </c>
      <c r="E289" s="382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2"/>
      <c r="R289" s="392"/>
      <c r="S289" s="392"/>
      <c r="T289" s="393"/>
      <c r="U289" s="34"/>
      <c r="V289" s="34"/>
      <c r="W289" s="35" t="s">
        <v>68</v>
      </c>
      <c r="X289" s="374">
        <v>280</v>
      </c>
      <c r="Y289" s="375">
        <f>IFERROR(IF(X289="",0,CEILING((X289/$H289),1)*$H289),"")</f>
        <v>280.8</v>
      </c>
      <c r="Z289" s="36">
        <f>IFERROR(IF(Y289=0,"",ROUNDUP(Y289/H289,0)*0.00753),"")</f>
        <v>0.88101000000000007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311.73333333333341</v>
      </c>
      <c r="BN289" s="64">
        <f>IFERROR(Y289*I289/H289,"0")</f>
        <v>312.62400000000008</v>
      </c>
      <c r="BO289" s="64">
        <f>IFERROR(1/J289*(X289/H289),"0")</f>
        <v>0.74786324786324787</v>
      </c>
      <c r="BP289" s="64">
        <f>IFERROR(1/J289*(Y289/H289),"0")</f>
        <v>0.75000000000000011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1">
        <v>4680115881211</v>
      </c>
      <c r="E290" s="382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2"/>
      <c r="R290" s="392"/>
      <c r="S290" s="392"/>
      <c r="T290" s="393"/>
      <c r="U290" s="34"/>
      <c r="V290" s="34"/>
      <c r="W290" s="35" t="s">
        <v>68</v>
      </c>
      <c r="X290" s="374">
        <v>360</v>
      </c>
      <c r="Y290" s="375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1">
        <v>4680115881020</v>
      </c>
      <c r="E291" s="382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2"/>
      <c r="R291" s="392"/>
      <c r="S291" s="392"/>
      <c r="T291" s="39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7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8"/>
      <c r="P292" s="389" t="s">
        <v>69</v>
      </c>
      <c r="Q292" s="379"/>
      <c r="R292" s="379"/>
      <c r="S292" s="379"/>
      <c r="T292" s="379"/>
      <c r="U292" s="379"/>
      <c r="V292" s="380"/>
      <c r="W292" s="37" t="s">
        <v>70</v>
      </c>
      <c r="X292" s="376">
        <f>IFERROR(X287/H287,"0")+IFERROR(X288/H288,"0")+IFERROR(X289/H289,"0")+IFERROR(X290/H290,"0")+IFERROR(X291/H291,"0")</f>
        <v>266.66666666666669</v>
      </c>
      <c r="Y292" s="376">
        <f>IFERROR(Y287/H287,"0")+IFERROR(Y288/H288,"0")+IFERROR(Y289/H289,"0")+IFERROR(Y290/H290,"0")+IFERROR(Y291/H291,"0")</f>
        <v>267</v>
      </c>
      <c r="Z292" s="376">
        <f>IFERROR(IF(Z287="",0,Z287),"0")+IFERROR(IF(Z288="",0,Z288),"0")+IFERROR(IF(Z289="",0,Z289),"0")+IFERROR(IF(Z290="",0,Z290),"0")+IFERROR(IF(Z291="",0,Z291),"0")</f>
        <v>2.01051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8"/>
      <c r="P293" s="389" t="s">
        <v>69</v>
      </c>
      <c r="Q293" s="379"/>
      <c r="R293" s="379"/>
      <c r="S293" s="379"/>
      <c r="T293" s="379"/>
      <c r="U293" s="379"/>
      <c r="V293" s="380"/>
      <c r="W293" s="37" t="s">
        <v>68</v>
      </c>
      <c r="X293" s="376">
        <f>IFERROR(SUM(X287:X291),"0")</f>
        <v>640</v>
      </c>
      <c r="Y293" s="376">
        <f>IFERROR(SUM(Y287:Y291),"0")</f>
        <v>640.79999999999995</v>
      </c>
      <c r="Z293" s="37"/>
      <c r="AA293" s="377"/>
      <c r="AB293" s="377"/>
      <c r="AC293" s="377"/>
    </row>
    <row r="294" spans="1:68" ht="16.5" hidden="1" customHeight="1" x14ac:dyDescent="0.25">
      <c r="A294" s="428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390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1">
        <v>4680115884618</v>
      </c>
      <c r="E296" s="382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2"/>
      <c r="R296" s="392"/>
      <c r="S296" s="392"/>
      <c r="T296" s="39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7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8"/>
      <c r="P297" s="389" t="s">
        <v>69</v>
      </c>
      <c r="Q297" s="379"/>
      <c r="R297" s="379"/>
      <c r="S297" s="379"/>
      <c r="T297" s="379"/>
      <c r="U297" s="379"/>
      <c r="V297" s="380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8"/>
      <c r="P298" s="389" t="s">
        <v>69</v>
      </c>
      <c r="Q298" s="379"/>
      <c r="R298" s="379"/>
      <c r="S298" s="379"/>
      <c r="T298" s="379"/>
      <c r="U298" s="379"/>
      <c r="V298" s="380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8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390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1">
        <v>4680115882973</v>
      </c>
      <c r="E301" s="382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5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2"/>
      <c r="R301" s="392"/>
      <c r="S301" s="392"/>
      <c r="T301" s="39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7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8"/>
      <c r="P302" s="389" t="s">
        <v>69</v>
      </c>
      <c r="Q302" s="379"/>
      <c r="R302" s="379"/>
      <c r="S302" s="379"/>
      <c r="T302" s="379"/>
      <c r="U302" s="379"/>
      <c r="V302" s="380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8"/>
      <c r="P303" s="389" t="s">
        <v>69</v>
      </c>
      <c r="Q303" s="379"/>
      <c r="R303" s="379"/>
      <c r="S303" s="379"/>
      <c r="T303" s="379"/>
      <c r="U303" s="379"/>
      <c r="V303" s="380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0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1">
        <v>4607091389845</v>
      </c>
      <c r="E305" s="382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2"/>
      <c r="R305" s="392"/>
      <c r="S305" s="392"/>
      <c r="T305" s="393"/>
      <c r="U305" s="34"/>
      <c r="V305" s="34"/>
      <c r="W305" s="35" t="s">
        <v>68</v>
      </c>
      <c r="X305" s="374">
        <v>140</v>
      </c>
      <c r="Y305" s="375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1">
        <v>4680115882881</v>
      </c>
      <c r="E306" s="382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5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2"/>
      <c r="R306" s="392"/>
      <c r="S306" s="392"/>
      <c r="T306" s="39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7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8"/>
      <c r="P307" s="389" t="s">
        <v>69</v>
      </c>
      <c r="Q307" s="379"/>
      <c r="R307" s="379"/>
      <c r="S307" s="379"/>
      <c r="T307" s="379"/>
      <c r="U307" s="379"/>
      <c r="V307" s="380"/>
      <c r="W307" s="37" t="s">
        <v>70</v>
      </c>
      <c r="X307" s="376">
        <f>IFERROR(X305/H305,"0")+IFERROR(X306/H306,"0")</f>
        <v>66.666666666666657</v>
      </c>
      <c r="Y307" s="376">
        <f>IFERROR(Y305/H305,"0")+IFERROR(Y306/H306,"0")</f>
        <v>67</v>
      </c>
      <c r="Z307" s="376">
        <f>IFERROR(IF(Z305="",0,Z305),"0")+IFERROR(IF(Z306="",0,Z306),"0")</f>
        <v>0.33634000000000003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8"/>
      <c r="P308" s="389" t="s">
        <v>69</v>
      </c>
      <c r="Q308" s="379"/>
      <c r="R308" s="379"/>
      <c r="S308" s="379"/>
      <c r="T308" s="379"/>
      <c r="U308" s="379"/>
      <c r="V308" s="380"/>
      <c r="W308" s="37" t="s">
        <v>68</v>
      </c>
      <c r="X308" s="376">
        <f>IFERROR(SUM(X305:X306),"0")</f>
        <v>140</v>
      </c>
      <c r="Y308" s="376">
        <f>IFERROR(SUM(Y305:Y306),"0")</f>
        <v>140.70000000000002</v>
      </c>
      <c r="Z308" s="37"/>
      <c r="AA308" s="377"/>
      <c r="AB308" s="377"/>
      <c r="AC308" s="377"/>
    </row>
    <row r="309" spans="1:68" ht="16.5" hidden="1" customHeight="1" x14ac:dyDescent="0.25">
      <c r="A309" s="428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390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1">
        <v>4680115885615</v>
      </c>
      <c r="E311" s="382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92"/>
      <c r="R311" s="392"/>
      <c r="S311" s="392"/>
      <c r="T311" s="39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1">
        <v>4680115885646</v>
      </c>
      <c r="E312" s="382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6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92"/>
      <c r="R312" s="392"/>
      <c r="S312" s="392"/>
      <c r="T312" s="39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1">
        <v>4680115885554</v>
      </c>
      <c r="E313" s="382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4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92"/>
      <c r="R313" s="392"/>
      <c r="S313" s="392"/>
      <c r="T313" s="39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1">
        <v>4680115885622</v>
      </c>
      <c r="E314" s="382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5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1">
        <v>4680115881938</v>
      </c>
      <c r="E315" s="382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1">
        <v>4607091387346</v>
      </c>
      <c r="E316" s="382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2"/>
      <c r="R316" s="392"/>
      <c r="S316" s="392"/>
      <c r="T316" s="39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1">
        <v>4680115885608</v>
      </c>
      <c r="E317" s="382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4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7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8"/>
      <c r="P318" s="389" t="s">
        <v>69</v>
      </c>
      <c r="Q318" s="379"/>
      <c r="R318" s="379"/>
      <c r="S318" s="379"/>
      <c r="T318" s="379"/>
      <c r="U318" s="379"/>
      <c r="V318" s="380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8"/>
      <c r="P319" s="389" t="s">
        <v>69</v>
      </c>
      <c r="Q319" s="379"/>
      <c r="R319" s="379"/>
      <c r="S319" s="379"/>
      <c r="T319" s="379"/>
      <c r="U319" s="379"/>
      <c r="V319" s="380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0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1">
        <v>4607091387193</v>
      </c>
      <c r="E321" s="382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2"/>
      <c r="R321" s="392"/>
      <c r="S321" s="392"/>
      <c r="T321" s="39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1">
        <v>4607091387230</v>
      </c>
      <c r="E322" s="382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2"/>
      <c r="R322" s="392"/>
      <c r="S322" s="392"/>
      <c r="T322" s="39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1">
        <v>4607091387292</v>
      </c>
      <c r="E323" s="382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2"/>
      <c r="R323" s="392"/>
      <c r="S323" s="392"/>
      <c r="T323" s="39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1">
        <v>4607091387285</v>
      </c>
      <c r="E324" s="382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2"/>
      <c r="R324" s="392"/>
      <c r="S324" s="392"/>
      <c r="T324" s="39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7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8"/>
      <c r="P325" s="389" t="s">
        <v>69</v>
      </c>
      <c r="Q325" s="379"/>
      <c r="R325" s="379"/>
      <c r="S325" s="379"/>
      <c r="T325" s="379"/>
      <c r="U325" s="379"/>
      <c r="V325" s="380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8"/>
      <c r="P326" s="389" t="s">
        <v>69</v>
      </c>
      <c r="Q326" s="379"/>
      <c r="R326" s="379"/>
      <c r="S326" s="379"/>
      <c r="T326" s="379"/>
      <c r="U326" s="379"/>
      <c r="V326" s="380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0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1">
        <v>4607091387766</v>
      </c>
      <c r="E328" s="382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2"/>
      <c r="R328" s="392"/>
      <c r="S328" s="392"/>
      <c r="T328" s="39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1">
        <v>4607091387957</v>
      </c>
      <c r="E329" s="382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2"/>
      <c r="R329" s="392"/>
      <c r="S329" s="392"/>
      <c r="T329" s="39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1">
        <v>4607091387964</v>
      </c>
      <c r="E330" s="382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2"/>
      <c r="R330" s="392"/>
      <c r="S330" s="392"/>
      <c r="T330" s="39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1">
        <v>4680115884588</v>
      </c>
      <c r="E331" s="382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2"/>
      <c r="R331" s="392"/>
      <c r="S331" s="392"/>
      <c r="T331" s="39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1">
        <v>4607091387537</v>
      </c>
      <c r="E332" s="382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2"/>
      <c r="R332" s="392"/>
      <c r="S332" s="392"/>
      <c r="T332" s="39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1">
        <v>4607091387513</v>
      </c>
      <c r="E333" s="382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7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8"/>
      <c r="P334" s="389" t="s">
        <v>69</v>
      </c>
      <c r="Q334" s="379"/>
      <c r="R334" s="379"/>
      <c r="S334" s="379"/>
      <c r="T334" s="379"/>
      <c r="U334" s="379"/>
      <c r="V334" s="380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8"/>
      <c r="P335" s="389" t="s">
        <v>69</v>
      </c>
      <c r="Q335" s="379"/>
      <c r="R335" s="379"/>
      <c r="S335" s="379"/>
      <c r="T335" s="379"/>
      <c r="U335" s="379"/>
      <c r="V335" s="380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0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1">
        <v>4607091380880</v>
      </c>
      <c r="E337" s="382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92"/>
      <c r="R337" s="392"/>
      <c r="S337" s="392"/>
      <c r="T337" s="393"/>
      <c r="U337" s="34"/>
      <c r="V337" s="34"/>
      <c r="W337" s="35" t="s">
        <v>68</v>
      </c>
      <c r="X337" s="374">
        <v>40</v>
      </c>
      <c r="Y337" s="375">
        <f>IFERROR(IF(X337="",0,CEILING((X337/$H337),1)*$H337),"")</f>
        <v>42</v>
      </c>
      <c r="Z337" s="36">
        <f>IFERROR(IF(Y337=0,"",ROUNDUP(Y337/H337,0)*0.02175),"")</f>
        <v>0.10874999999999999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42.685714285714283</v>
      </c>
      <c r="BN337" s="64">
        <f>IFERROR(Y337*I337/H337,"0")</f>
        <v>44.82</v>
      </c>
      <c r="BO337" s="64">
        <f>IFERROR(1/J337*(X337/H337),"0")</f>
        <v>8.5034013605442174E-2</v>
      </c>
      <c r="BP337" s="64">
        <f>IFERROR(1/J337*(Y337/H337),"0")</f>
        <v>8.9285714285714274E-2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1">
        <v>4607091384482</v>
      </c>
      <c r="E338" s="382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4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2"/>
      <c r="R338" s="392"/>
      <c r="S338" s="392"/>
      <c r="T338" s="393"/>
      <c r="U338" s="34"/>
      <c r="V338" s="34"/>
      <c r="W338" s="35" t="s">
        <v>68</v>
      </c>
      <c r="X338" s="374">
        <v>350</v>
      </c>
      <c r="Y338" s="375">
        <f>IFERROR(IF(X338="",0,CEILING((X338/$H338),1)*$H338),"")</f>
        <v>351</v>
      </c>
      <c r="Z338" s="36">
        <f>IFERROR(IF(Y338=0,"",ROUNDUP(Y338/H338,0)*0.02175),"")</f>
        <v>0.9787499999999999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375.30769230769232</v>
      </c>
      <c r="BN338" s="64">
        <f>IFERROR(Y338*I338/H338,"0")</f>
        <v>376.38000000000005</v>
      </c>
      <c r="BO338" s="64">
        <f>IFERROR(1/J338*(X338/H338),"0")</f>
        <v>0.80128205128205132</v>
      </c>
      <c r="BP338" s="64">
        <f>IFERROR(1/J338*(Y338/H338),"0")</f>
        <v>0.80357142857142849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1">
        <v>4607091380897</v>
      </c>
      <c r="E339" s="382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6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2"/>
      <c r="R339" s="392"/>
      <c r="S339" s="392"/>
      <c r="T339" s="393"/>
      <c r="U339" s="34"/>
      <c r="V339" s="34"/>
      <c r="W339" s="35" t="s">
        <v>68</v>
      </c>
      <c r="X339" s="374">
        <v>10</v>
      </c>
      <c r="Y339" s="375">
        <f>IFERROR(IF(X339="",0,CEILING((X339/$H339),1)*$H339),"")</f>
        <v>16.8</v>
      </c>
      <c r="Z339" s="36">
        <f>IFERROR(IF(Y339=0,"",ROUNDUP(Y339/H339,0)*0.02175),"")</f>
        <v>4.3499999999999997E-2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10.671428571428571</v>
      </c>
      <c r="BN339" s="64">
        <f>IFERROR(Y339*I339/H339,"0")</f>
        <v>17.928000000000001</v>
      </c>
      <c r="BO339" s="64">
        <f>IFERROR(1/J339*(X339/H339),"0")</f>
        <v>2.1258503401360544E-2</v>
      </c>
      <c r="BP339" s="64">
        <f>IFERROR(1/J339*(Y339/H339),"0")</f>
        <v>3.5714285714285712E-2</v>
      </c>
    </row>
    <row r="340" spans="1:68" x14ac:dyDescent="0.2">
      <c r="A340" s="387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8"/>
      <c r="P340" s="389" t="s">
        <v>69</v>
      </c>
      <c r="Q340" s="379"/>
      <c r="R340" s="379"/>
      <c r="S340" s="379"/>
      <c r="T340" s="379"/>
      <c r="U340" s="379"/>
      <c r="V340" s="380"/>
      <c r="W340" s="37" t="s">
        <v>70</v>
      </c>
      <c r="X340" s="376">
        <f>IFERROR(X337/H337,"0")+IFERROR(X338/H338,"0")+IFERROR(X339/H339,"0")</f>
        <v>50.824175824175825</v>
      </c>
      <c r="Y340" s="376">
        <f>IFERROR(Y337/H337,"0")+IFERROR(Y338/H338,"0")+IFERROR(Y339/H339,"0")</f>
        <v>52</v>
      </c>
      <c r="Z340" s="376">
        <f>IFERROR(IF(Z337="",0,Z337),"0")+IFERROR(IF(Z338="",0,Z338),"0")+IFERROR(IF(Z339="",0,Z339),"0")</f>
        <v>1.131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8"/>
      <c r="P341" s="389" t="s">
        <v>69</v>
      </c>
      <c r="Q341" s="379"/>
      <c r="R341" s="379"/>
      <c r="S341" s="379"/>
      <c r="T341" s="379"/>
      <c r="U341" s="379"/>
      <c r="V341" s="380"/>
      <c r="W341" s="37" t="s">
        <v>68</v>
      </c>
      <c r="X341" s="376">
        <f>IFERROR(SUM(X337:X339),"0")</f>
        <v>400</v>
      </c>
      <c r="Y341" s="376">
        <f>IFERROR(SUM(Y337:Y339),"0")</f>
        <v>409.8</v>
      </c>
      <c r="Z341" s="37"/>
      <c r="AA341" s="377"/>
      <c r="AB341" s="377"/>
      <c r="AC341" s="377"/>
    </row>
    <row r="342" spans="1:68" ht="14.25" hidden="1" customHeight="1" x14ac:dyDescent="0.25">
      <c r="A342" s="390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1">
        <v>4607091388374</v>
      </c>
      <c r="E343" s="382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23" t="s">
        <v>443</v>
      </c>
      <c r="Q343" s="392"/>
      <c r="R343" s="392"/>
      <c r="S343" s="392"/>
      <c r="T343" s="39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1">
        <v>4607091388381</v>
      </c>
      <c r="E344" s="382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39" t="s">
        <v>446</v>
      </c>
      <c r="Q344" s="392"/>
      <c r="R344" s="392"/>
      <c r="S344" s="392"/>
      <c r="T344" s="39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1">
        <v>4607091383102</v>
      </c>
      <c r="E345" s="382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2"/>
      <c r="R345" s="392"/>
      <c r="S345" s="392"/>
      <c r="T345" s="39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1">
        <v>4607091388404</v>
      </c>
      <c r="E346" s="382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4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2"/>
      <c r="R346" s="392"/>
      <c r="S346" s="392"/>
      <c r="T346" s="39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7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8"/>
      <c r="P347" s="389" t="s">
        <v>69</v>
      </c>
      <c r="Q347" s="379"/>
      <c r="R347" s="379"/>
      <c r="S347" s="379"/>
      <c r="T347" s="379"/>
      <c r="U347" s="379"/>
      <c r="V347" s="380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8"/>
      <c r="P348" s="389" t="s">
        <v>69</v>
      </c>
      <c r="Q348" s="379"/>
      <c r="R348" s="379"/>
      <c r="S348" s="379"/>
      <c r="T348" s="379"/>
      <c r="U348" s="379"/>
      <c r="V348" s="380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390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1">
        <v>4680115881808</v>
      </c>
      <c r="E350" s="382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6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2"/>
      <c r="R350" s="392"/>
      <c r="S350" s="392"/>
      <c r="T350" s="39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1">
        <v>4680115881822</v>
      </c>
      <c r="E351" s="382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2"/>
      <c r="R351" s="392"/>
      <c r="S351" s="392"/>
      <c r="T351" s="39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1">
        <v>4680115880016</v>
      </c>
      <c r="E352" s="382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2"/>
      <c r="R352" s="392"/>
      <c r="S352" s="392"/>
      <c r="T352" s="39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7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8"/>
      <c r="P353" s="389" t="s">
        <v>69</v>
      </c>
      <c r="Q353" s="379"/>
      <c r="R353" s="379"/>
      <c r="S353" s="379"/>
      <c r="T353" s="379"/>
      <c r="U353" s="379"/>
      <c r="V353" s="380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8"/>
      <c r="P354" s="389" t="s">
        <v>69</v>
      </c>
      <c r="Q354" s="379"/>
      <c r="R354" s="379"/>
      <c r="S354" s="379"/>
      <c r="T354" s="379"/>
      <c r="U354" s="379"/>
      <c r="V354" s="380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8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390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1">
        <v>4607091383836</v>
      </c>
      <c r="E357" s="382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2"/>
      <c r="R357" s="392"/>
      <c r="S357" s="392"/>
      <c r="T357" s="393"/>
      <c r="U357" s="34"/>
      <c r="V357" s="34"/>
      <c r="W357" s="35" t="s">
        <v>68</v>
      </c>
      <c r="X357" s="374">
        <v>27</v>
      </c>
      <c r="Y357" s="375">
        <f>IFERROR(IF(X357="",0,CEILING((X357/$H357),1)*$H357),"")</f>
        <v>27</v>
      </c>
      <c r="Z357" s="36">
        <f>IFERROR(IF(Y357=0,"",ROUNDUP(Y357/H357,0)*0.00753),"")</f>
        <v>0.11295000000000001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30.72</v>
      </c>
      <c r="BN357" s="64">
        <f>IFERROR(Y357*I357/H357,"0")</f>
        <v>30.72</v>
      </c>
      <c r="BO357" s="64">
        <f>IFERROR(1/J357*(X357/H357),"0")</f>
        <v>9.6153846153846145E-2</v>
      </c>
      <c r="BP357" s="64">
        <f>IFERROR(1/J357*(Y357/H357),"0")</f>
        <v>9.6153846153846145E-2</v>
      </c>
    </row>
    <row r="358" spans="1:68" x14ac:dyDescent="0.2">
      <c r="A358" s="387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8"/>
      <c r="P358" s="389" t="s">
        <v>69</v>
      </c>
      <c r="Q358" s="379"/>
      <c r="R358" s="379"/>
      <c r="S358" s="379"/>
      <c r="T358" s="379"/>
      <c r="U358" s="379"/>
      <c r="V358" s="380"/>
      <c r="W358" s="37" t="s">
        <v>70</v>
      </c>
      <c r="X358" s="376">
        <f>IFERROR(X357/H357,"0")</f>
        <v>15</v>
      </c>
      <c r="Y358" s="376">
        <f>IFERROR(Y357/H357,"0")</f>
        <v>15</v>
      </c>
      <c r="Z358" s="376">
        <f>IFERROR(IF(Z357="",0,Z357),"0")</f>
        <v>0.11295000000000001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8"/>
      <c r="P359" s="389" t="s">
        <v>69</v>
      </c>
      <c r="Q359" s="379"/>
      <c r="R359" s="379"/>
      <c r="S359" s="379"/>
      <c r="T359" s="379"/>
      <c r="U359" s="379"/>
      <c r="V359" s="380"/>
      <c r="W359" s="37" t="s">
        <v>68</v>
      </c>
      <c r="X359" s="376">
        <f>IFERROR(SUM(X357:X357),"0")</f>
        <v>27</v>
      </c>
      <c r="Y359" s="376">
        <f>IFERROR(SUM(Y357:Y357),"0")</f>
        <v>27</v>
      </c>
      <c r="Z359" s="37"/>
      <c r="AA359" s="377"/>
      <c r="AB359" s="377"/>
      <c r="AC359" s="377"/>
    </row>
    <row r="360" spans="1:68" ht="14.25" hidden="1" customHeight="1" x14ac:dyDescent="0.25">
      <c r="A360" s="390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1">
        <v>4607091387919</v>
      </c>
      <c r="E361" s="382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1">
        <v>4680115883604</v>
      </c>
      <c r="E362" s="382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4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2"/>
      <c r="R362" s="392"/>
      <c r="S362" s="392"/>
      <c r="T362" s="393"/>
      <c r="U362" s="34"/>
      <c r="V362" s="34"/>
      <c r="W362" s="35" t="s">
        <v>68</v>
      </c>
      <c r="X362" s="374">
        <v>630</v>
      </c>
      <c r="Y362" s="375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1">
        <v>4680115883567</v>
      </c>
      <c r="E363" s="382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3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2"/>
      <c r="R363" s="392"/>
      <c r="S363" s="392"/>
      <c r="T363" s="393"/>
      <c r="U363" s="34"/>
      <c r="V363" s="34"/>
      <c r="W363" s="35" t="s">
        <v>68</v>
      </c>
      <c r="X363" s="374">
        <v>350</v>
      </c>
      <c r="Y363" s="375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387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8"/>
      <c r="P364" s="389" t="s">
        <v>69</v>
      </c>
      <c r="Q364" s="379"/>
      <c r="R364" s="379"/>
      <c r="S364" s="379"/>
      <c r="T364" s="379"/>
      <c r="U364" s="379"/>
      <c r="V364" s="380"/>
      <c r="W364" s="37" t="s">
        <v>70</v>
      </c>
      <c r="X364" s="376">
        <f>IFERROR(X361/H361,"0")+IFERROR(X362/H362,"0")+IFERROR(X363/H363,"0")</f>
        <v>466.66666666666663</v>
      </c>
      <c r="Y364" s="376">
        <f>IFERROR(Y361/H361,"0")+IFERROR(Y362/H362,"0")+IFERROR(Y363/H363,"0")</f>
        <v>467</v>
      </c>
      <c r="Z364" s="376">
        <f>IFERROR(IF(Z361="",0,Z361),"0")+IFERROR(IF(Z362="",0,Z362),"0")+IFERROR(IF(Z363="",0,Z363),"0")</f>
        <v>3.5165100000000002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8"/>
      <c r="P365" s="389" t="s">
        <v>69</v>
      </c>
      <c r="Q365" s="379"/>
      <c r="R365" s="379"/>
      <c r="S365" s="379"/>
      <c r="T365" s="379"/>
      <c r="U365" s="379"/>
      <c r="V365" s="380"/>
      <c r="W365" s="37" t="s">
        <v>68</v>
      </c>
      <c r="X365" s="376">
        <f>IFERROR(SUM(X361:X363),"0")</f>
        <v>980</v>
      </c>
      <c r="Y365" s="376">
        <f>IFERROR(SUM(Y361:Y363),"0")</f>
        <v>980.7</v>
      </c>
      <c r="Z365" s="37"/>
      <c r="AA365" s="377"/>
      <c r="AB365" s="377"/>
      <c r="AC365" s="377"/>
    </row>
    <row r="366" spans="1:68" ht="27.75" hidden="1" customHeight="1" x14ac:dyDescent="0.2">
      <c r="A366" s="586" t="s">
        <v>469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48"/>
      <c r="AB366" s="48"/>
      <c r="AC366" s="48"/>
    </row>
    <row r="367" spans="1:68" ht="16.5" hidden="1" customHeight="1" x14ac:dyDescent="0.25">
      <c r="A367" s="428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390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1">
        <v>4680115884847</v>
      </c>
      <c r="E369" s="382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1">
        <v>4680115884847</v>
      </c>
      <c r="E370" s="382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2"/>
      <c r="R370" s="392"/>
      <c r="S370" s="392"/>
      <c r="T370" s="393"/>
      <c r="U370" s="34"/>
      <c r="V370" s="34"/>
      <c r="W370" s="35" t="s">
        <v>68</v>
      </c>
      <c r="X370" s="374">
        <v>1200</v>
      </c>
      <c r="Y370" s="375">
        <f t="shared" si="62"/>
        <v>1200</v>
      </c>
      <c r="Z370" s="36">
        <f>IFERROR(IF(Y370=0,"",ROUNDUP(Y370/H370,0)*0.02175),"")</f>
        <v>1.7399999999999998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1238.4000000000001</v>
      </c>
      <c r="BN370" s="64">
        <f t="shared" si="64"/>
        <v>1238.4000000000001</v>
      </c>
      <c r="BO370" s="64">
        <f t="shared" si="65"/>
        <v>1.6666666666666665</v>
      </c>
      <c r="BP370" s="64">
        <f t="shared" si="66"/>
        <v>1.6666666666666665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1">
        <v>4680115884854</v>
      </c>
      <c r="E371" s="382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1">
        <v>4680115884854</v>
      </c>
      <c r="E372" s="382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2"/>
      <c r="R372" s="392"/>
      <c r="S372" s="392"/>
      <c r="T372" s="393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1">
        <v>4680115884830</v>
      </c>
      <c r="E373" s="382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4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74">
        <v>1400</v>
      </c>
      <c r="Y373" s="375">
        <f t="shared" si="62"/>
        <v>1410</v>
      </c>
      <c r="Z373" s="36">
        <f>IFERROR(IF(Y373=0,"",ROUNDUP(Y373/H373,0)*0.02175),"")</f>
        <v>2.0444999999999998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1444.8</v>
      </c>
      <c r="BN373" s="64">
        <f t="shared" si="64"/>
        <v>1455.12</v>
      </c>
      <c r="BO373" s="64">
        <f t="shared" si="65"/>
        <v>1.9444444444444442</v>
      </c>
      <c r="BP373" s="64">
        <f t="shared" si="66"/>
        <v>1.9583333333333333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1">
        <v>4680115884830</v>
      </c>
      <c r="E374" s="382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1">
        <v>4680115882638</v>
      </c>
      <c r="E375" s="382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2"/>
      <c r="R375" s="392"/>
      <c r="S375" s="392"/>
      <c r="T375" s="39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1">
        <v>4680115884922</v>
      </c>
      <c r="E376" s="382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2"/>
      <c r="R376" s="392"/>
      <c r="S376" s="392"/>
      <c r="T376" s="39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1">
        <v>4680115884861</v>
      </c>
      <c r="E377" s="382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2"/>
      <c r="R377" s="392"/>
      <c r="S377" s="392"/>
      <c r="T377" s="393"/>
      <c r="U377" s="34"/>
      <c r="V377" s="34"/>
      <c r="W377" s="35" t="s">
        <v>68</v>
      </c>
      <c r="X377" s="374">
        <v>15</v>
      </c>
      <c r="Y377" s="375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387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8"/>
      <c r="P378" s="389" t="s">
        <v>69</v>
      </c>
      <c r="Q378" s="379"/>
      <c r="R378" s="379"/>
      <c r="S378" s="379"/>
      <c r="T378" s="379"/>
      <c r="U378" s="379"/>
      <c r="V378" s="380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243</v>
      </c>
      <c r="Y378" s="376">
        <f>IFERROR(Y369/H369,"0")+IFERROR(Y370/H370,"0")+IFERROR(Y371/H371,"0")+IFERROR(Y372/H372,"0")+IFERROR(Y373/H373,"0")+IFERROR(Y374/H374,"0")+IFERROR(Y375/H375,"0")+IFERROR(Y376/H376,"0")+IFERROR(Y377/H377,"0")</f>
        <v>244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5.2698599999999995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8"/>
      <c r="P379" s="389" t="s">
        <v>69</v>
      </c>
      <c r="Q379" s="379"/>
      <c r="R379" s="379"/>
      <c r="S379" s="379"/>
      <c r="T379" s="379"/>
      <c r="U379" s="379"/>
      <c r="V379" s="380"/>
      <c r="W379" s="37" t="s">
        <v>68</v>
      </c>
      <c r="X379" s="376">
        <f>IFERROR(SUM(X369:X377),"0")</f>
        <v>3615</v>
      </c>
      <c r="Y379" s="376">
        <f>IFERROR(SUM(Y369:Y377),"0")</f>
        <v>3630</v>
      </c>
      <c r="Z379" s="37"/>
      <c r="AA379" s="377"/>
      <c r="AB379" s="377"/>
      <c r="AC379" s="377"/>
    </row>
    <row r="380" spans="1:68" ht="14.25" hidden="1" customHeight="1" x14ac:dyDescent="0.25">
      <c r="A380" s="390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1">
        <v>4607091383980</v>
      </c>
      <c r="E381" s="382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7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2"/>
      <c r="R381" s="392"/>
      <c r="S381" s="392"/>
      <c r="T381" s="393"/>
      <c r="U381" s="34"/>
      <c r="V381" s="34"/>
      <c r="W381" s="35" t="s">
        <v>68</v>
      </c>
      <c r="X381" s="374">
        <v>1100</v>
      </c>
      <c r="Y381" s="375">
        <f>IFERROR(IF(X381="",0,CEILING((X381/$H381),1)*$H381),"")</f>
        <v>1110</v>
      </c>
      <c r="Z381" s="36">
        <f>IFERROR(IF(Y381=0,"",ROUNDUP(Y381/H381,0)*0.02175),"")</f>
        <v>1.6094999999999999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1135.2</v>
      </c>
      <c r="BN381" s="64">
        <f>IFERROR(Y381*I381/H381,"0")</f>
        <v>1145.52</v>
      </c>
      <c r="BO381" s="64">
        <f>IFERROR(1/J381*(X381/H381),"0")</f>
        <v>1.5277777777777777</v>
      </c>
      <c r="BP381" s="64">
        <f>IFERROR(1/J381*(Y381/H381),"0")</f>
        <v>1.5416666666666665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81">
        <v>4607091384178</v>
      </c>
      <c r="E382" s="382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2"/>
      <c r="R382" s="392"/>
      <c r="S382" s="392"/>
      <c r="T382" s="393"/>
      <c r="U382" s="34"/>
      <c r="V382" s="34"/>
      <c r="W382" s="35" t="s">
        <v>68</v>
      </c>
      <c r="X382" s="374">
        <v>12</v>
      </c>
      <c r="Y382" s="375">
        <f>IFERROR(IF(X382="",0,CEILING((X382/$H382),1)*$H382),"")</f>
        <v>12</v>
      </c>
      <c r="Z382" s="36">
        <f>IFERROR(IF(Y382=0,"",ROUNDUP(Y382/H382,0)*0.00937),"")</f>
        <v>2.811E-2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12.72</v>
      </c>
      <c r="BN382" s="64">
        <f>IFERROR(Y382*I382/H382,"0")</f>
        <v>12.72</v>
      </c>
      <c r="BO382" s="64">
        <f>IFERROR(1/J382*(X382/H382),"0")</f>
        <v>2.5000000000000001E-2</v>
      </c>
      <c r="BP382" s="64">
        <f>IFERROR(1/J382*(Y382/H382),"0")</f>
        <v>2.5000000000000001E-2</v>
      </c>
    </row>
    <row r="383" spans="1:68" x14ac:dyDescent="0.2">
      <c r="A383" s="387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8"/>
      <c r="P383" s="389" t="s">
        <v>69</v>
      </c>
      <c r="Q383" s="379"/>
      <c r="R383" s="379"/>
      <c r="S383" s="379"/>
      <c r="T383" s="379"/>
      <c r="U383" s="379"/>
      <c r="V383" s="380"/>
      <c r="W383" s="37" t="s">
        <v>70</v>
      </c>
      <c r="X383" s="376">
        <f>IFERROR(X381/H381,"0")+IFERROR(X382/H382,"0")</f>
        <v>76.333333333333329</v>
      </c>
      <c r="Y383" s="376">
        <f>IFERROR(Y381/H381,"0")+IFERROR(Y382/H382,"0")</f>
        <v>77</v>
      </c>
      <c r="Z383" s="376">
        <f>IFERROR(IF(Z381="",0,Z381),"0")+IFERROR(IF(Z382="",0,Z382),"0")</f>
        <v>1.63761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8"/>
      <c r="P384" s="389" t="s">
        <v>69</v>
      </c>
      <c r="Q384" s="379"/>
      <c r="R384" s="379"/>
      <c r="S384" s="379"/>
      <c r="T384" s="379"/>
      <c r="U384" s="379"/>
      <c r="V384" s="380"/>
      <c r="W384" s="37" t="s">
        <v>68</v>
      </c>
      <c r="X384" s="376">
        <f>IFERROR(SUM(X381:X382),"0")</f>
        <v>1112</v>
      </c>
      <c r="Y384" s="376">
        <f>IFERROR(SUM(Y381:Y382),"0")</f>
        <v>1122</v>
      </c>
      <c r="Z384" s="37"/>
      <c r="AA384" s="377"/>
      <c r="AB384" s="377"/>
      <c r="AC384" s="377"/>
    </row>
    <row r="385" spans="1:68" ht="14.25" hidden="1" customHeight="1" x14ac:dyDescent="0.25">
      <c r="A385" s="390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1">
        <v>4607091383928</v>
      </c>
      <c r="E386" s="382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7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2"/>
      <c r="R386" s="392"/>
      <c r="S386" s="392"/>
      <c r="T386" s="39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1">
        <v>4607091383928</v>
      </c>
      <c r="E387" s="382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2"/>
      <c r="R387" s="392"/>
      <c r="S387" s="392"/>
      <c r="T387" s="39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1">
        <v>4607091384260</v>
      </c>
      <c r="E388" s="382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54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2"/>
      <c r="R388" s="392"/>
      <c r="S388" s="392"/>
      <c r="T388" s="393"/>
      <c r="U388" s="34"/>
      <c r="V388" s="34"/>
      <c r="W388" s="35" t="s">
        <v>68</v>
      </c>
      <c r="X388" s="374">
        <v>100</v>
      </c>
      <c r="Y388" s="375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387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8"/>
      <c r="P389" s="389" t="s">
        <v>69</v>
      </c>
      <c r="Q389" s="379"/>
      <c r="R389" s="379"/>
      <c r="S389" s="379"/>
      <c r="T389" s="379"/>
      <c r="U389" s="379"/>
      <c r="V389" s="380"/>
      <c r="W389" s="37" t="s">
        <v>70</v>
      </c>
      <c r="X389" s="376">
        <f>IFERROR(X386/H386,"0")+IFERROR(X387/H387,"0")+IFERROR(X388/H388,"0")</f>
        <v>12.820512820512821</v>
      </c>
      <c r="Y389" s="376">
        <f>IFERROR(Y386/H386,"0")+IFERROR(Y387/H387,"0")+IFERROR(Y388/H388,"0")</f>
        <v>13</v>
      </c>
      <c r="Z389" s="376">
        <f>IFERROR(IF(Z386="",0,Z386),"0")+IFERROR(IF(Z387="",0,Z387),"0")+IFERROR(IF(Z388="",0,Z388),"0")</f>
        <v>0.28275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8"/>
      <c r="P390" s="389" t="s">
        <v>69</v>
      </c>
      <c r="Q390" s="379"/>
      <c r="R390" s="379"/>
      <c r="S390" s="379"/>
      <c r="T390" s="379"/>
      <c r="U390" s="379"/>
      <c r="V390" s="380"/>
      <c r="W390" s="37" t="s">
        <v>68</v>
      </c>
      <c r="X390" s="376">
        <f>IFERROR(SUM(X386:X388),"0")</f>
        <v>100</v>
      </c>
      <c r="Y390" s="376">
        <f>IFERROR(SUM(Y386:Y388),"0")</f>
        <v>101.39999999999999</v>
      </c>
      <c r="Z390" s="37"/>
      <c r="AA390" s="377"/>
      <c r="AB390" s="377"/>
      <c r="AC390" s="377"/>
    </row>
    <row r="391" spans="1:68" ht="14.25" hidden="1" customHeight="1" x14ac:dyDescent="0.25">
      <c r="A391" s="390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81">
        <v>4607091384673</v>
      </c>
      <c r="E392" s="382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2"/>
      <c r="R392" s="392"/>
      <c r="S392" s="392"/>
      <c r="T392" s="393"/>
      <c r="U392" s="34"/>
      <c r="V392" s="34"/>
      <c r="W392" s="35" t="s">
        <v>68</v>
      </c>
      <c r="X392" s="374">
        <v>30</v>
      </c>
      <c r="Y392" s="375">
        <f>IFERROR(IF(X392="",0,CEILING((X392/$H392),1)*$H392),"")</f>
        <v>31.2</v>
      </c>
      <c r="Z392" s="36">
        <f>IFERROR(IF(Y392=0,"",ROUNDUP(Y392/H392,0)*0.02175),"")</f>
        <v>8.6999999999999994E-2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32.169230769230772</v>
      </c>
      <c r="BN392" s="64">
        <f>IFERROR(Y392*I392/H392,"0")</f>
        <v>33.456000000000003</v>
      </c>
      <c r="BO392" s="64">
        <f>IFERROR(1/J392*(X392/H392),"0")</f>
        <v>6.8681318681318673E-2</v>
      </c>
      <c r="BP392" s="64">
        <f>IFERROR(1/J392*(Y392/H392),"0")</f>
        <v>7.1428571428571425E-2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1">
        <v>4607091384673</v>
      </c>
      <c r="E393" s="382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56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2"/>
      <c r="R393" s="392"/>
      <c r="S393" s="392"/>
      <c r="T393" s="39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87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8"/>
      <c r="P394" s="389" t="s">
        <v>69</v>
      </c>
      <c r="Q394" s="379"/>
      <c r="R394" s="379"/>
      <c r="S394" s="379"/>
      <c r="T394" s="379"/>
      <c r="U394" s="379"/>
      <c r="V394" s="380"/>
      <c r="W394" s="37" t="s">
        <v>70</v>
      </c>
      <c r="X394" s="376">
        <f>IFERROR(X392/H392,"0")+IFERROR(X393/H393,"0")</f>
        <v>3.8461538461538463</v>
      </c>
      <c r="Y394" s="376">
        <f>IFERROR(Y392/H392,"0")+IFERROR(Y393/H393,"0")</f>
        <v>4</v>
      </c>
      <c r="Z394" s="376">
        <f>IFERROR(IF(Z392="",0,Z392),"0")+IFERROR(IF(Z393="",0,Z393),"0")</f>
        <v>8.6999999999999994E-2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8"/>
      <c r="P395" s="389" t="s">
        <v>69</v>
      </c>
      <c r="Q395" s="379"/>
      <c r="R395" s="379"/>
      <c r="S395" s="379"/>
      <c r="T395" s="379"/>
      <c r="U395" s="379"/>
      <c r="V395" s="380"/>
      <c r="W395" s="37" t="s">
        <v>68</v>
      </c>
      <c r="X395" s="376">
        <f>IFERROR(SUM(X392:X393),"0")</f>
        <v>30</v>
      </c>
      <c r="Y395" s="376">
        <f>IFERROR(SUM(Y392:Y393),"0")</f>
        <v>31.2</v>
      </c>
      <c r="Z395" s="37"/>
      <c r="AA395" s="377"/>
      <c r="AB395" s="377"/>
      <c r="AC395" s="377"/>
    </row>
    <row r="396" spans="1:68" ht="16.5" hidden="1" customHeight="1" x14ac:dyDescent="0.25">
      <c r="A396" s="428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390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1">
        <v>4680115881907</v>
      </c>
      <c r="E398" s="382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19" t="s">
        <v>501</v>
      </c>
      <c r="Q398" s="392"/>
      <c r="R398" s="392"/>
      <c r="S398" s="392"/>
      <c r="T398" s="39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1">
        <v>4680115884892</v>
      </c>
      <c r="E399" s="382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0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2"/>
      <c r="R399" s="392"/>
      <c r="S399" s="392"/>
      <c r="T399" s="39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1">
        <v>4680115884885</v>
      </c>
      <c r="E400" s="382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2"/>
      <c r="R400" s="392"/>
      <c r="S400" s="392"/>
      <c r="T400" s="393"/>
      <c r="U400" s="34"/>
      <c r="V400" s="34"/>
      <c r="W400" s="35" t="s">
        <v>68</v>
      </c>
      <c r="X400" s="374">
        <v>50</v>
      </c>
      <c r="Y400" s="375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1">
        <v>4680115884908</v>
      </c>
      <c r="E401" s="382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2"/>
      <c r="R401" s="392"/>
      <c r="S401" s="392"/>
      <c r="T401" s="39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7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8"/>
      <c r="P402" s="389" t="s">
        <v>69</v>
      </c>
      <c r="Q402" s="379"/>
      <c r="R402" s="379"/>
      <c r="S402" s="379"/>
      <c r="T402" s="379"/>
      <c r="U402" s="379"/>
      <c r="V402" s="380"/>
      <c r="W402" s="37" t="s">
        <v>70</v>
      </c>
      <c r="X402" s="376">
        <f>IFERROR(X398/H398,"0")+IFERROR(X399/H399,"0")+IFERROR(X400/H400,"0")+IFERROR(X401/H401,"0")</f>
        <v>4.166666666666667</v>
      </c>
      <c r="Y402" s="376">
        <f>IFERROR(Y398/H398,"0")+IFERROR(Y399/H399,"0")+IFERROR(Y400/H400,"0")+IFERROR(Y401/H401,"0")</f>
        <v>5</v>
      </c>
      <c r="Z402" s="376">
        <f>IFERROR(IF(Z398="",0,Z398),"0")+IFERROR(IF(Z399="",0,Z399),"0")+IFERROR(IF(Z400="",0,Z400),"0")+IFERROR(IF(Z401="",0,Z401),"0")</f>
        <v>0.10874999999999999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8"/>
      <c r="P403" s="389" t="s">
        <v>69</v>
      </c>
      <c r="Q403" s="379"/>
      <c r="R403" s="379"/>
      <c r="S403" s="379"/>
      <c r="T403" s="379"/>
      <c r="U403" s="379"/>
      <c r="V403" s="380"/>
      <c r="W403" s="37" t="s">
        <v>68</v>
      </c>
      <c r="X403" s="376">
        <f>IFERROR(SUM(X398:X401),"0")</f>
        <v>50</v>
      </c>
      <c r="Y403" s="376">
        <f>IFERROR(SUM(Y398:Y401),"0")</f>
        <v>60</v>
      </c>
      <c r="Z403" s="37"/>
      <c r="AA403" s="377"/>
      <c r="AB403" s="377"/>
      <c r="AC403" s="377"/>
    </row>
    <row r="404" spans="1:68" ht="14.25" hidden="1" customHeight="1" x14ac:dyDescent="0.25">
      <c r="A404" s="390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1">
        <v>4607091384802</v>
      </c>
      <c r="E405" s="382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2"/>
      <c r="R405" s="392"/>
      <c r="S405" s="392"/>
      <c r="T405" s="39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1">
        <v>4607091384826</v>
      </c>
      <c r="E406" s="382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2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2"/>
      <c r="R406" s="392"/>
      <c r="S406" s="392"/>
      <c r="T406" s="39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7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8"/>
      <c r="P407" s="389" t="s">
        <v>69</v>
      </c>
      <c r="Q407" s="379"/>
      <c r="R407" s="379"/>
      <c r="S407" s="379"/>
      <c r="T407" s="379"/>
      <c r="U407" s="379"/>
      <c r="V407" s="380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8"/>
      <c r="P408" s="389" t="s">
        <v>69</v>
      </c>
      <c r="Q408" s="379"/>
      <c r="R408" s="379"/>
      <c r="S408" s="379"/>
      <c r="T408" s="379"/>
      <c r="U408" s="379"/>
      <c r="V408" s="380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0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1">
        <v>4607091384246</v>
      </c>
      <c r="E410" s="382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2"/>
      <c r="R410" s="392"/>
      <c r="S410" s="392"/>
      <c r="T410" s="393"/>
      <c r="U410" s="34"/>
      <c r="V410" s="34"/>
      <c r="W410" s="35" t="s">
        <v>68</v>
      </c>
      <c r="X410" s="374">
        <v>30</v>
      </c>
      <c r="Y410" s="375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1">
        <v>4680115881976</v>
      </c>
      <c r="E411" s="382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2"/>
      <c r="R411" s="392"/>
      <c r="S411" s="392"/>
      <c r="T411" s="39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1">
        <v>4607091384253</v>
      </c>
      <c r="E412" s="382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2"/>
      <c r="R412" s="392"/>
      <c r="S412" s="392"/>
      <c r="T412" s="39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1">
        <v>4607091384253</v>
      </c>
      <c r="E413" s="382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2"/>
      <c r="R413" s="392"/>
      <c r="S413" s="392"/>
      <c r="T413" s="39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1">
        <v>4680115881969</v>
      </c>
      <c r="E414" s="382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7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8"/>
      <c r="P415" s="389" t="s">
        <v>69</v>
      </c>
      <c r="Q415" s="379"/>
      <c r="R415" s="379"/>
      <c r="S415" s="379"/>
      <c r="T415" s="379"/>
      <c r="U415" s="379"/>
      <c r="V415" s="380"/>
      <c r="W415" s="37" t="s">
        <v>70</v>
      </c>
      <c r="X415" s="376">
        <f>IFERROR(X410/H410,"0")+IFERROR(X411/H411,"0")+IFERROR(X412/H412,"0")+IFERROR(X413/H413,"0")+IFERROR(X414/H414,"0")</f>
        <v>3.8461538461538463</v>
      </c>
      <c r="Y415" s="376">
        <f>IFERROR(Y410/H410,"0")+IFERROR(Y411/H411,"0")+IFERROR(Y412/H412,"0")+IFERROR(Y413/H413,"0")+IFERROR(Y414/H414,"0")</f>
        <v>4</v>
      </c>
      <c r="Z415" s="376">
        <f>IFERROR(IF(Z410="",0,Z410),"0")+IFERROR(IF(Z411="",0,Z411),"0")+IFERROR(IF(Z412="",0,Z412),"0")+IFERROR(IF(Z413="",0,Z413),"0")+IFERROR(IF(Z414="",0,Z414),"0")</f>
        <v>8.6999999999999994E-2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8"/>
      <c r="P416" s="389" t="s">
        <v>69</v>
      </c>
      <c r="Q416" s="379"/>
      <c r="R416" s="379"/>
      <c r="S416" s="379"/>
      <c r="T416" s="379"/>
      <c r="U416" s="379"/>
      <c r="V416" s="380"/>
      <c r="W416" s="37" t="s">
        <v>68</v>
      </c>
      <c r="X416" s="376">
        <f>IFERROR(SUM(X410:X414),"0")</f>
        <v>30</v>
      </c>
      <c r="Y416" s="376">
        <f>IFERROR(SUM(Y410:Y414),"0")</f>
        <v>31.2</v>
      </c>
      <c r="Z416" s="37"/>
      <c r="AA416" s="377"/>
      <c r="AB416" s="377"/>
      <c r="AC416" s="377"/>
    </row>
    <row r="417" spans="1:68" ht="14.25" hidden="1" customHeight="1" x14ac:dyDescent="0.25">
      <c r="A417" s="390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1">
        <v>4607091389357</v>
      </c>
      <c r="E418" s="382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7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8"/>
      <c r="P419" s="389" t="s">
        <v>69</v>
      </c>
      <c r="Q419" s="379"/>
      <c r="R419" s="379"/>
      <c r="S419" s="379"/>
      <c r="T419" s="379"/>
      <c r="U419" s="379"/>
      <c r="V419" s="380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8"/>
      <c r="P420" s="389" t="s">
        <v>69</v>
      </c>
      <c r="Q420" s="379"/>
      <c r="R420" s="379"/>
      <c r="S420" s="379"/>
      <c r="T420" s="379"/>
      <c r="U420" s="379"/>
      <c r="V420" s="380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586" t="s">
        <v>523</v>
      </c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87"/>
      <c r="P421" s="587"/>
      <c r="Q421" s="587"/>
      <c r="R421" s="587"/>
      <c r="S421" s="587"/>
      <c r="T421" s="587"/>
      <c r="U421" s="587"/>
      <c r="V421" s="587"/>
      <c r="W421" s="587"/>
      <c r="X421" s="587"/>
      <c r="Y421" s="587"/>
      <c r="Z421" s="587"/>
      <c r="AA421" s="48"/>
      <c r="AB421" s="48"/>
      <c r="AC421" s="48"/>
    </row>
    <row r="422" spans="1:68" ht="16.5" hidden="1" customHeight="1" x14ac:dyDescent="0.25">
      <c r="A422" s="428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390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1">
        <v>4607091389708</v>
      </c>
      <c r="E424" s="382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2"/>
      <c r="R424" s="392"/>
      <c r="S424" s="392"/>
      <c r="T424" s="39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7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8"/>
      <c r="P425" s="389" t="s">
        <v>69</v>
      </c>
      <c r="Q425" s="379"/>
      <c r="R425" s="379"/>
      <c r="S425" s="379"/>
      <c r="T425" s="379"/>
      <c r="U425" s="379"/>
      <c r="V425" s="380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8"/>
      <c r="P426" s="389" t="s">
        <v>69</v>
      </c>
      <c r="Q426" s="379"/>
      <c r="R426" s="379"/>
      <c r="S426" s="379"/>
      <c r="T426" s="379"/>
      <c r="U426" s="379"/>
      <c r="V426" s="380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0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1">
        <v>4607091389753</v>
      </c>
      <c r="E428" s="382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2"/>
      <c r="R428" s="392"/>
      <c r="S428" s="392"/>
      <c r="T428" s="39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1">
        <v>4607091389753</v>
      </c>
      <c r="E429" s="382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2"/>
      <c r="R429" s="392"/>
      <c r="S429" s="392"/>
      <c r="T429" s="393"/>
      <c r="U429" s="34"/>
      <c r="V429" s="34"/>
      <c r="W429" s="35" t="s">
        <v>68</v>
      </c>
      <c r="X429" s="374">
        <v>50</v>
      </c>
      <c r="Y429" s="375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1">
        <v>4607091389760</v>
      </c>
      <c r="E430" s="382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2"/>
      <c r="R430" s="392"/>
      <c r="S430" s="392"/>
      <c r="T430" s="39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1">
        <v>4607091389746</v>
      </c>
      <c r="E431" s="382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2"/>
      <c r="R431" s="392"/>
      <c r="S431" s="392"/>
      <c r="T431" s="393"/>
      <c r="U431" s="34"/>
      <c r="V431" s="34"/>
      <c r="W431" s="35" t="s">
        <v>68</v>
      </c>
      <c r="X431" s="374">
        <v>50</v>
      </c>
      <c r="Y431" s="375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1">
        <v>4607091389746</v>
      </c>
      <c r="E432" s="382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5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2"/>
      <c r="R432" s="392"/>
      <c r="S432" s="392"/>
      <c r="T432" s="39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1">
        <v>4680115883147</v>
      </c>
      <c r="E433" s="382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4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2"/>
      <c r="R433" s="392"/>
      <c r="S433" s="392"/>
      <c r="T433" s="39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1">
        <v>4680115883147</v>
      </c>
      <c r="E434" s="382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2"/>
      <c r="R434" s="392"/>
      <c r="S434" s="392"/>
      <c r="T434" s="39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1">
        <v>4607091384338</v>
      </c>
      <c r="E435" s="382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74">
        <v>77</v>
      </c>
      <c r="Y435" s="375">
        <f t="shared" si="67"/>
        <v>77.7</v>
      </c>
      <c r="Z435" s="36">
        <f t="shared" si="72"/>
        <v>0.18574000000000002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81.766666666666666</v>
      </c>
      <c r="BN435" s="64">
        <f t="shared" si="69"/>
        <v>82.51</v>
      </c>
      <c r="BO435" s="64">
        <f t="shared" si="70"/>
        <v>0.15669515669515671</v>
      </c>
      <c r="BP435" s="64">
        <f t="shared" si="71"/>
        <v>0.15811965811965814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1">
        <v>4607091384338</v>
      </c>
      <c r="E436" s="382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2"/>
      <c r="R436" s="392"/>
      <c r="S436" s="392"/>
      <c r="T436" s="39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1">
        <v>4680115883154</v>
      </c>
      <c r="E437" s="382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1">
        <v>4680115883154</v>
      </c>
      <c r="E438" s="382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1">
        <v>4607091389524</v>
      </c>
      <c r="E439" s="382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74">
        <v>35</v>
      </c>
      <c r="Y439" s="375">
        <f t="shared" si="67"/>
        <v>35.700000000000003</v>
      </c>
      <c r="Z439" s="36">
        <f t="shared" si="72"/>
        <v>8.5339999999999999E-2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37.166666666666664</v>
      </c>
      <c r="BN439" s="64">
        <f t="shared" si="69"/>
        <v>37.910000000000004</v>
      </c>
      <c r="BO439" s="64">
        <f t="shared" si="70"/>
        <v>7.1225071225071226E-2</v>
      </c>
      <c r="BP439" s="64">
        <f t="shared" si="71"/>
        <v>7.2649572649572655E-2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1">
        <v>4607091389524</v>
      </c>
      <c r="E440" s="382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0" t="s">
        <v>547</v>
      </c>
      <c r="Q440" s="392"/>
      <c r="R440" s="392"/>
      <c r="S440" s="392"/>
      <c r="T440" s="39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1">
        <v>4680115883161</v>
      </c>
      <c r="E441" s="382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1">
        <v>4680115883161</v>
      </c>
      <c r="E442" s="382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1">
        <v>4607091389531</v>
      </c>
      <c r="E443" s="382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1">
        <v>4607091389531</v>
      </c>
      <c r="E444" s="382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2"/>
      <c r="R444" s="392"/>
      <c r="S444" s="392"/>
      <c r="T444" s="393"/>
      <c r="U444" s="34"/>
      <c r="V444" s="34"/>
      <c r="W444" s="35" t="s">
        <v>68</v>
      </c>
      <c r="X444" s="374">
        <v>52.5</v>
      </c>
      <c r="Y444" s="375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1">
        <v>4607091384345</v>
      </c>
      <c r="E445" s="382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2"/>
      <c r="R445" s="392"/>
      <c r="S445" s="392"/>
      <c r="T445" s="39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1">
        <v>4680115883185</v>
      </c>
      <c r="E446" s="382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2"/>
      <c r="R446" s="392"/>
      <c r="S446" s="392"/>
      <c r="T446" s="39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1">
        <v>4680115883185</v>
      </c>
      <c r="E447" s="382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1">
        <v>4680115882928</v>
      </c>
      <c r="E448" s="382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2"/>
      <c r="R448" s="392"/>
      <c r="S448" s="392"/>
      <c r="T448" s="393"/>
      <c r="U448" s="34"/>
      <c r="V448" s="34"/>
      <c r="W448" s="35" t="s">
        <v>68</v>
      </c>
      <c r="X448" s="374">
        <v>112</v>
      </c>
      <c r="Y448" s="375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87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8"/>
      <c r="P449" s="389" t="s">
        <v>69</v>
      </c>
      <c r="Q449" s="379"/>
      <c r="R449" s="379"/>
      <c r="S449" s="379"/>
      <c r="T449" s="379"/>
      <c r="U449" s="379"/>
      <c r="V449" s="380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168.8095238095238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170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1.0818099999999999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8"/>
      <c r="P450" s="389" t="s">
        <v>69</v>
      </c>
      <c r="Q450" s="379"/>
      <c r="R450" s="379"/>
      <c r="S450" s="379"/>
      <c r="T450" s="379"/>
      <c r="U450" s="379"/>
      <c r="V450" s="380"/>
      <c r="W450" s="37" t="s">
        <v>68</v>
      </c>
      <c r="X450" s="376">
        <f>IFERROR(SUM(X428:X448),"0")</f>
        <v>376.5</v>
      </c>
      <c r="Y450" s="376">
        <f>IFERROR(SUM(Y428:Y448),"0")</f>
        <v>379.26</v>
      </c>
      <c r="Z450" s="37"/>
      <c r="AA450" s="377"/>
      <c r="AB450" s="377"/>
      <c r="AC450" s="377"/>
    </row>
    <row r="451" spans="1:68" ht="14.25" hidden="1" customHeight="1" x14ac:dyDescent="0.25">
      <c r="A451" s="390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1">
        <v>4607091384352</v>
      </c>
      <c r="E452" s="382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2"/>
      <c r="R452" s="392"/>
      <c r="S452" s="392"/>
      <c r="T452" s="39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1">
        <v>4607091389654</v>
      </c>
      <c r="E453" s="382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2"/>
      <c r="R453" s="392"/>
      <c r="S453" s="392"/>
      <c r="T453" s="39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7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8"/>
      <c r="P454" s="389" t="s">
        <v>69</v>
      </c>
      <c r="Q454" s="379"/>
      <c r="R454" s="379"/>
      <c r="S454" s="379"/>
      <c r="T454" s="379"/>
      <c r="U454" s="379"/>
      <c r="V454" s="380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8"/>
      <c r="P455" s="389" t="s">
        <v>69</v>
      </c>
      <c r="Q455" s="379"/>
      <c r="R455" s="379"/>
      <c r="S455" s="379"/>
      <c r="T455" s="379"/>
      <c r="U455" s="379"/>
      <c r="V455" s="380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0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1">
        <v>4680115884342</v>
      </c>
      <c r="E457" s="382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92"/>
      <c r="R457" s="392"/>
      <c r="S457" s="392"/>
      <c r="T457" s="393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87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8"/>
      <c r="P458" s="389" t="s">
        <v>69</v>
      </c>
      <c r="Q458" s="379"/>
      <c r="R458" s="379"/>
      <c r="S458" s="379"/>
      <c r="T458" s="379"/>
      <c r="U458" s="379"/>
      <c r="V458" s="380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8"/>
      <c r="P459" s="389" t="s">
        <v>69</v>
      </c>
      <c r="Q459" s="379"/>
      <c r="R459" s="379"/>
      <c r="S459" s="379"/>
      <c r="T459" s="379"/>
      <c r="U459" s="379"/>
      <c r="V459" s="380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hidden="1" customHeight="1" x14ac:dyDescent="0.25">
      <c r="A460" s="428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390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1">
        <v>4607091389364</v>
      </c>
      <c r="E462" s="382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5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92"/>
      <c r="R462" s="392"/>
      <c r="S462" s="392"/>
      <c r="T462" s="39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7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8"/>
      <c r="P463" s="389" t="s">
        <v>69</v>
      </c>
      <c r="Q463" s="379"/>
      <c r="R463" s="379"/>
      <c r="S463" s="379"/>
      <c r="T463" s="379"/>
      <c r="U463" s="379"/>
      <c r="V463" s="380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8"/>
      <c r="P464" s="389" t="s">
        <v>69</v>
      </c>
      <c r="Q464" s="379"/>
      <c r="R464" s="379"/>
      <c r="S464" s="379"/>
      <c r="T464" s="379"/>
      <c r="U464" s="379"/>
      <c r="V464" s="380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0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1">
        <v>4607091389739</v>
      </c>
      <c r="E466" s="382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92"/>
      <c r="R466" s="392"/>
      <c r="S466" s="392"/>
      <c r="T466" s="39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1">
        <v>4607091389739</v>
      </c>
      <c r="E467" s="382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64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92"/>
      <c r="R467" s="392"/>
      <c r="S467" s="392"/>
      <c r="T467" s="393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1">
        <v>4607091389425</v>
      </c>
      <c r="E468" s="382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7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92"/>
      <c r="R468" s="392"/>
      <c r="S468" s="392"/>
      <c r="T468" s="39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1">
        <v>4680115880771</v>
      </c>
      <c r="E469" s="382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65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92"/>
      <c r="R469" s="392"/>
      <c r="S469" s="392"/>
      <c r="T469" s="39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1">
        <v>4607091389500</v>
      </c>
      <c r="E470" s="382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4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92"/>
      <c r="R470" s="392"/>
      <c r="S470" s="392"/>
      <c r="T470" s="39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1">
        <v>4607091389500</v>
      </c>
      <c r="E471" s="382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6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92"/>
      <c r="R471" s="392"/>
      <c r="S471" s="392"/>
      <c r="T471" s="39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7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8"/>
      <c r="P472" s="389" t="s">
        <v>69</v>
      </c>
      <c r="Q472" s="379"/>
      <c r="R472" s="379"/>
      <c r="S472" s="379"/>
      <c r="T472" s="379"/>
      <c r="U472" s="379"/>
      <c r="V472" s="380"/>
      <c r="W472" s="37" t="s">
        <v>70</v>
      </c>
      <c r="X472" s="376">
        <f>IFERROR(X466/H466,"0")+IFERROR(X467/H467,"0")+IFERROR(X468/H468,"0")+IFERROR(X469/H469,"0")+IFERROR(X470/H470,"0")+IFERROR(X471/H471,"0")</f>
        <v>16.666666666666664</v>
      </c>
      <c r="Y472" s="376">
        <f>IFERROR(Y466/H466,"0")+IFERROR(Y467/H467,"0")+IFERROR(Y468/H468,"0")+IFERROR(Y469/H469,"0")+IFERROR(Y470/H470,"0")+IFERROR(Y471/H471,"0")</f>
        <v>17</v>
      </c>
      <c r="Z472" s="376">
        <f>IFERROR(IF(Z466="",0,Z466),"0")+IFERROR(IF(Z467="",0,Z467),"0")+IFERROR(IF(Z468="",0,Z468),"0")+IFERROR(IF(Z469="",0,Z469),"0")+IFERROR(IF(Z470="",0,Z470),"0")+IFERROR(IF(Z471="",0,Z471),"0")</f>
        <v>0.12801000000000001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8"/>
      <c r="P473" s="389" t="s">
        <v>69</v>
      </c>
      <c r="Q473" s="379"/>
      <c r="R473" s="379"/>
      <c r="S473" s="379"/>
      <c r="T473" s="379"/>
      <c r="U473" s="379"/>
      <c r="V473" s="380"/>
      <c r="W473" s="37" t="s">
        <v>68</v>
      </c>
      <c r="X473" s="376">
        <f>IFERROR(SUM(X466:X471),"0")</f>
        <v>70</v>
      </c>
      <c r="Y473" s="376">
        <f>IFERROR(SUM(Y466:Y471),"0")</f>
        <v>71.400000000000006</v>
      </c>
      <c r="Z473" s="37"/>
      <c r="AA473" s="377"/>
      <c r="AB473" s="377"/>
      <c r="AC473" s="377"/>
    </row>
    <row r="474" spans="1:68" ht="14.25" hidden="1" customHeight="1" x14ac:dyDescent="0.25">
      <c r="A474" s="390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1">
        <v>4680115884090</v>
      </c>
      <c r="E475" s="382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92"/>
      <c r="R475" s="392"/>
      <c r="S475" s="392"/>
      <c r="T475" s="393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87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8"/>
      <c r="P476" s="389" t="s">
        <v>69</v>
      </c>
      <c r="Q476" s="379"/>
      <c r="R476" s="379"/>
      <c r="S476" s="379"/>
      <c r="T476" s="379"/>
      <c r="U476" s="379"/>
      <c r="V476" s="380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8"/>
      <c r="P477" s="389" t="s">
        <v>69</v>
      </c>
      <c r="Q477" s="379"/>
      <c r="R477" s="379"/>
      <c r="S477" s="379"/>
      <c r="T477" s="379"/>
      <c r="U477" s="379"/>
      <c r="V477" s="380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hidden="1" customHeight="1" x14ac:dyDescent="0.25">
      <c r="A478" s="428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390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1">
        <v>4680115885189</v>
      </c>
      <c r="E480" s="382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6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92"/>
      <c r="R480" s="392"/>
      <c r="S480" s="392"/>
      <c r="T480" s="39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1">
        <v>4680115885172</v>
      </c>
      <c r="E481" s="382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6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92"/>
      <c r="R481" s="392"/>
      <c r="S481" s="392"/>
      <c r="T481" s="39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1">
        <v>4680115885110</v>
      </c>
      <c r="E482" s="382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6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92"/>
      <c r="R482" s="392"/>
      <c r="S482" s="392"/>
      <c r="T482" s="393"/>
      <c r="U482" s="34"/>
      <c r="V482" s="34"/>
      <c r="W482" s="35" t="s">
        <v>68</v>
      </c>
      <c r="X482" s="374">
        <v>10</v>
      </c>
      <c r="Y482" s="375">
        <f>IFERROR(IF(X482="",0,CEILING((X482/$H482),1)*$H482),"")</f>
        <v>10.799999999999999</v>
      </c>
      <c r="Z482" s="36">
        <f>IFERROR(IF(Y482=0,"",ROUNDUP(Y482/H482,0)*0.00502),"")</f>
        <v>4.5179999999999998E-2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16.833333333333332</v>
      </c>
      <c r="BN482" s="64">
        <f>IFERROR(Y482*I482/H482,"0")</f>
        <v>18.18</v>
      </c>
      <c r="BO482" s="64">
        <f>IFERROR(1/J482*(X482/H482),"0")</f>
        <v>3.561253561253562E-2</v>
      </c>
      <c r="BP482" s="64">
        <f>IFERROR(1/J482*(Y482/H482),"0")</f>
        <v>3.8461538461538464E-2</v>
      </c>
    </row>
    <row r="483" spans="1:68" x14ac:dyDescent="0.2">
      <c r="A483" s="387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8"/>
      <c r="P483" s="389" t="s">
        <v>69</v>
      </c>
      <c r="Q483" s="379"/>
      <c r="R483" s="379"/>
      <c r="S483" s="379"/>
      <c r="T483" s="379"/>
      <c r="U483" s="379"/>
      <c r="V483" s="380"/>
      <c r="W483" s="37" t="s">
        <v>70</v>
      </c>
      <c r="X483" s="376">
        <f>IFERROR(X480/H480,"0")+IFERROR(X481/H481,"0")+IFERROR(X482/H482,"0")</f>
        <v>8.3333333333333339</v>
      </c>
      <c r="Y483" s="376">
        <f>IFERROR(Y480/H480,"0")+IFERROR(Y481/H481,"0")+IFERROR(Y482/H482,"0")</f>
        <v>9</v>
      </c>
      <c r="Z483" s="376">
        <f>IFERROR(IF(Z480="",0,Z480),"0")+IFERROR(IF(Z481="",0,Z481),"0")+IFERROR(IF(Z482="",0,Z482),"0")</f>
        <v>4.5179999999999998E-2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8"/>
      <c r="P484" s="389" t="s">
        <v>69</v>
      </c>
      <c r="Q484" s="379"/>
      <c r="R484" s="379"/>
      <c r="S484" s="379"/>
      <c r="T484" s="379"/>
      <c r="U484" s="379"/>
      <c r="V484" s="380"/>
      <c r="W484" s="37" t="s">
        <v>68</v>
      </c>
      <c r="X484" s="376">
        <f>IFERROR(SUM(X480:X482),"0")</f>
        <v>10</v>
      </c>
      <c r="Y484" s="376">
        <f>IFERROR(SUM(Y480:Y482),"0")</f>
        <v>10.799999999999999</v>
      </c>
      <c r="Z484" s="37"/>
      <c r="AA484" s="377"/>
      <c r="AB484" s="377"/>
      <c r="AC484" s="377"/>
    </row>
    <row r="485" spans="1:68" ht="16.5" hidden="1" customHeight="1" x14ac:dyDescent="0.25">
      <c r="A485" s="428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390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1">
        <v>4680115885103</v>
      </c>
      <c r="E487" s="382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5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92"/>
      <c r="R487" s="392"/>
      <c r="S487" s="392"/>
      <c r="T487" s="39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7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8"/>
      <c r="P488" s="389" t="s">
        <v>69</v>
      </c>
      <c r="Q488" s="379"/>
      <c r="R488" s="379"/>
      <c r="S488" s="379"/>
      <c r="T488" s="379"/>
      <c r="U488" s="379"/>
      <c r="V488" s="380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8"/>
      <c r="P489" s="389" t="s">
        <v>69</v>
      </c>
      <c r="Q489" s="379"/>
      <c r="R489" s="379"/>
      <c r="S489" s="379"/>
      <c r="T489" s="379"/>
      <c r="U489" s="379"/>
      <c r="V489" s="380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586" t="s">
        <v>594</v>
      </c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87"/>
      <c r="P490" s="587"/>
      <c r="Q490" s="587"/>
      <c r="R490" s="587"/>
      <c r="S490" s="587"/>
      <c r="T490" s="587"/>
      <c r="U490" s="587"/>
      <c r="V490" s="587"/>
      <c r="W490" s="587"/>
      <c r="X490" s="587"/>
      <c r="Y490" s="587"/>
      <c r="Z490" s="587"/>
      <c r="AA490" s="48"/>
      <c r="AB490" s="48"/>
      <c r="AC490" s="48"/>
    </row>
    <row r="491" spans="1:68" ht="16.5" hidden="1" customHeight="1" x14ac:dyDescent="0.25">
      <c r="A491" s="428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390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1">
        <v>4607091389067</v>
      </c>
      <c r="E493" s="382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6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92"/>
      <c r="R493" s="392"/>
      <c r="S493" s="392"/>
      <c r="T493" s="393"/>
      <c r="U493" s="34"/>
      <c r="V493" s="34"/>
      <c r="W493" s="35" t="s">
        <v>68</v>
      </c>
      <c r="X493" s="374">
        <v>100</v>
      </c>
      <c r="Y493" s="375">
        <f t="shared" ref="Y493:Y501" si="78">IFERROR(IF(X493="",0,CEILING((X493/$H493),1)*$H493),"")</f>
        <v>100.32000000000001</v>
      </c>
      <c r="Z493" s="36">
        <f t="shared" ref="Z493:Z498" si="79">IFERROR(IF(Y493=0,"",ROUNDUP(Y493/H493,0)*0.01196),"")</f>
        <v>0.22724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106.81818181818181</v>
      </c>
      <c r="BN493" s="64">
        <f t="shared" ref="BN493:BN501" si="81">IFERROR(Y493*I493/H493,"0")</f>
        <v>107.16</v>
      </c>
      <c r="BO493" s="64">
        <f t="shared" ref="BO493:BO501" si="82">IFERROR(1/J493*(X493/H493),"0")</f>
        <v>0.18210955710955709</v>
      </c>
      <c r="BP493" s="64">
        <f t="shared" ref="BP493:BP501" si="83">IFERROR(1/J493*(Y493/H493),"0")</f>
        <v>0.18269230769230771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1">
        <v>4680115885271</v>
      </c>
      <c r="E494" s="382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92"/>
      <c r="R494" s="392"/>
      <c r="S494" s="392"/>
      <c r="T494" s="39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1">
        <v>4680115884502</v>
      </c>
      <c r="E495" s="382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6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92"/>
      <c r="R495" s="392"/>
      <c r="S495" s="392"/>
      <c r="T495" s="39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1">
        <v>4607091389104</v>
      </c>
      <c r="E496" s="382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92"/>
      <c r="R496" s="392"/>
      <c r="S496" s="392"/>
      <c r="T496" s="393"/>
      <c r="U496" s="34"/>
      <c r="V496" s="34"/>
      <c r="W496" s="35" t="s">
        <v>68</v>
      </c>
      <c r="X496" s="374">
        <v>150</v>
      </c>
      <c r="Y496" s="375">
        <f t="shared" si="78"/>
        <v>153.12</v>
      </c>
      <c r="Z496" s="36">
        <f t="shared" si="79"/>
        <v>0.34683999999999998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160.22727272727272</v>
      </c>
      <c r="BN496" s="64">
        <f t="shared" si="81"/>
        <v>163.56</v>
      </c>
      <c r="BO496" s="64">
        <f t="shared" si="82"/>
        <v>0.27316433566433568</v>
      </c>
      <c r="BP496" s="64">
        <f t="shared" si="83"/>
        <v>0.27884615384615385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1">
        <v>4680115884519</v>
      </c>
      <c r="E497" s="382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4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92"/>
      <c r="R497" s="392"/>
      <c r="S497" s="392"/>
      <c r="T497" s="39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1">
        <v>4680115885226</v>
      </c>
      <c r="E498" s="382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6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74">
        <v>90</v>
      </c>
      <c r="Y498" s="375">
        <f t="shared" si="78"/>
        <v>95.04</v>
      </c>
      <c r="Z498" s="36">
        <f t="shared" si="79"/>
        <v>0.21528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96.136363636363626</v>
      </c>
      <c r="BN498" s="64">
        <f t="shared" si="81"/>
        <v>101.52000000000001</v>
      </c>
      <c r="BO498" s="64">
        <f t="shared" si="82"/>
        <v>0.16389860139860138</v>
      </c>
      <c r="BP498" s="64">
        <f t="shared" si="83"/>
        <v>0.17307692307692307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1">
        <v>4680115880603</v>
      </c>
      <c r="E499" s="382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4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74">
        <v>96</v>
      </c>
      <c r="Y499" s="375">
        <f t="shared" si="78"/>
        <v>97.2</v>
      </c>
      <c r="Z499" s="36">
        <f>IFERROR(IF(Y499=0,"",ROUNDUP(Y499/H499,0)*0.00937),"")</f>
        <v>0.25298999999999999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102.39999999999999</v>
      </c>
      <c r="BN499" s="64">
        <f t="shared" si="81"/>
        <v>103.67999999999999</v>
      </c>
      <c r="BO499" s="64">
        <f t="shared" si="82"/>
        <v>0.22222222222222221</v>
      </c>
      <c r="BP499" s="64">
        <f t="shared" si="83"/>
        <v>0.22500000000000001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1">
        <v>4607091389098</v>
      </c>
      <c r="E500" s="382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92"/>
      <c r="R500" s="392"/>
      <c r="S500" s="392"/>
      <c r="T500" s="39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1">
        <v>4607091389982</v>
      </c>
      <c r="E501" s="382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6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74">
        <v>180</v>
      </c>
      <c r="Y501" s="375">
        <f t="shared" si="78"/>
        <v>180</v>
      </c>
      <c r="Z501" s="36">
        <f>IFERROR(IF(Y501=0,"",ROUNDUP(Y501/H501,0)*0.00937),"")</f>
        <v>0.46849999999999997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191.99999999999997</v>
      </c>
      <c r="BN501" s="64">
        <f t="shared" si="81"/>
        <v>191.99999999999997</v>
      </c>
      <c r="BO501" s="64">
        <f t="shared" si="82"/>
        <v>0.41666666666666669</v>
      </c>
      <c r="BP501" s="64">
        <f t="shared" si="83"/>
        <v>0.41666666666666669</v>
      </c>
    </row>
    <row r="502" spans="1:68" x14ac:dyDescent="0.2">
      <c r="A502" s="387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8"/>
      <c r="P502" s="389" t="s">
        <v>69</v>
      </c>
      <c r="Q502" s="379"/>
      <c r="R502" s="379"/>
      <c r="S502" s="379"/>
      <c r="T502" s="379"/>
      <c r="U502" s="379"/>
      <c r="V502" s="380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141.06060606060606</v>
      </c>
      <c r="Y502" s="376">
        <f>IFERROR(Y493/H493,"0")+IFERROR(Y494/H494,"0")+IFERROR(Y495/H495,"0")+IFERROR(Y496/H496,"0")+IFERROR(Y497/H497,"0")+IFERROR(Y498/H498,"0")+IFERROR(Y499/H499,"0")+IFERROR(Y500/H500,"0")+IFERROR(Y501/H501,"0")</f>
        <v>143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1.5108499999999998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8"/>
      <c r="P503" s="389" t="s">
        <v>69</v>
      </c>
      <c r="Q503" s="379"/>
      <c r="R503" s="379"/>
      <c r="S503" s="379"/>
      <c r="T503" s="379"/>
      <c r="U503" s="379"/>
      <c r="V503" s="380"/>
      <c r="W503" s="37" t="s">
        <v>68</v>
      </c>
      <c r="X503" s="376">
        <f>IFERROR(SUM(X493:X501),"0")</f>
        <v>616</v>
      </c>
      <c r="Y503" s="376">
        <f>IFERROR(SUM(Y493:Y501),"0")</f>
        <v>625.68000000000006</v>
      </c>
      <c r="Z503" s="37"/>
      <c r="AA503" s="377"/>
      <c r="AB503" s="377"/>
      <c r="AC503" s="377"/>
    </row>
    <row r="504" spans="1:68" ht="14.25" hidden="1" customHeight="1" x14ac:dyDescent="0.25">
      <c r="A504" s="390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1">
        <v>4607091388930</v>
      </c>
      <c r="E505" s="382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3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92"/>
      <c r="R505" s="392"/>
      <c r="S505" s="392"/>
      <c r="T505" s="393"/>
      <c r="U505" s="34"/>
      <c r="V505" s="34"/>
      <c r="W505" s="35" t="s">
        <v>68</v>
      </c>
      <c r="X505" s="374">
        <v>150</v>
      </c>
      <c r="Y505" s="375">
        <f>IFERROR(IF(X505="",0,CEILING((X505/$H505),1)*$H505),"")</f>
        <v>153.12</v>
      </c>
      <c r="Z505" s="36">
        <f>IFERROR(IF(Y505=0,"",ROUNDUP(Y505/H505,0)*0.01196),"")</f>
        <v>0.34683999999999998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160.22727272727272</v>
      </c>
      <c r="BN505" s="64">
        <f>IFERROR(Y505*I505/H505,"0")</f>
        <v>163.56</v>
      </c>
      <c r="BO505" s="64">
        <f>IFERROR(1/J505*(X505/H505),"0")</f>
        <v>0.27316433566433568</v>
      </c>
      <c r="BP505" s="64">
        <f>IFERROR(1/J505*(Y505/H505),"0")</f>
        <v>0.27884615384615385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1">
        <v>4680115880054</v>
      </c>
      <c r="E506" s="382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92"/>
      <c r="R506" s="392"/>
      <c r="S506" s="392"/>
      <c r="T506" s="39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7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8"/>
      <c r="P507" s="389" t="s">
        <v>69</v>
      </c>
      <c r="Q507" s="379"/>
      <c r="R507" s="379"/>
      <c r="S507" s="379"/>
      <c r="T507" s="379"/>
      <c r="U507" s="379"/>
      <c r="V507" s="380"/>
      <c r="W507" s="37" t="s">
        <v>70</v>
      </c>
      <c r="X507" s="376">
        <f>IFERROR(X505/H505,"0")+IFERROR(X506/H506,"0")</f>
        <v>28.409090909090907</v>
      </c>
      <c r="Y507" s="376">
        <f>IFERROR(Y505/H505,"0")+IFERROR(Y506/H506,"0")</f>
        <v>29</v>
      </c>
      <c r="Z507" s="376">
        <f>IFERROR(IF(Z505="",0,Z505),"0")+IFERROR(IF(Z506="",0,Z506),"0")</f>
        <v>0.34683999999999998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8"/>
      <c r="P508" s="389" t="s">
        <v>69</v>
      </c>
      <c r="Q508" s="379"/>
      <c r="R508" s="379"/>
      <c r="S508" s="379"/>
      <c r="T508" s="379"/>
      <c r="U508" s="379"/>
      <c r="V508" s="380"/>
      <c r="W508" s="37" t="s">
        <v>68</v>
      </c>
      <c r="X508" s="376">
        <f>IFERROR(SUM(X505:X506),"0")</f>
        <v>150</v>
      </c>
      <c r="Y508" s="376">
        <f>IFERROR(SUM(Y505:Y506),"0")</f>
        <v>153.12</v>
      </c>
      <c r="Z508" s="37"/>
      <c r="AA508" s="377"/>
      <c r="AB508" s="377"/>
      <c r="AC508" s="377"/>
    </row>
    <row r="509" spans="1:68" ht="14.25" hidden="1" customHeight="1" x14ac:dyDescent="0.25">
      <c r="A509" s="390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1">
        <v>4680115883116</v>
      </c>
      <c r="E510" s="382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92"/>
      <c r="R510" s="392"/>
      <c r="S510" s="392"/>
      <c r="T510" s="393"/>
      <c r="U510" s="34"/>
      <c r="V510" s="34"/>
      <c r="W510" s="35" t="s">
        <v>68</v>
      </c>
      <c r="X510" s="374">
        <v>70</v>
      </c>
      <c r="Y510" s="375">
        <f t="shared" ref="Y510:Y515" si="84">IFERROR(IF(X510="",0,CEILING((X510/$H510),1)*$H510),"")</f>
        <v>73.92</v>
      </c>
      <c r="Z510" s="36">
        <f>IFERROR(IF(Y510=0,"",ROUNDUP(Y510/H510,0)*0.01196),"")</f>
        <v>0.16744000000000001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74.772727272727266</v>
      </c>
      <c r="BN510" s="64">
        <f t="shared" ref="BN510:BN515" si="86">IFERROR(Y510*I510/H510,"0")</f>
        <v>78.959999999999994</v>
      </c>
      <c r="BO510" s="64">
        <f t="shared" ref="BO510:BO515" si="87">IFERROR(1/J510*(X510/H510),"0")</f>
        <v>0.12747668997668998</v>
      </c>
      <c r="BP510" s="64">
        <f t="shared" ref="BP510:BP515" si="88">IFERROR(1/J510*(Y510/H510),"0")</f>
        <v>0.13461538461538464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1">
        <v>4680115883093</v>
      </c>
      <c r="E511" s="382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5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92"/>
      <c r="R511" s="392"/>
      <c r="S511" s="392"/>
      <c r="T511" s="393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1">
        <v>4680115883109</v>
      </c>
      <c r="E512" s="382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5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92"/>
      <c r="R512" s="392"/>
      <c r="S512" s="392"/>
      <c r="T512" s="393"/>
      <c r="U512" s="34"/>
      <c r="V512" s="34"/>
      <c r="W512" s="35" t="s">
        <v>68</v>
      </c>
      <c r="X512" s="374">
        <v>170</v>
      </c>
      <c r="Y512" s="375">
        <f t="shared" si="84"/>
        <v>174.24</v>
      </c>
      <c r="Z512" s="36">
        <f>IFERROR(IF(Y512=0,"",ROUNDUP(Y512/H512,0)*0.01196),"")</f>
        <v>0.39468000000000003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181.59090909090907</v>
      </c>
      <c r="BN512" s="64">
        <f t="shared" si="86"/>
        <v>186.12</v>
      </c>
      <c r="BO512" s="64">
        <f t="shared" si="87"/>
        <v>0.3095862470862471</v>
      </c>
      <c r="BP512" s="64">
        <f t="shared" si="88"/>
        <v>0.31730769230769235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1">
        <v>4680115882072</v>
      </c>
      <c r="E513" s="382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6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81">
        <v>4680115882102</v>
      </c>
      <c r="E514" s="382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74">
        <v>30</v>
      </c>
      <c r="Y514" s="375">
        <f t="shared" si="84"/>
        <v>32.4</v>
      </c>
      <c r="Z514" s="36">
        <f>IFERROR(IF(Y514=0,"",ROUNDUP(Y514/H514,0)*0.00937),"")</f>
        <v>8.4330000000000002E-2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31.75</v>
      </c>
      <c r="BN514" s="64">
        <f t="shared" si="86"/>
        <v>34.29</v>
      </c>
      <c r="BO514" s="64">
        <f t="shared" si="87"/>
        <v>6.9444444444444448E-2</v>
      </c>
      <c r="BP514" s="64">
        <f t="shared" si="88"/>
        <v>7.4999999999999997E-2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1">
        <v>4680115882096</v>
      </c>
      <c r="E515" s="382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74">
        <v>60</v>
      </c>
      <c r="Y515" s="375">
        <f t="shared" si="84"/>
        <v>61.2</v>
      </c>
      <c r="Z515" s="36">
        <f>IFERROR(IF(Y515=0,"",ROUNDUP(Y515/H515,0)*0.00937),"")</f>
        <v>0.15928999999999999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63.5</v>
      </c>
      <c r="BN515" s="64">
        <f t="shared" si="86"/>
        <v>64.77000000000001</v>
      </c>
      <c r="BO515" s="64">
        <f t="shared" si="87"/>
        <v>0.1388888888888889</v>
      </c>
      <c r="BP515" s="64">
        <f t="shared" si="88"/>
        <v>0.14166666666666666</v>
      </c>
    </row>
    <row r="516" spans="1:68" x14ac:dyDescent="0.2">
      <c r="A516" s="387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8"/>
      <c r="P516" s="389" t="s">
        <v>69</v>
      </c>
      <c r="Q516" s="379"/>
      <c r="R516" s="379"/>
      <c r="S516" s="379"/>
      <c r="T516" s="379"/>
      <c r="U516" s="379"/>
      <c r="V516" s="380"/>
      <c r="W516" s="37" t="s">
        <v>70</v>
      </c>
      <c r="X516" s="376">
        <f>IFERROR(X510/H510,"0")+IFERROR(X511/H511,"0")+IFERROR(X512/H512,"0")+IFERROR(X513/H513,"0")+IFERROR(X514/H514,"0")+IFERROR(X515/H515,"0")</f>
        <v>97.045454545454547</v>
      </c>
      <c r="Y516" s="376">
        <f>IFERROR(Y510/H510,"0")+IFERROR(Y511/H511,"0")+IFERROR(Y512/H512,"0")+IFERROR(Y513/H513,"0")+IFERROR(Y514/H514,"0")+IFERROR(Y515/H515,"0")</f>
        <v>101</v>
      </c>
      <c r="Z516" s="376">
        <f>IFERROR(IF(Z510="",0,Z510),"0")+IFERROR(IF(Z511="",0,Z511),"0")+IFERROR(IF(Z512="",0,Z512),"0")+IFERROR(IF(Z513="",0,Z513),"0")+IFERROR(IF(Z514="",0,Z514),"0")+IFERROR(IF(Z515="",0,Z515),"0")</f>
        <v>1.10436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8"/>
      <c r="P517" s="389" t="s">
        <v>69</v>
      </c>
      <c r="Q517" s="379"/>
      <c r="R517" s="379"/>
      <c r="S517" s="379"/>
      <c r="T517" s="379"/>
      <c r="U517" s="379"/>
      <c r="V517" s="380"/>
      <c r="W517" s="37" t="s">
        <v>68</v>
      </c>
      <c r="X517" s="376">
        <f>IFERROR(SUM(X510:X515),"0")</f>
        <v>448</v>
      </c>
      <c r="Y517" s="376">
        <f>IFERROR(SUM(Y510:Y515),"0")</f>
        <v>466.08</v>
      </c>
      <c r="Z517" s="37"/>
      <c r="AA517" s="377"/>
      <c r="AB517" s="377"/>
      <c r="AC517" s="377"/>
    </row>
    <row r="518" spans="1:68" ht="14.25" hidden="1" customHeight="1" x14ac:dyDescent="0.25">
      <c r="A518" s="390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1">
        <v>4607091383409</v>
      </c>
      <c r="E519" s="382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6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92"/>
      <c r="R519" s="392"/>
      <c r="S519" s="392"/>
      <c r="T519" s="39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1">
        <v>4607091383416</v>
      </c>
      <c r="E520" s="382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92"/>
      <c r="R520" s="392"/>
      <c r="S520" s="392"/>
      <c r="T520" s="39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1">
        <v>4680115883536</v>
      </c>
      <c r="E521" s="382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92"/>
      <c r="R521" s="392"/>
      <c r="S521" s="392"/>
      <c r="T521" s="39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7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8"/>
      <c r="P522" s="389" t="s">
        <v>69</v>
      </c>
      <c r="Q522" s="379"/>
      <c r="R522" s="379"/>
      <c r="S522" s="379"/>
      <c r="T522" s="379"/>
      <c r="U522" s="379"/>
      <c r="V522" s="380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8"/>
      <c r="P523" s="389" t="s">
        <v>69</v>
      </c>
      <c r="Q523" s="379"/>
      <c r="R523" s="379"/>
      <c r="S523" s="379"/>
      <c r="T523" s="379"/>
      <c r="U523" s="379"/>
      <c r="V523" s="380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0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1">
        <v>4680115885035</v>
      </c>
      <c r="E525" s="382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92"/>
      <c r="R525" s="392"/>
      <c r="S525" s="392"/>
      <c r="T525" s="39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7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8"/>
      <c r="P526" s="389" t="s">
        <v>69</v>
      </c>
      <c r="Q526" s="379"/>
      <c r="R526" s="379"/>
      <c r="S526" s="379"/>
      <c r="T526" s="379"/>
      <c r="U526" s="379"/>
      <c r="V526" s="380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8"/>
      <c r="P527" s="389" t="s">
        <v>69</v>
      </c>
      <c r="Q527" s="379"/>
      <c r="R527" s="379"/>
      <c r="S527" s="379"/>
      <c r="T527" s="379"/>
      <c r="U527" s="379"/>
      <c r="V527" s="380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586" t="s">
        <v>637</v>
      </c>
      <c r="B528" s="587"/>
      <c r="C528" s="587"/>
      <c r="D528" s="587"/>
      <c r="E528" s="587"/>
      <c r="F528" s="587"/>
      <c r="G528" s="587"/>
      <c r="H528" s="587"/>
      <c r="I528" s="587"/>
      <c r="J528" s="587"/>
      <c r="K528" s="587"/>
      <c r="L528" s="587"/>
      <c r="M528" s="587"/>
      <c r="N528" s="587"/>
      <c r="O528" s="587"/>
      <c r="P528" s="587"/>
      <c r="Q528" s="587"/>
      <c r="R528" s="587"/>
      <c r="S528" s="587"/>
      <c r="T528" s="587"/>
      <c r="U528" s="587"/>
      <c r="V528" s="587"/>
      <c r="W528" s="587"/>
      <c r="X528" s="587"/>
      <c r="Y528" s="587"/>
      <c r="Z528" s="587"/>
      <c r="AA528" s="48"/>
      <c r="AB528" s="48"/>
      <c r="AC528" s="48"/>
    </row>
    <row r="529" spans="1:68" ht="16.5" hidden="1" customHeight="1" x14ac:dyDescent="0.25">
      <c r="A529" s="428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390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1">
        <v>4640242181011</v>
      </c>
      <c r="E531" s="382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739" t="s">
        <v>640</v>
      </c>
      <c r="Q531" s="392"/>
      <c r="R531" s="392"/>
      <c r="S531" s="392"/>
      <c r="T531" s="393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1">
        <v>4640242180441</v>
      </c>
      <c r="E532" s="382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47" t="s">
        <v>643</v>
      </c>
      <c r="Q532" s="392"/>
      <c r="R532" s="392"/>
      <c r="S532" s="392"/>
      <c r="T532" s="39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1">
        <v>4640242180564</v>
      </c>
      <c r="E533" s="382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60" t="s">
        <v>646</v>
      </c>
      <c r="Q533" s="392"/>
      <c r="R533" s="392"/>
      <c r="S533" s="392"/>
      <c r="T533" s="393"/>
      <c r="U533" s="34"/>
      <c r="V533" s="34"/>
      <c r="W533" s="35" t="s">
        <v>68</v>
      </c>
      <c r="X533" s="374">
        <v>30</v>
      </c>
      <c r="Y533" s="375">
        <f t="shared" si="89"/>
        <v>36</v>
      </c>
      <c r="Z533" s="36">
        <f>IFERROR(IF(Y533=0,"",ROUNDUP(Y533/H533,0)*0.02175),"")</f>
        <v>6.5250000000000002E-2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31.200000000000003</v>
      </c>
      <c r="BN533" s="64">
        <f t="shared" si="91"/>
        <v>37.440000000000005</v>
      </c>
      <c r="BO533" s="64">
        <f t="shared" si="92"/>
        <v>4.4642857142857137E-2</v>
      </c>
      <c r="BP533" s="64">
        <f t="shared" si="93"/>
        <v>5.3571428571428568E-2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1">
        <v>4640242180922</v>
      </c>
      <c r="E534" s="382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397" t="s">
        <v>649</v>
      </c>
      <c r="Q534" s="392"/>
      <c r="R534" s="392"/>
      <c r="S534" s="392"/>
      <c r="T534" s="393"/>
      <c r="U534" s="34"/>
      <c r="V534" s="34"/>
      <c r="W534" s="35" t="s">
        <v>68</v>
      </c>
      <c r="X534" s="374">
        <v>60</v>
      </c>
      <c r="Y534" s="375">
        <f t="shared" si="89"/>
        <v>64.800000000000011</v>
      </c>
      <c r="Z534" s="36">
        <f>IFERROR(IF(Y534=0,"",ROUNDUP(Y534/H534,0)*0.02175),"")</f>
        <v>0.1305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62.666666666666657</v>
      </c>
      <c r="BN534" s="64">
        <f t="shared" si="91"/>
        <v>67.680000000000007</v>
      </c>
      <c r="BO534" s="64">
        <f t="shared" si="92"/>
        <v>9.9206349206349201E-2</v>
      </c>
      <c r="BP534" s="64">
        <f t="shared" si="93"/>
        <v>0.10714285714285715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1">
        <v>4640242181189</v>
      </c>
      <c r="E535" s="382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563" t="s">
        <v>652</v>
      </c>
      <c r="Q535" s="392"/>
      <c r="R535" s="392"/>
      <c r="S535" s="392"/>
      <c r="T535" s="39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1">
        <v>4640242180038</v>
      </c>
      <c r="E536" s="382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440" t="s">
        <v>655</v>
      </c>
      <c r="Q536" s="392"/>
      <c r="R536" s="392"/>
      <c r="S536" s="392"/>
      <c r="T536" s="39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1">
        <v>4640242181172</v>
      </c>
      <c r="E537" s="382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684" t="s">
        <v>658</v>
      </c>
      <c r="Q537" s="392"/>
      <c r="R537" s="392"/>
      <c r="S537" s="392"/>
      <c r="T537" s="39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87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8"/>
      <c r="P538" s="389" t="s">
        <v>69</v>
      </c>
      <c r="Q538" s="379"/>
      <c r="R538" s="379"/>
      <c r="S538" s="379"/>
      <c r="T538" s="379"/>
      <c r="U538" s="379"/>
      <c r="V538" s="380"/>
      <c r="W538" s="37" t="s">
        <v>70</v>
      </c>
      <c r="X538" s="376">
        <f>IFERROR(X531/H531,"0")+IFERROR(X532/H532,"0")+IFERROR(X533/H533,"0")+IFERROR(X534/H534,"0")+IFERROR(X535/H535,"0")+IFERROR(X536/H536,"0")+IFERROR(X537/H537,"0")</f>
        <v>8.981481481481481</v>
      </c>
      <c r="Y538" s="376">
        <f>IFERROR(Y531/H531,"0")+IFERROR(Y532/H532,"0")+IFERROR(Y533/H533,"0")+IFERROR(Y534/H534,"0")+IFERROR(Y535/H535,"0")+IFERROR(Y536/H536,"0")+IFERROR(Y537/H537,"0")</f>
        <v>10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0.2175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8"/>
      <c r="P539" s="389" t="s">
        <v>69</v>
      </c>
      <c r="Q539" s="379"/>
      <c r="R539" s="379"/>
      <c r="S539" s="379"/>
      <c r="T539" s="379"/>
      <c r="U539" s="379"/>
      <c r="V539" s="380"/>
      <c r="W539" s="37" t="s">
        <v>68</v>
      </c>
      <c r="X539" s="376">
        <f>IFERROR(SUM(X531:X537),"0")</f>
        <v>100</v>
      </c>
      <c r="Y539" s="376">
        <f>IFERROR(SUM(Y531:Y537),"0")</f>
        <v>111.60000000000001</v>
      </c>
      <c r="Z539" s="37"/>
      <c r="AA539" s="377"/>
      <c r="AB539" s="377"/>
      <c r="AC539" s="377"/>
    </row>
    <row r="540" spans="1:68" ht="14.25" hidden="1" customHeight="1" x14ac:dyDescent="0.25">
      <c r="A540" s="390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1">
        <v>4640242180519</v>
      </c>
      <c r="E541" s="382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531" t="s">
        <v>661</v>
      </c>
      <c r="Q541" s="392"/>
      <c r="R541" s="392"/>
      <c r="S541" s="392"/>
      <c r="T541" s="39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1">
        <v>4640242180526</v>
      </c>
      <c r="E542" s="382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699" t="s">
        <v>664</v>
      </c>
      <c r="Q542" s="392"/>
      <c r="R542" s="392"/>
      <c r="S542" s="392"/>
      <c r="T542" s="39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81">
        <v>4640242180090</v>
      </c>
      <c r="E543" s="382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625" t="s">
        <v>667</v>
      </c>
      <c r="Q543" s="392"/>
      <c r="R543" s="392"/>
      <c r="S543" s="392"/>
      <c r="T543" s="393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1">
        <v>4640242181363</v>
      </c>
      <c r="E544" s="382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616" t="s">
        <v>670</v>
      </c>
      <c r="Q544" s="392"/>
      <c r="R544" s="392"/>
      <c r="S544" s="392"/>
      <c r="T544" s="39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87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8"/>
      <c r="P545" s="389" t="s">
        <v>69</v>
      </c>
      <c r="Q545" s="379"/>
      <c r="R545" s="379"/>
      <c r="S545" s="379"/>
      <c r="T545" s="379"/>
      <c r="U545" s="379"/>
      <c r="V545" s="380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8"/>
      <c r="P546" s="389" t="s">
        <v>69</v>
      </c>
      <c r="Q546" s="379"/>
      <c r="R546" s="379"/>
      <c r="S546" s="379"/>
      <c r="T546" s="379"/>
      <c r="U546" s="379"/>
      <c r="V546" s="380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hidden="1" customHeight="1" x14ac:dyDescent="0.25">
      <c r="A547" s="390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1">
        <v>4640242180816</v>
      </c>
      <c r="E548" s="382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646" t="s">
        <v>673</v>
      </c>
      <c r="Q548" s="392"/>
      <c r="R548" s="392"/>
      <c r="S548" s="392"/>
      <c r="T548" s="39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1">
        <v>4640242180595</v>
      </c>
      <c r="E549" s="382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755" t="s">
        <v>676</v>
      </c>
      <c r="Q549" s="392"/>
      <c r="R549" s="392"/>
      <c r="S549" s="392"/>
      <c r="T549" s="393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1">
        <v>4640242181615</v>
      </c>
      <c r="E550" s="382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722" t="s">
        <v>679</v>
      </c>
      <c r="Q550" s="392"/>
      <c r="R550" s="392"/>
      <c r="S550" s="392"/>
      <c r="T550" s="39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1">
        <v>4640242181639</v>
      </c>
      <c r="E551" s="382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494" t="s">
        <v>682</v>
      </c>
      <c r="Q551" s="392"/>
      <c r="R551" s="392"/>
      <c r="S551" s="392"/>
      <c r="T551" s="39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1">
        <v>4640242181622</v>
      </c>
      <c r="E552" s="382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734" t="s">
        <v>685</v>
      </c>
      <c r="Q552" s="392"/>
      <c r="R552" s="392"/>
      <c r="S552" s="392"/>
      <c r="T552" s="39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1">
        <v>4640242180489</v>
      </c>
      <c r="E553" s="382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692" t="s">
        <v>688</v>
      </c>
      <c r="Q553" s="392"/>
      <c r="R553" s="392"/>
      <c r="S553" s="392"/>
      <c r="T553" s="393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87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8"/>
      <c r="P554" s="389" t="s">
        <v>69</v>
      </c>
      <c r="Q554" s="379"/>
      <c r="R554" s="379"/>
      <c r="S554" s="379"/>
      <c r="T554" s="379"/>
      <c r="U554" s="379"/>
      <c r="V554" s="380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8"/>
      <c r="P555" s="389" t="s">
        <v>69</v>
      </c>
      <c r="Q555" s="379"/>
      <c r="R555" s="379"/>
      <c r="S555" s="379"/>
      <c r="T555" s="379"/>
      <c r="U555" s="379"/>
      <c r="V555" s="380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hidden="1" customHeight="1" x14ac:dyDescent="0.25">
      <c r="A556" s="390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1">
        <v>4640242180533</v>
      </c>
      <c r="E557" s="382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485" t="s">
        <v>691</v>
      </c>
      <c r="Q557" s="392"/>
      <c r="R557" s="392"/>
      <c r="S557" s="392"/>
      <c r="T557" s="393"/>
      <c r="U557" s="34"/>
      <c r="V557" s="34"/>
      <c r="W557" s="35" t="s">
        <v>68</v>
      </c>
      <c r="X557" s="374">
        <v>800</v>
      </c>
      <c r="Y557" s="375">
        <f>IFERROR(IF(X557="",0,CEILING((X557/$H557),1)*$H557),"")</f>
        <v>803.4</v>
      </c>
      <c r="Z557" s="36">
        <f>IFERROR(IF(Y557=0,"",ROUNDUP(Y557/H557,0)*0.02175),"")</f>
        <v>2.2402499999999996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857.84615384615392</v>
      </c>
      <c r="BN557" s="64">
        <f>IFERROR(Y557*I557/H557,"0")</f>
        <v>861.49200000000008</v>
      </c>
      <c r="BO557" s="64">
        <f>IFERROR(1/J557*(X557/H557),"0")</f>
        <v>1.8315018315018314</v>
      </c>
      <c r="BP557" s="64">
        <f>IFERROR(1/J557*(Y557/H557),"0")</f>
        <v>1.8392857142857142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1">
        <v>4640242180540</v>
      </c>
      <c r="E558" s="382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79" t="s">
        <v>694</v>
      </c>
      <c r="Q558" s="392"/>
      <c r="R558" s="392"/>
      <c r="S558" s="392"/>
      <c r="T558" s="39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7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8"/>
      <c r="P559" s="389" t="s">
        <v>69</v>
      </c>
      <c r="Q559" s="379"/>
      <c r="R559" s="379"/>
      <c r="S559" s="379"/>
      <c r="T559" s="379"/>
      <c r="U559" s="379"/>
      <c r="V559" s="380"/>
      <c r="W559" s="37" t="s">
        <v>70</v>
      </c>
      <c r="X559" s="376">
        <f>IFERROR(X557/H557,"0")+IFERROR(X558/H558,"0")</f>
        <v>102.56410256410257</v>
      </c>
      <c r="Y559" s="376">
        <f>IFERROR(Y557/H557,"0")+IFERROR(Y558/H558,"0")</f>
        <v>103</v>
      </c>
      <c r="Z559" s="376">
        <f>IFERROR(IF(Z557="",0,Z557),"0")+IFERROR(IF(Z558="",0,Z558),"0")</f>
        <v>2.2402499999999996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8"/>
      <c r="P560" s="389" t="s">
        <v>69</v>
      </c>
      <c r="Q560" s="379"/>
      <c r="R560" s="379"/>
      <c r="S560" s="379"/>
      <c r="T560" s="379"/>
      <c r="U560" s="379"/>
      <c r="V560" s="380"/>
      <c r="W560" s="37" t="s">
        <v>68</v>
      </c>
      <c r="X560" s="376">
        <f>IFERROR(SUM(X557:X558),"0")</f>
        <v>800</v>
      </c>
      <c r="Y560" s="376">
        <f>IFERROR(SUM(Y557:Y558),"0")</f>
        <v>803.4</v>
      </c>
      <c r="Z560" s="37"/>
      <c r="AA560" s="377"/>
      <c r="AB560" s="377"/>
      <c r="AC560" s="377"/>
    </row>
    <row r="561" spans="1:68" ht="14.25" hidden="1" customHeight="1" x14ac:dyDescent="0.25">
      <c r="A561" s="390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1">
        <v>4640242180120</v>
      </c>
      <c r="E562" s="382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764" t="s">
        <v>697</v>
      </c>
      <c r="Q562" s="392"/>
      <c r="R562" s="392"/>
      <c r="S562" s="392"/>
      <c r="T562" s="39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81">
        <v>4640242180120</v>
      </c>
      <c r="E563" s="382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718" t="s">
        <v>699</v>
      </c>
      <c r="Q563" s="392"/>
      <c r="R563" s="392"/>
      <c r="S563" s="392"/>
      <c r="T563" s="393"/>
      <c r="U563" s="34"/>
      <c r="V563" s="34"/>
      <c r="W563" s="35" t="s">
        <v>68</v>
      </c>
      <c r="X563" s="374">
        <v>10</v>
      </c>
      <c r="Y563" s="375">
        <f>IFERROR(IF(X563="",0,CEILING((X563/$H563),1)*$H563),"")</f>
        <v>15.6</v>
      </c>
      <c r="Z563" s="36">
        <f>IFERROR(IF(Y563=0,"",ROUNDUP(Y563/H563,0)*0.02175),"")</f>
        <v>4.3499999999999997E-2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10.615384615384615</v>
      </c>
      <c r="BN563" s="64">
        <f>IFERROR(Y563*I563/H563,"0")</f>
        <v>16.559999999999999</v>
      </c>
      <c r="BO563" s="64">
        <f>IFERROR(1/J563*(X563/H563),"0")</f>
        <v>2.2893772893772896E-2</v>
      </c>
      <c r="BP563" s="64">
        <f>IFERROR(1/J563*(Y563/H563),"0")</f>
        <v>3.5714285714285712E-2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1">
        <v>4640242180137</v>
      </c>
      <c r="E564" s="382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561" t="s">
        <v>702</v>
      </c>
      <c r="Q564" s="392"/>
      <c r="R564" s="392"/>
      <c r="S564" s="392"/>
      <c r="T564" s="39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81">
        <v>4640242180137</v>
      </c>
      <c r="E565" s="382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27" t="s">
        <v>704</v>
      </c>
      <c r="Q565" s="392"/>
      <c r="R565" s="392"/>
      <c r="S565" s="392"/>
      <c r="T565" s="393"/>
      <c r="U565" s="34"/>
      <c r="V565" s="34"/>
      <c r="W565" s="35" t="s">
        <v>68</v>
      </c>
      <c r="X565" s="374">
        <v>10</v>
      </c>
      <c r="Y565" s="375">
        <f>IFERROR(IF(X565="",0,CEILING((X565/$H565),1)*$H565),"")</f>
        <v>15.6</v>
      </c>
      <c r="Z565" s="36">
        <f>IFERROR(IF(Y565=0,"",ROUNDUP(Y565/H565,0)*0.02175),"")</f>
        <v>4.3499999999999997E-2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10.615384615384615</v>
      </c>
      <c r="BN565" s="64">
        <f>IFERROR(Y565*I565/H565,"0")</f>
        <v>16.559999999999999</v>
      </c>
      <c r="BO565" s="64">
        <f>IFERROR(1/J565*(X565/H565),"0")</f>
        <v>2.2893772893772896E-2</v>
      </c>
      <c r="BP565" s="64">
        <f>IFERROR(1/J565*(Y565/H565),"0")</f>
        <v>3.5714285714285712E-2</v>
      </c>
    </row>
    <row r="566" spans="1:68" x14ac:dyDescent="0.2">
      <c r="A566" s="387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8"/>
      <c r="P566" s="389" t="s">
        <v>69</v>
      </c>
      <c r="Q566" s="379"/>
      <c r="R566" s="379"/>
      <c r="S566" s="379"/>
      <c r="T566" s="379"/>
      <c r="U566" s="379"/>
      <c r="V566" s="380"/>
      <c r="W566" s="37" t="s">
        <v>70</v>
      </c>
      <c r="X566" s="376">
        <f>IFERROR(X562/H562,"0")+IFERROR(X563/H563,"0")+IFERROR(X564/H564,"0")+IFERROR(X565/H565,"0")</f>
        <v>2.5641025641025643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8"/>
      <c r="P567" s="389" t="s">
        <v>69</v>
      </c>
      <c r="Q567" s="379"/>
      <c r="R567" s="379"/>
      <c r="S567" s="379"/>
      <c r="T567" s="379"/>
      <c r="U567" s="379"/>
      <c r="V567" s="380"/>
      <c r="W567" s="37" t="s">
        <v>68</v>
      </c>
      <c r="X567" s="376">
        <f>IFERROR(SUM(X562:X565),"0")</f>
        <v>20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hidden="1" customHeight="1" x14ac:dyDescent="0.25">
      <c r="A568" s="428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390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1">
        <v>4640242180045</v>
      </c>
      <c r="E570" s="382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714" t="s">
        <v>708</v>
      </c>
      <c r="Q570" s="392"/>
      <c r="R570" s="392"/>
      <c r="S570" s="392"/>
      <c r="T570" s="39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1">
        <v>4640242180601</v>
      </c>
      <c r="E571" s="382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681" t="s">
        <v>711</v>
      </c>
      <c r="Q571" s="392"/>
      <c r="R571" s="392"/>
      <c r="S571" s="392"/>
      <c r="T571" s="39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7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8"/>
      <c r="P572" s="389" t="s">
        <v>69</v>
      </c>
      <c r="Q572" s="379"/>
      <c r="R572" s="379"/>
      <c r="S572" s="379"/>
      <c r="T572" s="379"/>
      <c r="U572" s="379"/>
      <c r="V572" s="380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8"/>
      <c r="P573" s="389" t="s">
        <v>69</v>
      </c>
      <c r="Q573" s="379"/>
      <c r="R573" s="379"/>
      <c r="S573" s="379"/>
      <c r="T573" s="379"/>
      <c r="U573" s="379"/>
      <c r="V573" s="380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0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1">
        <v>4640242180090</v>
      </c>
      <c r="E575" s="382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492" t="s">
        <v>714</v>
      </c>
      <c r="Q575" s="392"/>
      <c r="R575" s="392"/>
      <c r="S575" s="392"/>
      <c r="T575" s="39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7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8"/>
      <c r="P576" s="389" t="s">
        <v>69</v>
      </c>
      <c r="Q576" s="379"/>
      <c r="R576" s="379"/>
      <c r="S576" s="379"/>
      <c r="T576" s="379"/>
      <c r="U576" s="379"/>
      <c r="V576" s="380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8"/>
      <c r="P577" s="389" t="s">
        <v>69</v>
      </c>
      <c r="Q577" s="379"/>
      <c r="R577" s="379"/>
      <c r="S577" s="379"/>
      <c r="T577" s="379"/>
      <c r="U577" s="379"/>
      <c r="V577" s="380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0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1">
        <v>4640242180076</v>
      </c>
      <c r="E579" s="382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443" t="s">
        <v>717</v>
      </c>
      <c r="Q579" s="392"/>
      <c r="R579" s="392"/>
      <c r="S579" s="392"/>
      <c r="T579" s="39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7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8"/>
      <c r="P580" s="389" t="s">
        <v>69</v>
      </c>
      <c r="Q580" s="379"/>
      <c r="R580" s="379"/>
      <c r="S580" s="379"/>
      <c r="T580" s="379"/>
      <c r="U580" s="379"/>
      <c r="V580" s="380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8"/>
      <c r="P581" s="389" t="s">
        <v>69</v>
      </c>
      <c r="Q581" s="379"/>
      <c r="R581" s="379"/>
      <c r="S581" s="379"/>
      <c r="T581" s="379"/>
      <c r="U581" s="379"/>
      <c r="V581" s="380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0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1">
        <v>4640242180106</v>
      </c>
      <c r="E583" s="382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470" t="s">
        <v>720</v>
      </c>
      <c r="Q583" s="392"/>
      <c r="R583" s="392"/>
      <c r="S583" s="392"/>
      <c r="T583" s="39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7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8"/>
      <c r="P584" s="389" t="s">
        <v>69</v>
      </c>
      <c r="Q584" s="379"/>
      <c r="R584" s="379"/>
      <c r="S584" s="379"/>
      <c r="T584" s="379"/>
      <c r="U584" s="379"/>
      <c r="V584" s="380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8"/>
      <c r="P585" s="389" t="s">
        <v>69</v>
      </c>
      <c r="Q585" s="379"/>
      <c r="R585" s="379"/>
      <c r="S585" s="379"/>
      <c r="T585" s="379"/>
      <c r="U585" s="379"/>
      <c r="V585" s="380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759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590"/>
      <c r="P586" s="394" t="s">
        <v>721</v>
      </c>
      <c r="Q586" s="395"/>
      <c r="R586" s="395"/>
      <c r="S586" s="395"/>
      <c r="T586" s="395"/>
      <c r="U586" s="395"/>
      <c r="V586" s="396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17014.3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17218.760000000002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590"/>
      <c r="P587" s="394" t="s">
        <v>722</v>
      </c>
      <c r="Q587" s="395"/>
      <c r="R587" s="395"/>
      <c r="S587" s="395"/>
      <c r="T587" s="395"/>
      <c r="U587" s="395"/>
      <c r="V587" s="396"/>
      <c r="W587" s="37" t="s">
        <v>68</v>
      </c>
      <c r="X587" s="376">
        <f>IFERROR(SUM(BM22:BM583),"0")</f>
        <v>18168.565343392231</v>
      </c>
      <c r="Y587" s="376">
        <f>IFERROR(SUM(BN22:BN583),"0")</f>
        <v>18385.451999999994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590"/>
      <c r="P588" s="394" t="s">
        <v>723</v>
      </c>
      <c r="Q588" s="395"/>
      <c r="R588" s="395"/>
      <c r="S588" s="395"/>
      <c r="T588" s="395"/>
      <c r="U588" s="395"/>
      <c r="V588" s="396"/>
      <c r="W588" s="37" t="s">
        <v>724</v>
      </c>
      <c r="X588" s="38">
        <f>ROUNDUP(SUM(BO22:BO583),0)</f>
        <v>34</v>
      </c>
      <c r="Y588" s="38">
        <f>ROUNDUP(SUM(BP22:BP583),0)</f>
        <v>35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590"/>
      <c r="P589" s="394" t="s">
        <v>725</v>
      </c>
      <c r="Q589" s="395"/>
      <c r="R589" s="395"/>
      <c r="S589" s="395"/>
      <c r="T589" s="395"/>
      <c r="U589" s="395"/>
      <c r="V589" s="396"/>
      <c r="W589" s="37" t="s">
        <v>68</v>
      </c>
      <c r="X589" s="376">
        <f>GrossWeightTotal+PalletQtyTotal*25</f>
        <v>19018.565343392231</v>
      </c>
      <c r="Y589" s="376">
        <f>GrossWeightTotalR+PalletQtyTotalR*25</f>
        <v>19260.451999999994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590"/>
      <c r="P590" s="394" t="s">
        <v>726</v>
      </c>
      <c r="Q590" s="395"/>
      <c r="R590" s="395"/>
      <c r="S590" s="395"/>
      <c r="T590" s="395"/>
      <c r="U590" s="395"/>
      <c r="V590" s="396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3725.0136042118793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3758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590"/>
      <c r="P591" s="394" t="s">
        <v>727</v>
      </c>
      <c r="Q591" s="395"/>
      <c r="R591" s="395"/>
      <c r="S591" s="395"/>
      <c r="T591" s="395"/>
      <c r="U591" s="395"/>
      <c r="V591" s="396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39.554400000000015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3" t="s">
        <v>107</v>
      </c>
      <c r="D593" s="498"/>
      <c r="E593" s="498"/>
      <c r="F593" s="498"/>
      <c r="G593" s="498"/>
      <c r="H593" s="488"/>
      <c r="I593" s="383" t="s">
        <v>253</v>
      </c>
      <c r="J593" s="498"/>
      <c r="K593" s="498"/>
      <c r="L593" s="498"/>
      <c r="M593" s="498"/>
      <c r="N593" s="498"/>
      <c r="O593" s="498"/>
      <c r="P593" s="498"/>
      <c r="Q593" s="498"/>
      <c r="R593" s="498"/>
      <c r="S593" s="498"/>
      <c r="T593" s="498"/>
      <c r="U593" s="498"/>
      <c r="V593" s="488"/>
      <c r="W593" s="383" t="s">
        <v>469</v>
      </c>
      <c r="X593" s="488"/>
      <c r="Y593" s="383" t="s">
        <v>523</v>
      </c>
      <c r="Z593" s="498"/>
      <c r="AA593" s="498"/>
      <c r="AB593" s="488"/>
      <c r="AC593" s="371" t="s">
        <v>594</v>
      </c>
      <c r="AD593" s="383" t="s">
        <v>637</v>
      </c>
      <c r="AE593" s="488"/>
      <c r="AF593" s="372"/>
    </row>
    <row r="594" spans="1:32" ht="14.25" customHeight="1" thickTop="1" x14ac:dyDescent="0.2">
      <c r="A594" s="483" t="s">
        <v>730</v>
      </c>
      <c r="B594" s="383" t="s">
        <v>62</v>
      </c>
      <c r="C594" s="383" t="s">
        <v>108</v>
      </c>
      <c r="D594" s="383" t="s">
        <v>128</v>
      </c>
      <c r="E594" s="383" t="s">
        <v>169</v>
      </c>
      <c r="F594" s="383" t="s">
        <v>190</v>
      </c>
      <c r="G594" s="383" t="s">
        <v>221</v>
      </c>
      <c r="H594" s="383" t="s">
        <v>107</v>
      </c>
      <c r="I594" s="383" t="s">
        <v>254</v>
      </c>
      <c r="J594" s="383" t="s">
        <v>271</v>
      </c>
      <c r="K594" s="383" t="s">
        <v>327</v>
      </c>
      <c r="L594" s="372"/>
      <c r="M594" s="383" t="s">
        <v>342</v>
      </c>
      <c r="N594" s="372"/>
      <c r="O594" s="383" t="s">
        <v>358</v>
      </c>
      <c r="P594" s="383" t="s">
        <v>369</v>
      </c>
      <c r="Q594" s="383" t="s">
        <v>372</v>
      </c>
      <c r="R594" s="383" t="s">
        <v>379</v>
      </c>
      <c r="S594" s="383" t="s">
        <v>390</v>
      </c>
      <c r="T594" s="383" t="s">
        <v>393</v>
      </c>
      <c r="U594" s="383" t="s">
        <v>400</v>
      </c>
      <c r="V594" s="383" t="s">
        <v>460</v>
      </c>
      <c r="W594" s="383" t="s">
        <v>470</v>
      </c>
      <c r="X594" s="383" t="s">
        <v>498</v>
      </c>
      <c r="Y594" s="383" t="s">
        <v>524</v>
      </c>
      <c r="Z594" s="383" t="s">
        <v>569</v>
      </c>
      <c r="AA594" s="383" t="s">
        <v>584</v>
      </c>
      <c r="AB594" s="383" t="s">
        <v>591</v>
      </c>
      <c r="AC594" s="383" t="s">
        <v>594</v>
      </c>
      <c r="AD594" s="383" t="s">
        <v>637</v>
      </c>
      <c r="AE594" s="383" t="s">
        <v>705</v>
      </c>
      <c r="AF594" s="372"/>
    </row>
    <row r="595" spans="1:32" ht="13.5" customHeight="1" thickBot="1" x14ac:dyDescent="0.25">
      <c r="A595" s="484"/>
      <c r="B595" s="384"/>
      <c r="C595" s="384"/>
      <c r="D595" s="384"/>
      <c r="E595" s="384"/>
      <c r="F595" s="384"/>
      <c r="G595" s="384"/>
      <c r="H595" s="384"/>
      <c r="I595" s="384"/>
      <c r="J595" s="384"/>
      <c r="K595" s="384"/>
      <c r="L595" s="372"/>
      <c r="M595" s="384"/>
      <c r="N595" s="372"/>
      <c r="O595" s="384"/>
      <c r="P595" s="384"/>
      <c r="Q595" s="384"/>
      <c r="R595" s="384"/>
      <c r="S595" s="384"/>
      <c r="T595" s="384"/>
      <c r="U595" s="384"/>
      <c r="V595" s="384"/>
      <c r="W595" s="384"/>
      <c r="X595" s="384"/>
      <c r="Y595" s="384"/>
      <c r="Z595" s="384"/>
      <c r="AA595" s="384"/>
      <c r="AB595" s="384"/>
      <c r="AC595" s="384"/>
      <c r="AD595" s="384"/>
      <c r="AE595" s="384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391.20000000000005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900.30000000000018</v>
      </c>
      <c r="E596" s="46">
        <f>IFERROR(Y103*1,"0")+IFERROR(Y104*1,"0")+IFERROR(Y105*1,"0")+IFERROR(Y106*1,"0")+IFERROR(Y110*1,"0")+IFERROR(Y111*1,"0")+IFERROR(Y112*1,"0")+IFERROR(Y113*1,"0")+IFERROR(Y114*1,"0")</f>
        <v>1200.9000000000001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1569.3</v>
      </c>
      <c r="G596" s="46">
        <f>IFERROR(Y148*1,"0")+IFERROR(Y149*1,"0")+IFERROR(Y153*1,"0")+IFERROR(Y154*1,"0")+IFERROR(Y158*1,"0")+IFERROR(Y159*1,"0")</f>
        <v>196.4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138</v>
      </c>
      <c r="I596" s="46">
        <f>IFERROR(Y186*1,"0")+IFERROR(Y187*1,"0")+IFERROR(Y188*1,"0")+IFERROR(Y189*1,"0")+IFERROR(Y190*1,"0")+IFERROR(Y191*1,"0")+IFERROR(Y192*1,"0")+IFERROR(Y193*1,"0")</f>
        <v>539.70000000000005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2032.4999999999998</v>
      </c>
      <c r="K596" s="46">
        <f>IFERROR(Y242*1,"0")+IFERROR(Y243*1,"0")+IFERROR(Y244*1,"0")+IFERROR(Y245*1,"0")+IFERROR(Y246*1,"0")+IFERROR(Y247*1,"0")+IFERROR(Y248*1,"0")+IFERROR(Y249*1,"0")</f>
        <v>162.79999999999998</v>
      </c>
      <c r="L596" s="372"/>
      <c r="M596" s="46">
        <f>IFERROR(Y254*1,"0")+IFERROR(Y255*1,"0")+IFERROR(Y256*1,"0")+IFERROR(Y257*1,"0")+IFERROR(Y258*1,"0")+IFERROR(Y259*1,"0")+IFERROR(Y260*1,"0")+IFERROR(Y261*1,"0")</f>
        <v>223.6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640.79999999999995</v>
      </c>
      <c r="S596" s="46">
        <f>IFERROR(Y296*1,"0")</f>
        <v>0</v>
      </c>
      <c r="T596" s="46">
        <f>IFERROR(Y301*1,"0")+IFERROR(Y305*1,"0")+IFERROR(Y306*1,"0")</f>
        <v>140.70000000000002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409.8</v>
      </c>
      <c r="V596" s="46">
        <f>IFERROR(Y357*1,"0")+IFERROR(Y361*1,"0")+IFERROR(Y362*1,"0")+IFERROR(Y363*1,"0")</f>
        <v>1007.7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4884.5999999999995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91.2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385.26</v>
      </c>
      <c r="Z596" s="46">
        <f>IFERROR(Y462*1,"0")+IFERROR(Y466*1,"0")+IFERROR(Y467*1,"0")+IFERROR(Y468*1,"0")+IFERROR(Y469*1,"0")+IFERROR(Y470*1,"0")+IFERROR(Y471*1,"0")+IFERROR(Y475*1,"0")</f>
        <v>75.36</v>
      </c>
      <c r="AA596" s="46">
        <f>IFERROR(Y480*1,"0")+IFERROR(Y481*1,"0")+IFERROR(Y482*1,"0")</f>
        <v>10.799999999999999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1244.8800000000003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972.96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00,00"/>
        <filter val="1 060,00"/>
        <filter val="1 100,00"/>
        <filter val="1 112,00"/>
        <filter val="1 200,00"/>
        <filter val="1 380,00"/>
        <filter val="1 400,00"/>
        <filter val="10,00"/>
        <filter val="100,00"/>
        <filter val="102,56"/>
        <filter val="105,00"/>
        <filter val="112,00"/>
        <filter val="116,00"/>
        <filter val="12,00"/>
        <filter val="12,80"/>
        <filter val="12,82"/>
        <filter val="120,00"/>
        <filter val="140,00"/>
        <filter val="141,06"/>
        <filter val="15,00"/>
        <filter val="15,93"/>
        <filter val="150,00"/>
        <filter val="157,50"/>
        <filter val="16,67"/>
        <filter val="162,00"/>
        <filter val="168,81"/>
        <filter val="17 014,30"/>
        <filter val="170,00"/>
        <filter val="18 168,57"/>
        <filter val="180,00"/>
        <filter val="188,10"/>
        <filter val="19 018,57"/>
        <filter val="192,50"/>
        <filter val="2,50"/>
        <filter val="2,56"/>
        <filter val="2,80"/>
        <filter val="20,00"/>
        <filter val="200,00"/>
        <filter val="206,00"/>
        <filter val="21,43"/>
        <filter val="225,00"/>
        <filter val="232,14"/>
        <filter val="240,00"/>
        <filter val="243,00"/>
        <filter val="25,00"/>
        <filter val="257,14"/>
        <filter val="266,67"/>
        <filter val="27,00"/>
        <filter val="277,50"/>
        <filter val="28,00"/>
        <filter val="28,41"/>
        <filter val="280,00"/>
        <filter val="29,70"/>
        <filter val="3 615,00"/>
        <filter val="3 725,01"/>
        <filter val="3,30"/>
        <filter val="3,85"/>
        <filter val="30,00"/>
        <filter val="300,00"/>
        <filter val="31,25"/>
        <filter val="320,00"/>
        <filter val="33,48"/>
        <filter val="34"/>
        <filter val="35,00"/>
        <filter val="350,00"/>
        <filter val="360,00"/>
        <filter val="376,50"/>
        <filter val="390,00"/>
        <filter val="4,05"/>
        <filter val="4,17"/>
        <filter val="40,00"/>
        <filter val="400,00"/>
        <filter val="405,00"/>
        <filter val="440,00"/>
        <filter val="448,00"/>
        <filter val="45,00"/>
        <filter val="450,00"/>
        <filter val="465,00"/>
        <filter val="466,67"/>
        <filter val="48,00"/>
        <filter val="48,33"/>
        <filter val="495,00"/>
        <filter val="5,00"/>
        <filter val="50,00"/>
        <filter val="50,82"/>
        <filter val="514,66"/>
        <filter val="52,00"/>
        <filter val="52,50"/>
        <filter val="520,00"/>
        <filter val="525,00"/>
        <filter val="537,50"/>
        <filter val="550,00"/>
        <filter val="56,00"/>
        <filter val="560,00"/>
        <filter val="6,00"/>
        <filter val="60,00"/>
        <filter val="616,00"/>
        <filter val="630,00"/>
        <filter val="64,00"/>
        <filter val="640,00"/>
        <filter val="66,00"/>
        <filter val="66,67"/>
        <filter val="69,44"/>
        <filter val="70,00"/>
        <filter val="73,89"/>
        <filter val="76,33"/>
        <filter val="77,00"/>
        <filter val="77,78"/>
        <filter val="8,33"/>
        <filter val="8,98"/>
        <filter val="80,00"/>
        <filter val="800,00"/>
        <filter val="9,52"/>
        <filter val="90,00"/>
        <filter val="95,36"/>
        <filter val="96,00"/>
        <filter val="96,30"/>
        <filter val="97,05"/>
        <filter val="98,52"/>
        <filter val="980,00"/>
      </filters>
    </filterColumn>
  </autoFilter>
  <mergeCells count="1052"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P512:T512"/>
    <mergeCell ref="P487:T487"/>
    <mergeCell ref="A175:O176"/>
    <mergeCell ref="P343:T343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