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9B74369-9336-489E-B88A-65AC15AB23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Z261" i="1" s="1"/>
  <c r="Y242" i="1"/>
  <c r="X240" i="1"/>
  <c r="X239" i="1"/>
  <c r="BO238" i="1"/>
  <c r="BM238" i="1"/>
  <c r="Z238" i="1"/>
  <c r="Y238" i="1"/>
  <c r="P238" i="1"/>
  <c r="BO237" i="1"/>
  <c r="BM237" i="1"/>
  <c r="Z237" i="1"/>
  <c r="Y237" i="1"/>
  <c r="BP237" i="1" s="1"/>
  <c r="BO236" i="1"/>
  <c r="BM236" i="1"/>
  <c r="Z236" i="1"/>
  <c r="Y236" i="1"/>
  <c r="BP236" i="1" s="1"/>
  <c r="X234" i="1"/>
  <c r="X233" i="1"/>
  <c r="BO232" i="1"/>
  <c r="BM232" i="1"/>
  <c r="Z232" i="1"/>
  <c r="Y232" i="1"/>
  <c r="BO231" i="1"/>
  <c r="BM231" i="1"/>
  <c r="Z231" i="1"/>
  <c r="Z233" i="1" s="1"/>
  <c r="Y231" i="1"/>
  <c r="Y234" i="1" s="1"/>
  <c r="X229" i="1"/>
  <c r="X228" i="1"/>
  <c r="BO227" i="1"/>
  <c r="BM227" i="1"/>
  <c r="Z227" i="1"/>
  <c r="Z228" i="1" s="1"/>
  <c r="Y227" i="1"/>
  <c r="X225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Z224" i="1" s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X210" i="1"/>
  <c r="X209" i="1"/>
  <c r="BO208" i="1"/>
  <c r="BM208" i="1"/>
  <c r="Z208" i="1"/>
  <c r="Z209" i="1" s="1"/>
  <c r="Y208" i="1"/>
  <c r="Y210" i="1" s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Y113" i="1" s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Z87" i="1" s="1"/>
  <c r="Y81" i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Z66" i="1" s="1"/>
  <c r="Y64" i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40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63" i="1" s="1"/>
  <c r="X23" i="1"/>
  <c r="BO22" i="1"/>
  <c r="X265" i="1" s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135" i="1" l="1"/>
  <c r="BN139" i="1"/>
  <c r="BP139" i="1"/>
  <c r="Y140" i="1"/>
  <c r="Z179" i="1"/>
  <c r="BN184" i="1"/>
  <c r="BN186" i="1"/>
  <c r="BN188" i="1"/>
  <c r="BN202" i="1"/>
  <c r="Z239" i="1"/>
  <c r="BN236" i="1"/>
  <c r="BN237" i="1"/>
  <c r="X267" i="1"/>
  <c r="Y106" i="1"/>
  <c r="BP98" i="1"/>
  <c r="BN98" i="1"/>
  <c r="BP100" i="1"/>
  <c r="BN100" i="1"/>
  <c r="BP102" i="1"/>
  <c r="BN102" i="1"/>
  <c r="BP104" i="1"/>
  <c r="BN104" i="1"/>
  <c r="BP116" i="1"/>
  <c r="BN116" i="1"/>
  <c r="Y130" i="1"/>
  <c r="Y129" i="1"/>
  <c r="BP128" i="1"/>
  <c r="BN128" i="1"/>
  <c r="BP157" i="1"/>
  <c r="BN157" i="1"/>
  <c r="BP177" i="1"/>
  <c r="BN177" i="1"/>
  <c r="Y180" i="1"/>
  <c r="BP193" i="1"/>
  <c r="BN193" i="1"/>
  <c r="BP195" i="1"/>
  <c r="BN195" i="1"/>
  <c r="Y229" i="1"/>
  <c r="Y228" i="1"/>
  <c r="BP227" i="1"/>
  <c r="BN227" i="1"/>
  <c r="BN22" i="1"/>
  <c r="BP22" i="1"/>
  <c r="Y23" i="1"/>
  <c r="Z32" i="1"/>
  <c r="BN28" i="1"/>
  <c r="BP28" i="1"/>
  <c r="X264" i="1"/>
  <c r="X266" i="1" s="1"/>
  <c r="BN30" i="1"/>
  <c r="Z39" i="1"/>
  <c r="Z48" i="1"/>
  <c r="BN43" i="1"/>
  <c r="BP43" i="1"/>
  <c r="BN45" i="1"/>
  <c r="BN47" i="1"/>
  <c r="Y60" i="1"/>
  <c r="Y67" i="1"/>
  <c r="BN65" i="1"/>
  <c r="Y77" i="1"/>
  <c r="Y88" i="1"/>
  <c r="BN82" i="1"/>
  <c r="BN84" i="1"/>
  <c r="BN86" i="1"/>
  <c r="Y95" i="1"/>
  <c r="BP134" i="1"/>
  <c r="BN134" i="1"/>
  <c r="Y155" i="1"/>
  <c r="Y154" i="1"/>
  <c r="BP150" i="1"/>
  <c r="BN150" i="1"/>
  <c r="BP151" i="1"/>
  <c r="BN151" i="1"/>
  <c r="BP152" i="1"/>
  <c r="BN152" i="1"/>
  <c r="BP153" i="1"/>
  <c r="BN153" i="1"/>
  <c r="Z167" i="1"/>
  <c r="Y262" i="1"/>
  <c r="Y26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Z106" i="1"/>
  <c r="Z112" i="1"/>
  <c r="Z118" i="1"/>
  <c r="Z124" i="1"/>
  <c r="Z159" i="1"/>
  <c r="Z197" i="1"/>
  <c r="Z203" i="1"/>
  <c r="Y33" i="1"/>
  <c r="Y39" i="1"/>
  <c r="Y48" i="1"/>
  <c r="Y61" i="1"/>
  <c r="Y66" i="1"/>
  <c r="Y78" i="1"/>
  <c r="Y87" i="1"/>
  <c r="Y94" i="1"/>
  <c r="Y107" i="1"/>
  <c r="Y112" i="1"/>
  <c r="BP117" i="1"/>
  <c r="BN117" i="1"/>
  <c r="BP158" i="1"/>
  <c r="BN158" i="1"/>
  <c r="Y171" i="1"/>
  <c r="BP170" i="1"/>
  <c r="BN17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Y217" i="1"/>
  <c r="BP214" i="1"/>
  <c r="BN214" i="1"/>
  <c r="Y216" i="1"/>
  <c r="Y224" i="1"/>
  <c r="BP221" i="1"/>
  <c r="BN221" i="1"/>
  <c r="BP222" i="1"/>
  <c r="BN222" i="1"/>
  <c r="BP223" i="1"/>
  <c r="BN223" i="1"/>
  <c r="BP238" i="1"/>
  <c r="BN238" i="1"/>
  <c r="H9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3" i="1"/>
  <c r="BN105" i="1"/>
  <c r="BN110" i="1"/>
  <c r="BP110" i="1"/>
  <c r="Y118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72" i="1"/>
  <c r="Y179" i="1"/>
  <c r="BP176" i="1"/>
  <c r="BN176" i="1"/>
  <c r="BP178" i="1"/>
  <c r="BN178" i="1"/>
  <c r="Z189" i="1"/>
  <c r="Y197" i="1"/>
  <c r="Y198" i="1"/>
  <c r="Y204" i="1"/>
  <c r="BP201" i="1"/>
  <c r="BN201" i="1"/>
  <c r="Y203" i="1"/>
  <c r="Y209" i="1"/>
  <c r="BP208" i="1"/>
  <c r="BN208" i="1"/>
  <c r="Z216" i="1"/>
  <c r="Y225" i="1"/>
  <c r="Y233" i="1"/>
  <c r="BP231" i="1"/>
  <c r="BN231" i="1"/>
  <c r="BP232" i="1"/>
  <c r="BN232" i="1"/>
  <c r="Y239" i="1"/>
  <c r="Y240" i="1"/>
  <c r="Y264" i="1" l="1"/>
  <c r="Y267" i="1"/>
  <c r="Z268" i="1"/>
  <c r="Y265" i="1"/>
  <c r="Y263" i="1"/>
  <c r="Y266" i="1" l="1"/>
  <c r="C276" i="1"/>
  <c r="A276" i="1"/>
  <c r="B276" i="1"/>
</calcChain>
</file>

<file path=xl/sharedStrings.xml><?xml version="1.0" encoding="utf-8"?>
<sst xmlns="http://schemas.openxmlformats.org/spreadsheetml/2006/main" count="1250" uniqueCount="402">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</sst>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59" zoomScaleNormal="100" zoomScaleSheetLayoutView="100" workbookViewId="0">
      <selection activeCell="AA269" sqref="AA26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0" t="s">
        <v>0</v>
      </c>
      <c r="E1" s="217"/>
      <c r="F1" s="217"/>
      <c r="G1" s="12" t="s">
        <v>1</v>
      </c>
      <c r="H1" s="250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3" t="s">
        <v>8</v>
      </c>
      <c r="B5" s="257"/>
      <c r="C5" s="258"/>
      <c r="D5" s="253"/>
      <c r="E5" s="254"/>
      <c r="F5" s="373" t="s">
        <v>9</v>
      </c>
      <c r="G5" s="258"/>
      <c r="H5" s="253"/>
      <c r="I5" s="338"/>
      <c r="J5" s="338"/>
      <c r="K5" s="338"/>
      <c r="L5" s="338"/>
      <c r="M5" s="254"/>
      <c r="N5" s="61"/>
      <c r="P5" s="24" t="s">
        <v>10</v>
      </c>
      <c r="Q5" s="381">
        <v>45530</v>
      </c>
      <c r="R5" s="282"/>
      <c r="T5" s="302" t="s">
        <v>11</v>
      </c>
      <c r="U5" s="285"/>
      <c r="V5" s="304" t="s">
        <v>12</v>
      </c>
      <c r="W5" s="282"/>
      <c r="AB5" s="51"/>
      <c r="AC5" s="51"/>
      <c r="AD5" s="51"/>
      <c r="AE5" s="51"/>
    </row>
    <row r="6" spans="1:32" s="182" customFormat="1" ht="24" customHeight="1" x14ac:dyDescent="0.2">
      <c r="A6" s="283" t="s">
        <v>13</v>
      </c>
      <c r="B6" s="257"/>
      <c r="C6" s="258"/>
      <c r="D6" s="340" t="s">
        <v>14</v>
      </c>
      <c r="E6" s="341"/>
      <c r="F6" s="341"/>
      <c r="G6" s="341"/>
      <c r="H6" s="341"/>
      <c r="I6" s="341"/>
      <c r="J6" s="341"/>
      <c r="K6" s="341"/>
      <c r="L6" s="341"/>
      <c r="M6" s="282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Понедельник</v>
      </c>
      <c r="R6" s="197"/>
      <c r="T6" s="305" t="s">
        <v>16</v>
      </c>
      <c r="U6" s="285"/>
      <c r="V6" s="324" t="s">
        <v>17</v>
      </c>
      <c r="W6" s="232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85"/>
      <c r="V7" s="325"/>
      <c r="W7" s="326"/>
      <c r="AB7" s="51"/>
      <c r="AC7" s="51"/>
      <c r="AD7" s="51"/>
      <c r="AE7" s="51"/>
    </row>
    <row r="8" spans="1:32" s="182" customFormat="1" ht="25.5" customHeight="1" x14ac:dyDescent="0.2">
      <c r="A8" s="392" t="s">
        <v>18</v>
      </c>
      <c r="B8" s="202"/>
      <c r="C8" s="203"/>
      <c r="D8" s="243" t="s">
        <v>19</v>
      </c>
      <c r="E8" s="244"/>
      <c r="F8" s="244"/>
      <c r="G8" s="244"/>
      <c r="H8" s="244"/>
      <c r="I8" s="244"/>
      <c r="J8" s="244"/>
      <c r="K8" s="244"/>
      <c r="L8" s="244"/>
      <c r="M8" s="245"/>
      <c r="N8" s="64"/>
      <c r="P8" s="24" t="s">
        <v>20</v>
      </c>
      <c r="Q8" s="288">
        <v>0.41666666666666669</v>
      </c>
      <c r="R8" s="238"/>
      <c r="T8" s="205"/>
      <c r="U8" s="285"/>
      <c r="V8" s="325"/>
      <c r="W8" s="326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2"/>
      <c r="E9" s="207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79"/>
      <c r="R9" s="280"/>
      <c r="T9" s="205"/>
      <c r="U9" s="285"/>
      <c r="V9" s="327"/>
      <c r="W9" s="32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2"/>
      <c r="E10" s="207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20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1" t="s">
        <v>24</v>
      </c>
      <c r="W10" s="232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50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1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88"/>
      <c r="R12" s="238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301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50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1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1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296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1" t="s">
        <v>38</v>
      </c>
      <c r="D17" s="226" t="s">
        <v>39</v>
      </c>
      <c r="E17" s="265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64"/>
      <c r="R17" s="264"/>
      <c r="S17" s="264"/>
      <c r="T17" s="265"/>
      <c r="U17" s="389" t="s">
        <v>51</v>
      </c>
      <c r="V17" s="258"/>
      <c r="W17" s="226" t="s">
        <v>52</v>
      </c>
      <c r="X17" s="226" t="s">
        <v>53</v>
      </c>
      <c r="Y17" s="390" t="s">
        <v>54</v>
      </c>
      <c r="Z17" s="226" t="s">
        <v>55</v>
      </c>
      <c r="AA17" s="318" t="s">
        <v>56</v>
      </c>
      <c r="AB17" s="318" t="s">
        <v>57</v>
      </c>
      <c r="AC17" s="318" t="s">
        <v>58</v>
      </c>
      <c r="AD17" s="318" t="s">
        <v>59</v>
      </c>
      <c r="AE17" s="368"/>
      <c r="AF17" s="369"/>
      <c r="AG17" s="275"/>
      <c r="BD17" s="316" t="s">
        <v>60</v>
      </c>
    </row>
    <row r="18" spans="1:68" ht="14.25" customHeight="1" x14ac:dyDescent="0.2">
      <c r="A18" s="227"/>
      <c r="B18" s="227"/>
      <c r="C18" s="227"/>
      <c r="D18" s="266"/>
      <c r="E18" s="268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66"/>
      <c r="Q18" s="267"/>
      <c r="R18" s="267"/>
      <c r="S18" s="267"/>
      <c r="T18" s="268"/>
      <c r="U18" s="183" t="s">
        <v>61</v>
      </c>
      <c r="V18" s="183" t="s">
        <v>62</v>
      </c>
      <c r="W18" s="227"/>
      <c r="X18" s="227"/>
      <c r="Y18" s="391"/>
      <c r="Z18" s="227"/>
      <c r="AA18" s="319"/>
      <c r="AB18" s="319"/>
      <c r="AC18" s="319"/>
      <c r="AD18" s="370"/>
      <c r="AE18" s="371"/>
      <c r="AF18" s="372"/>
      <c r="AG18" s="276"/>
      <c r="BD18" s="205"/>
    </row>
    <row r="19" spans="1:68" ht="27.75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98</v>
      </c>
      <c r="Y28" s="190">
        <f>IFERROR(IF(X28="","",X28),"")</f>
        <v>98</v>
      </c>
      <c r="Z28" s="36">
        <f>IFERROR(IF(X28="","",X28*0.00936),"")</f>
        <v>0.91727999999999998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0.77777777777777779</v>
      </c>
      <c r="BP28" s="67">
        <f>IFERROR(Y28/J28,"0")</f>
        <v>0.77777777777777779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42</v>
      </c>
      <c r="Y29" s="190">
        <f>IFERROR(IF(X29="","",X29),"")</f>
        <v>42</v>
      </c>
      <c r="Z29" s="36">
        <f>IFERROR(IF(X29="","",X29*0.00936),"")</f>
        <v>0.39312000000000002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0.33333333333333331</v>
      </c>
      <c r="BP29" s="67">
        <f>IFERROR(Y29/J29,"0")</f>
        <v>0.33333333333333331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112</v>
      </c>
      <c r="Y31" s="190">
        <f>IFERROR(IF(X31="","",X31),"")</f>
        <v>112</v>
      </c>
      <c r="Z31" s="36">
        <f>IFERROR(IF(X31="","",X31*0.00936),"")</f>
        <v>1.0483199999999999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215.24160000000001</v>
      </c>
      <c r="BN31" s="67">
        <f>IFERROR(Y31*I31,"0")</f>
        <v>215.24160000000001</v>
      </c>
      <c r="BO31" s="67">
        <f>IFERROR(X31/J31,"0")</f>
        <v>0.88888888888888884</v>
      </c>
      <c r="BP31" s="67">
        <f>IFERROR(Y31/J31,"0")</f>
        <v>0.88888888888888884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252</v>
      </c>
      <c r="Y32" s="191">
        <f>IFERROR(SUM(Y28:Y31),"0")</f>
        <v>252</v>
      </c>
      <c r="Z32" s="191">
        <f>IFERROR(IF(Z28="",0,Z28),"0")+IFERROR(IF(Z29="",0,Z29),"0")+IFERROR(IF(Z30="",0,Z30),"0")+IFERROR(IF(Z31="",0,Z31),"0")</f>
        <v>2.3587199999999999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378</v>
      </c>
      <c r="Y33" s="191">
        <f>IFERROR(SUMPRODUCT(Y28:Y31*H28:H31),"0")</f>
        <v>378</v>
      </c>
      <c r="Z33" s="37"/>
      <c r="AA33" s="192"/>
      <c r="AB33" s="192"/>
      <c r="AC33" s="192"/>
    </row>
    <row r="34" spans="1:68" ht="16.5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108</v>
      </c>
      <c r="Y36" s="190">
        <f>IFERROR(IF(X36="","",X36),"")</f>
        <v>108</v>
      </c>
      <c r="Z36" s="36">
        <f>IFERROR(IF(X36="","",X36*0.0155),"")</f>
        <v>1.6739999999999999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677.16</v>
      </c>
      <c r="BN36" s="67">
        <f>IFERROR(Y36*I36,"0")</f>
        <v>677.16</v>
      </c>
      <c r="BO36" s="67">
        <f>IFERROR(X36/J36,"0")</f>
        <v>1.2857142857142858</v>
      </c>
      <c r="BP36" s="67">
        <f>IFERROR(Y36/J36,"0")</f>
        <v>1.2857142857142858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3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96</v>
      </c>
      <c r="Y37" s="190">
        <f>IFERROR(IF(X37="","",X37),"")</f>
        <v>96</v>
      </c>
      <c r="Z37" s="36">
        <f>IFERROR(IF(X37="","",X37*0.0155),"")</f>
        <v>1.488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601.91999999999996</v>
      </c>
      <c r="BN37" s="67">
        <f>IFERROR(Y37*I37,"0")</f>
        <v>601.91999999999996</v>
      </c>
      <c r="BO37" s="67">
        <f>IFERROR(X37/J37,"0")</f>
        <v>1.1428571428571428</v>
      </c>
      <c r="BP37" s="67">
        <f>IFERROR(Y37/J37,"0")</f>
        <v>1.1428571428571428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96</v>
      </c>
      <c r="Y38" s="190">
        <f>IFERROR(IF(X38="","",X38),"")</f>
        <v>96</v>
      </c>
      <c r="Z38" s="36">
        <f>IFERROR(IF(X38="","",X38*0.0155),"")</f>
        <v>1.488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601.91999999999996</v>
      </c>
      <c r="BN38" s="67">
        <f>IFERROR(Y38*I38,"0")</f>
        <v>601.91999999999996</v>
      </c>
      <c r="BO38" s="67">
        <f>IFERROR(X38/J38,"0")</f>
        <v>1.1428571428571428</v>
      </c>
      <c r="BP38" s="67">
        <f>IFERROR(Y38/J38,"0")</f>
        <v>1.1428571428571428</v>
      </c>
    </row>
    <row r="39" spans="1:68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300</v>
      </c>
      <c r="Y39" s="191">
        <f>IFERROR(SUM(Y36:Y38),"0")</f>
        <v>300</v>
      </c>
      <c r="Z39" s="191">
        <f>IFERROR(IF(Z36="",0,Z36),"0")+IFERROR(IF(Z37="",0,Z37),"0")+IFERROR(IF(Z38="",0,Z38),"0")</f>
        <v>4.6500000000000004</v>
      </c>
      <c r="AA39" s="192"/>
      <c r="AB39" s="192"/>
      <c r="AC39" s="192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1800</v>
      </c>
      <c r="Y40" s="191">
        <f>IFERROR(SUMPRODUCT(Y36:Y38*H36:H38),"0")</f>
        <v>1800</v>
      </c>
      <c r="Z40" s="37"/>
      <c r="AA40" s="192"/>
      <c r="AB40" s="192"/>
      <c r="AC40" s="192"/>
    </row>
    <row r="41" spans="1:68" ht="16.5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50</v>
      </c>
      <c r="Y45" s="190">
        <f>IFERROR(IF(X45="","",X45),"")</f>
        <v>50</v>
      </c>
      <c r="Z45" s="36">
        <f>IFERROR(IF(X45="","",X45*0.0095),"")</f>
        <v>0.47499999999999998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79.59</v>
      </c>
      <c r="BN45" s="67">
        <f>IFERROR(Y45*I45,"0")</f>
        <v>79.59</v>
      </c>
      <c r="BO45" s="67">
        <f>IFERROR(X45/J45,"0")</f>
        <v>0.38461538461538464</v>
      </c>
      <c r="BP45" s="67">
        <f>IFERROR(Y45/J45,"0")</f>
        <v>0.38461538461538464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80</v>
      </c>
      <c r="Y46" s="190">
        <f>IFERROR(IF(X46="","",X46),"")</f>
        <v>80</v>
      </c>
      <c r="Z46" s="36">
        <f>IFERROR(IF(X46="","",X46*0.0095),"")</f>
        <v>0.76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127.34400000000001</v>
      </c>
      <c r="BN46" s="67">
        <f>IFERROR(Y46*I46,"0")</f>
        <v>127.34400000000001</v>
      </c>
      <c r="BO46" s="67">
        <f>IFERROR(X46/J46,"0")</f>
        <v>0.61538461538461542</v>
      </c>
      <c r="BP46" s="67">
        <f>IFERROR(Y46/J46,"0")</f>
        <v>0.61538461538461542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130</v>
      </c>
      <c r="Y48" s="191">
        <f>IFERROR(SUM(Y43:Y47),"0")</f>
        <v>130</v>
      </c>
      <c r="Z48" s="191">
        <f>IFERROR(IF(Z43="",0,Z43),"0")+IFERROR(IF(Z44="",0,Z44),"0")+IFERROR(IF(Z45="",0,Z45),"0")+IFERROR(IF(Z46="",0,Z46),"0")+IFERROR(IF(Z47="",0,Z47),"0")</f>
        <v>1.2349999999999999</v>
      </c>
      <c r="AA48" s="192"/>
      <c r="AB48" s="192"/>
      <c r="AC48" s="192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156</v>
      </c>
      <c r="Y49" s="191">
        <f>IFERROR(SUMPRODUCT(Y43:Y47*H43:H47),"0")</f>
        <v>156</v>
      </c>
      <c r="Z49" s="37"/>
      <c r="AA49" s="192"/>
      <c r="AB49" s="192"/>
      <c r="AC49" s="192"/>
    </row>
    <row r="50" spans="1:68" ht="16.5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60</v>
      </c>
      <c r="Y52" s="190">
        <f t="shared" ref="Y52:Y59" si="0">IFERROR(IF(X52="","",X52),"")</f>
        <v>60</v>
      </c>
      <c r="Z52" s="36">
        <f t="shared" ref="Z52:Z59" si="1">IFERROR(IF(X52="","",X52*0.0155),"")</f>
        <v>0.92999999999999994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431.976</v>
      </c>
      <c r="BN52" s="67">
        <f t="shared" ref="BN52:BN59" si="3">IFERROR(Y52*I52,"0")</f>
        <v>431.976</v>
      </c>
      <c r="BO52" s="67">
        <f t="shared" ref="BO52:BO59" si="4">IFERROR(X52/J52,"0")</f>
        <v>0.7142857142857143</v>
      </c>
      <c r="BP52" s="67">
        <f t="shared" ref="BP52:BP59" si="5">IFERROR(Y52/J52,"0")</f>
        <v>0.7142857142857143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48</v>
      </c>
      <c r="Y53" s="190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72</v>
      </c>
      <c r="Y54" s="190">
        <f t="shared" si="0"/>
        <v>72</v>
      </c>
      <c r="Z54" s="36">
        <f t="shared" si="1"/>
        <v>1.1160000000000001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511.92</v>
      </c>
      <c r="BN54" s="67">
        <f t="shared" si="3"/>
        <v>511.92</v>
      </c>
      <c r="BO54" s="67">
        <f t="shared" si="4"/>
        <v>0.8571428571428571</v>
      </c>
      <c r="BP54" s="67">
        <f t="shared" si="5"/>
        <v>0.8571428571428571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4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180</v>
      </c>
      <c r="Y60" s="191">
        <f>IFERROR(SUM(Y52:Y59),"0")</f>
        <v>180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2.79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1253.7600000000002</v>
      </c>
      <c r="Y61" s="191">
        <f>IFERROR(SUMPRODUCT(Y52:Y59*H52:H59),"0")</f>
        <v>1253.7600000000002</v>
      </c>
      <c r="Z61" s="37"/>
      <c r="AA61" s="192"/>
      <c r="AB61" s="192"/>
      <c r="AC61" s="192"/>
    </row>
    <row r="62" spans="1:68" ht="16.5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0</v>
      </c>
      <c r="Y65" s="190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0</v>
      </c>
      <c r="Y66" s="191">
        <f>IFERROR(SUM(Y64:Y65),"0")</f>
        <v>0</v>
      </c>
      <c r="Z66" s="191">
        <f>IFERROR(IF(Z64="",0,Z64),"0")+IFERROR(IF(Z65="",0,Z65),"0")</f>
        <v>0</v>
      </c>
      <c r="AA66" s="192"/>
      <c r="AB66" s="192"/>
      <c r="AC66" s="192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0</v>
      </c>
      <c r="Y67" s="191">
        <f>IFERROR(SUMPRODUCT(Y64:Y65*H64:H65),"0")</f>
        <v>0</v>
      </c>
      <c r="Z67" s="37"/>
      <c r="AA67" s="192"/>
      <c r="AB67" s="192"/>
      <c r="AC67" s="192"/>
    </row>
    <row r="68" spans="1:68" ht="16.5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56</v>
      </c>
      <c r="Y70" s="190">
        <f>IFERROR(IF(X70="","",X70),"")</f>
        <v>56</v>
      </c>
      <c r="Z70" s="36">
        <f>IFERROR(IF(X70="","",X70*0.01788),"")</f>
        <v>1.0012799999999999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241.00160000000002</v>
      </c>
      <c r="BN70" s="67">
        <f>IFERROR(Y70*I70,"0")</f>
        <v>241.00160000000002</v>
      </c>
      <c r="BO70" s="67">
        <f>IFERROR(X70/J70,"0")</f>
        <v>0.8</v>
      </c>
      <c r="BP70" s="67">
        <f>IFERROR(Y70/J70,"0")</f>
        <v>0.8</v>
      </c>
    </row>
    <row r="71" spans="1:68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56</v>
      </c>
      <c r="Y71" s="191">
        <f>IFERROR(SUM(Y70:Y70),"0")</f>
        <v>56</v>
      </c>
      <c r="Z71" s="191">
        <f>IFERROR(IF(Z70="",0,Z70),"0")</f>
        <v>1.0012799999999999</v>
      </c>
      <c r="AA71" s="192"/>
      <c r="AB71" s="192"/>
      <c r="AC71" s="192"/>
    </row>
    <row r="72" spans="1:68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201.6</v>
      </c>
      <c r="Y72" s="191">
        <f>IFERROR(SUMPRODUCT(Y70:Y70*H70:H70),"0")</f>
        <v>201.6</v>
      </c>
      <c r="Z72" s="37"/>
      <c r="AA72" s="192"/>
      <c r="AB72" s="192"/>
      <c r="AC72" s="192"/>
    </row>
    <row r="73" spans="1:68" ht="16.5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84</v>
      </c>
      <c r="Y75" s="190">
        <f>IFERROR(IF(X75="","",X75),"")</f>
        <v>84</v>
      </c>
      <c r="Z75" s="36">
        <f>IFERROR(IF(X75="","",X75*0.01788),"")</f>
        <v>1.5019199999999999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361.50240000000002</v>
      </c>
      <c r="BN75" s="67">
        <f>IFERROR(Y75*I75,"0")</f>
        <v>361.50240000000002</v>
      </c>
      <c r="BO75" s="67">
        <f>IFERROR(X75/J75,"0")</f>
        <v>1.2</v>
      </c>
      <c r="BP75" s="67">
        <f>IFERROR(Y75/J75,"0")</f>
        <v>1.2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84</v>
      </c>
      <c r="Y76" s="190">
        <f>IFERROR(IF(X76="","",X76),"")</f>
        <v>84</v>
      </c>
      <c r="Z76" s="36">
        <f>IFERROR(IF(X76="","",X76*0.01788),"")</f>
        <v>1.5019199999999999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361.50240000000002</v>
      </c>
      <c r="BN76" s="67">
        <f>IFERROR(Y76*I76,"0")</f>
        <v>361.50240000000002</v>
      </c>
      <c r="BO76" s="67">
        <f>IFERROR(X76/J76,"0")</f>
        <v>1.2</v>
      </c>
      <c r="BP76" s="67">
        <f>IFERROR(Y76/J76,"0")</f>
        <v>1.2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168</v>
      </c>
      <c r="Y77" s="191">
        <f>IFERROR(SUM(Y75:Y76),"0")</f>
        <v>168</v>
      </c>
      <c r="Z77" s="191">
        <f>IFERROR(IF(Z75="",0,Z75),"0")+IFERROR(IF(Z76="",0,Z76),"0")</f>
        <v>3.0038399999999998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604.80000000000007</v>
      </c>
      <c r="Y78" s="191">
        <f>IFERROR(SUMPRODUCT(Y75:Y76*H75:H76),"0")</f>
        <v>604.80000000000007</v>
      </c>
      <c r="Z78" s="37"/>
      <c r="AA78" s="192"/>
      <c r="AB78" s="192"/>
      <c r="AC78" s="192"/>
    </row>
    <row r="79" spans="1:68" ht="16.5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84</v>
      </c>
      <c r="Y82" s="190">
        <f t="shared" si="6"/>
        <v>84</v>
      </c>
      <c r="Z82" s="36">
        <f t="shared" si="7"/>
        <v>1.5019199999999999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112</v>
      </c>
      <c r="Y83" s="190">
        <f t="shared" si="6"/>
        <v>112</v>
      </c>
      <c r="Z83" s="36">
        <f t="shared" si="7"/>
        <v>2.0025599999999999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482.00320000000005</v>
      </c>
      <c r="BN83" s="67">
        <f t="shared" si="9"/>
        <v>482.00320000000005</v>
      </c>
      <c r="BO83" s="67">
        <f t="shared" si="10"/>
        <v>1.6</v>
      </c>
      <c r="BP83" s="67">
        <f t="shared" si="11"/>
        <v>1.6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98</v>
      </c>
      <c r="Y84" s="190">
        <f t="shared" si="6"/>
        <v>98</v>
      </c>
      <c r="Z84" s="36">
        <f t="shared" si="7"/>
        <v>1.75224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0</v>
      </c>
      <c r="Y85" s="190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294</v>
      </c>
      <c r="Y87" s="191">
        <f>IFERROR(SUM(Y81:Y86),"0")</f>
        <v>294</v>
      </c>
      <c r="Z87" s="191">
        <f>IFERROR(IF(Z81="",0,Z81),"0")+IFERROR(IF(Z82="",0,Z82),"0")+IFERROR(IF(Z83="",0,Z83),"0")+IFERROR(IF(Z84="",0,Z84),"0")+IFERROR(IF(Z85="",0,Z85),"0")+IFERROR(IF(Z86="",0,Z86),"0")</f>
        <v>5.2567199999999996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1058.4000000000001</v>
      </c>
      <c r="Y88" s="191">
        <f>IFERROR(SUMPRODUCT(Y81:Y86*H81:H86),"0")</f>
        <v>1058.4000000000001</v>
      </c>
      <c r="Z88" s="37"/>
      <c r="AA88" s="192"/>
      <c r="AB88" s="192"/>
      <c r="AC88" s="192"/>
    </row>
    <row r="89" spans="1:68" ht="16.5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1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98</v>
      </c>
      <c r="Y91" s="190">
        <f>IFERROR(IF(X91="","",X91),"")</f>
        <v>98</v>
      </c>
      <c r="Z91" s="36">
        <f>IFERROR(IF(X91="","",X91*0.00936),"")</f>
        <v>0.91727999999999998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244.13760000000002</v>
      </c>
      <c r="BN91" s="67">
        <f>IFERROR(Y91*I91,"0")</f>
        <v>244.13760000000002</v>
      </c>
      <c r="BO91" s="67">
        <f>IFERROR(X91/J91,"0")</f>
        <v>0.77777777777777779</v>
      </c>
      <c r="BP91" s="67">
        <f>IFERROR(Y91/J91,"0")</f>
        <v>0.77777777777777779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4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168</v>
      </c>
      <c r="Y92" s="190">
        <f>IFERROR(IF(X92="","",X92),"")</f>
        <v>168</v>
      </c>
      <c r="Z92" s="36">
        <f>IFERROR(IF(X92="","",X92*0.01788),"")</f>
        <v>3.0038399999999998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712.99199999999996</v>
      </c>
      <c r="BN92" s="67">
        <f>IFERROR(Y92*I92,"0")</f>
        <v>712.99199999999996</v>
      </c>
      <c r="BO92" s="67">
        <f>IFERROR(X92/J92,"0")</f>
        <v>2.4</v>
      </c>
      <c r="BP92" s="67">
        <f>IFERROR(Y92/J92,"0")</f>
        <v>2.4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266</v>
      </c>
      <c r="Y94" s="191">
        <f>IFERROR(SUM(Y91:Y93),"0")</f>
        <v>266</v>
      </c>
      <c r="Z94" s="191">
        <f>IFERROR(IF(Z91="",0,Z91),"0")+IFERROR(IF(Z92="",0,Z92),"0")+IFERROR(IF(Z93="",0,Z93),"0")</f>
        <v>3.9211199999999997</v>
      </c>
      <c r="AA94" s="192"/>
      <c r="AB94" s="192"/>
      <c r="AC94" s="192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816.48</v>
      </c>
      <c r="Y95" s="191">
        <f>IFERROR(SUMPRODUCT(Y91:Y93*H91:H93),"0")</f>
        <v>816.48</v>
      </c>
      <c r="Z95" s="37"/>
      <c r="AA95" s="192"/>
      <c r="AB95" s="192"/>
      <c r="AC95" s="192"/>
    </row>
    <row r="96" spans="1:68" ht="16.5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3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72</v>
      </c>
      <c r="Y98" s="190">
        <f t="shared" ref="Y98:Y105" si="12">IFERROR(IF(X98="","",X98),"")</f>
        <v>72</v>
      </c>
      <c r="Z98" s="36">
        <f t="shared" ref="Z98:Z105" si="13">IFERROR(IF(X98="","",X98*0.0155),"")</f>
        <v>1.1160000000000001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518.37120000000004</v>
      </c>
      <c r="BN98" s="67">
        <f t="shared" ref="BN98:BN105" si="15">IFERROR(Y98*I98,"0")</f>
        <v>518.37120000000004</v>
      </c>
      <c r="BO98" s="67">
        <f t="shared" ref="BO98:BO105" si="16">IFERROR(X98/J98,"0")</f>
        <v>0.8571428571428571</v>
      </c>
      <c r="BP98" s="67">
        <f t="shared" ref="BP98:BP105" si="17">IFERROR(Y98/J98,"0")</f>
        <v>0.8571428571428571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216</v>
      </c>
      <c r="Y99" s="190">
        <f t="shared" si="12"/>
        <v>216</v>
      </c>
      <c r="Z99" s="36">
        <f t="shared" si="13"/>
        <v>3.3479999999999999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1616.9759999999999</v>
      </c>
      <c r="BN99" s="67">
        <f t="shared" si="15"/>
        <v>1616.9759999999999</v>
      </c>
      <c r="BO99" s="67">
        <f t="shared" si="16"/>
        <v>2.5714285714285716</v>
      </c>
      <c r="BP99" s="67">
        <f t="shared" si="17"/>
        <v>2.5714285714285716</v>
      </c>
    </row>
    <row r="100" spans="1:68" ht="27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36</v>
      </c>
      <c r="Y101" s="190">
        <f t="shared" si="12"/>
        <v>36</v>
      </c>
      <c r="Z101" s="36">
        <f t="shared" si="13"/>
        <v>0.55800000000000005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259.18560000000002</v>
      </c>
      <c r="BN101" s="67">
        <f t="shared" si="15"/>
        <v>259.18560000000002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132</v>
      </c>
      <c r="Y103" s="190">
        <f t="shared" si="12"/>
        <v>132</v>
      </c>
      <c r="Z103" s="36">
        <f t="shared" si="13"/>
        <v>2.0459999999999998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988.15199999999993</v>
      </c>
      <c r="BN103" s="67">
        <f t="shared" si="15"/>
        <v>988.15199999999993</v>
      </c>
      <c r="BO103" s="67">
        <f t="shared" si="16"/>
        <v>1.5714285714285714</v>
      </c>
      <c r="BP103" s="67">
        <f t="shared" si="17"/>
        <v>1.5714285714285714</v>
      </c>
    </row>
    <row r="104" spans="1:68" ht="27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456</v>
      </c>
      <c r="Y106" s="191">
        <f>IFERROR(SUM(Y98:Y105),"0")</f>
        <v>456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7.0679999999999996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3248.64</v>
      </c>
      <c r="Y107" s="191">
        <f>IFERROR(SUMPRODUCT(Y98:Y105*H98:H105),"0")</f>
        <v>3248.64</v>
      </c>
      <c r="Z107" s="37"/>
      <c r="AA107" s="192"/>
      <c r="AB107" s="192"/>
      <c r="AC107" s="192"/>
    </row>
    <row r="108" spans="1:68" ht="16.5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8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112</v>
      </c>
      <c r="Y110" s="190">
        <f>IFERROR(IF(X110="","",X110),"")</f>
        <v>112</v>
      </c>
      <c r="Z110" s="36">
        <f>IFERROR(IF(X110="","",X110*0.01788),"")</f>
        <v>2.0025599999999999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414.80319999999995</v>
      </c>
      <c r="BN110" s="67">
        <f>IFERROR(Y110*I110,"0")</f>
        <v>414.80319999999995</v>
      </c>
      <c r="BO110" s="67">
        <f>IFERROR(X110/J110,"0")</f>
        <v>1.6</v>
      </c>
      <c r="BP110" s="67">
        <f>IFERROR(Y110/J110,"0")</f>
        <v>1.6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168</v>
      </c>
      <c r="Y111" s="190">
        <f>IFERROR(IF(X111="","",X111),"")</f>
        <v>168</v>
      </c>
      <c r="Z111" s="36">
        <f>IFERROR(IF(X111="","",X111*0.01788),"")</f>
        <v>3.0038399999999998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622.20479999999998</v>
      </c>
      <c r="BN111" s="67">
        <f>IFERROR(Y111*I111,"0")</f>
        <v>622.20479999999998</v>
      </c>
      <c r="BO111" s="67">
        <f>IFERROR(X111/J111,"0")</f>
        <v>2.4</v>
      </c>
      <c r="BP111" s="67">
        <f>IFERROR(Y111/J111,"0")</f>
        <v>2.4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280</v>
      </c>
      <c r="Y112" s="191">
        <f>IFERROR(SUM(Y110:Y111),"0")</f>
        <v>280</v>
      </c>
      <c r="Z112" s="191">
        <f>IFERROR(IF(Z110="",0,Z110),"0")+IFERROR(IF(Z111="",0,Z111),"0")</f>
        <v>5.0063999999999993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840</v>
      </c>
      <c r="Y113" s="191">
        <f>IFERROR(SUMPRODUCT(Y110:Y111*H110:H111),"0")</f>
        <v>840</v>
      </c>
      <c r="Z113" s="37"/>
      <c r="AA113" s="192"/>
      <c r="AB113" s="192"/>
      <c r="AC113" s="192"/>
    </row>
    <row r="114" spans="1:68" ht="16.5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112</v>
      </c>
      <c r="Y117" s="190">
        <f>IFERROR(IF(X117="","",X117),"")</f>
        <v>112</v>
      </c>
      <c r="Z117" s="36">
        <f>IFERROR(IF(X117="","",X117*0.01788),"")</f>
        <v>2.0025599999999999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414.80319999999995</v>
      </c>
      <c r="BN117" s="67">
        <f>IFERROR(Y117*I117,"0")</f>
        <v>414.80319999999995</v>
      </c>
      <c r="BO117" s="67">
        <f>IFERROR(X117/J117,"0")</f>
        <v>1.6</v>
      </c>
      <c r="BP117" s="67">
        <f>IFERROR(Y117/J117,"0")</f>
        <v>1.6</v>
      </c>
    </row>
    <row r="118" spans="1:68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112</v>
      </c>
      <c r="Y118" s="191">
        <f>IFERROR(SUM(Y116:Y117),"0")</f>
        <v>112</v>
      </c>
      <c r="Z118" s="191">
        <f>IFERROR(IF(Z116="",0,Z116),"0")+IFERROR(IF(Z117="",0,Z117),"0")</f>
        <v>2.0025599999999999</v>
      </c>
      <c r="AA118" s="192"/>
      <c r="AB118" s="192"/>
      <c r="AC118" s="192"/>
    </row>
    <row r="119" spans="1:68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336</v>
      </c>
      <c r="Y119" s="191">
        <f>IFERROR(SUMPRODUCT(Y116:Y117*H116:H117),"0")</f>
        <v>336</v>
      </c>
      <c r="Z119" s="37"/>
      <c r="AA119" s="192"/>
      <c r="AB119" s="192"/>
      <c r="AC119" s="192"/>
    </row>
    <row r="120" spans="1:68" ht="16.5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56</v>
      </c>
      <c r="Y122" s="190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183.67999999999998</v>
      </c>
      <c r="BN122" s="67">
        <f>IFERROR(Y122*I122,"0")</f>
        <v>183.67999999999998</v>
      </c>
      <c r="BO122" s="67">
        <f>IFERROR(X122/J122,"0")</f>
        <v>0.8</v>
      </c>
      <c r="BP122" s="67">
        <f>IFERROR(Y122/J122,"0")</f>
        <v>0.8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70</v>
      </c>
      <c r="Y123" s="190">
        <f>IFERROR(IF(X123="","",X123),"")</f>
        <v>70</v>
      </c>
      <c r="Z123" s="36">
        <f>IFERROR(IF(X123="","",X123*0.01788),"")</f>
        <v>1.2516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229.6</v>
      </c>
      <c r="BN123" s="67">
        <f>IFERROR(Y123*I123,"0")</f>
        <v>229.6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126</v>
      </c>
      <c r="Y124" s="191">
        <f>IFERROR(SUM(Y122:Y123),"0")</f>
        <v>126</v>
      </c>
      <c r="Z124" s="191">
        <f>IFERROR(IF(Z122="",0,Z122),"0")+IFERROR(IF(Z123="",0,Z123),"0")</f>
        <v>2.2528800000000002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378</v>
      </c>
      <c r="Y125" s="191">
        <f>IFERROR(SUMPRODUCT(Y122:Y123*H122:H123),"0")</f>
        <v>378</v>
      </c>
      <c r="Z125" s="37"/>
      <c r="AA125" s="192"/>
      <c r="AB125" s="192"/>
      <c r="AC125" s="192"/>
    </row>
    <row r="126" spans="1:68" ht="16.5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70</v>
      </c>
      <c r="Y128" s="190">
        <f>IFERROR(IF(X128="","",X128),"")</f>
        <v>70</v>
      </c>
      <c r="Z128" s="36">
        <f>IFERROR(IF(X128="","",X128*0.01788),"")</f>
        <v>1.2516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70</v>
      </c>
      <c r="Y129" s="191">
        <f>IFERROR(SUM(Y128:Y128),"0")</f>
        <v>70</v>
      </c>
      <c r="Z129" s="191">
        <f>IFERROR(IF(Z128="",0,Z128),"0")</f>
        <v>1.2516</v>
      </c>
      <c r="AA129" s="192"/>
      <c r="AB129" s="192"/>
      <c r="AC129" s="192"/>
    </row>
    <row r="130" spans="1:68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210</v>
      </c>
      <c r="Y130" s="191">
        <f>IFERROR(SUMPRODUCT(Y128:Y128*H128:H128),"0")</f>
        <v>210</v>
      </c>
      <c r="Z130" s="37"/>
      <c r="AA130" s="192"/>
      <c r="AB130" s="192"/>
      <c r="AC130" s="192"/>
    </row>
    <row r="131" spans="1:68" ht="16.5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5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93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0</v>
      </c>
      <c r="Y152" s="190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0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0</v>
      </c>
      <c r="Y154" s="191">
        <f>IFERROR(SUM(Y150:Y153),"0")</f>
        <v>0</v>
      </c>
      <c r="Z154" s="191">
        <f>IFERROR(IF(Z150="",0,Z150),"0")+IFERROR(IF(Z151="",0,Z151),"0")+IFERROR(IF(Z152="",0,Z152),"0")+IFERROR(IF(Z153="",0,Z153),"0")</f>
        <v>0</v>
      </c>
      <c r="AA154" s="192"/>
      <c r="AB154" s="192"/>
      <c r="AC154" s="192"/>
    </row>
    <row r="155" spans="1:68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0</v>
      </c>
      <c r="Y155" s="191">
        <f>IFERROR(SUMPRODUCT(Y150:Y153*H150:H153),"0")</f>
        <v>0</v>
      </c>
      <c r="Z155" s="37"/>
      <c r="AA155" s="192"/>
      <c r="AB155" s="192"/>
      <c r="AC155" s="192"/>
    </row>
    <row r="156" spans="1:68" ht="14.25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4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0</v>
      </c>
      <c r="Y164" s="190">
        <f>IFERROR(IF(X164="","",X164),"")</f>
        <v>0</v>
      </c>
      <c r="Z164" s="36">
        <f>IFERROR(IF(X164="","",X164*0.01788),"")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196</v>
      </c>
      <c r="Y165" s="190">
        <f>IFERROR(IF(X165="","",X165),"")</f>
        <v>196</v>
      </c>
      <c r="Z165" s="36">
        <f>IFERROR(IF(X165="","",X165*0.01788),"")</f>
        <v>3.50448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664.048</v>
      </c>
      <c r="BN165" s="67">
        <f>IFERROR(Y165*I165,"0")</f>
        <v>664.048</v>
      </c>
      <c r="BO165" s="67">
        <f>IFERROR(X165/J165,"0")</f>
        <v>2.8</v>
      </c>
      <c r="BP165" s="67">
        <f>IFERROR(Y165/J165,"0")</f>
        <v>2.8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196</v>
      </c>
      <c r="Y167" s="191">
        <f>IFERROR(SUM(Y164:Y166),"0")</f>
        <v>196</v>
      </c>
      <c r="Z167" s="191">
        <f>IFERROR(IF(Z164="",0,Z164),"0")+IFERROR(IF(Z165="",0,Z165),"0")+IFERROR(IF(Z166="",0,Z166),"0")</f>
        <v>3.50448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588</v>
      </c>
      <c r="Y168" s="191">
        <f>IFERROR(SUMPRODUCT(Y164:Y166*H164:H166),"0")</f>
        <v>588</v>
      </c>
      <c r="Z168" s="37"/>
      <c r="AA168" s="192"/>
      <c r="AB168" s="192"/>
      <c r="AC168" s="192"/>
    </row>
    <row r="169" spans="1:68" ht="14.25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0</v>
      </c>
      <c r="Y176" s="190">
        <f>IFERROR(IF(X176="","",X176),"")</f>
        <v>0</v>
      </c>
      <c r="Z176" s="36">
        <f>IFERROR(IF(X176="","",X176*0.0155),"")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0</v>
      </c>
      <c r="Y179" s="191">
        <f>IFERROR(SUM(Y176:Y178),"0")</f>
        <v>0</v>
      </c>
      <c r="Z179" s="191">
        <f>IFERROR(IF(Z176="",0,Z176),"0")+IFERROR(IF(Z177="",0,Z177),"0")+IFERROR(IF(Z178="",0,Z178),"0")</f>
        <v>0</v>
      </c>
      <c r="AA179" s="192"/>
      <c r="AB179" s="192"/>
      <c r="AC179" s="192"/>
    </row>
    <row r="180" spans="1:68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0</v>
      </c>
      <c r="Y180" s="191">
        <f>IFERROR(SUMPRODUCT(Y176:Y178*H176:H178),"0")</f>
        <v>0</v>
      </c>
      <c r="Z180" s="37"/>
      <c r="AA180" s="192"/>
      <c r="AB180" s="192"/>
      <c r="AC180" s="192"/>
    </row>
    <row r="181" spans="1:68" ht="16.5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0</v>
      </c>
      <c r="Y184" s="190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0</v>
      </c>
      <c r="Y186" s="190">
        <f t="shared" si="18"/>
        <v>0</v>
      </c>
      <c r="Z186" s="36">
        <f t="shared" si="19"/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0</v>
      </c>
      <c r="BN186" s="67">
        <f t="shared" si="21"/>
        <v>0</v>
      </c>
      <c r="BO186" s="67">
        <f t="shared" si="22"/>
        <v>0</v>
      </c>
      <c r="BP186" s="67">
        <f t="shared" si="23"/>
        <v>0</v>
      </c>
    </row>
    <row r="187" spans="1:68" ht="27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0</v>
      </c>
      <c r="Y188" s="190">
        <f t="shared" si="18"/>
        <v>0</v>
      </c>
      <c r="Z188" s="36">
        <f t="shared" si="19"/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0</v>
      </c>
      <c r="BN188" s="67">
        <f t="shared" si="21"/>
        <v>0</v>
      </c>
      <c r="BO188" s="67">
        <f t="shared" si="22"/>
        <v>0</v>
      </c>
      <c r="BP188" s="67">
        <f t="shared" si="23"/>
        <v>0</v>
      </c>
    </row>
    <row r="189" spans="1:68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0</v>
      </c>
      <c r="Y189" s="191">
        <f>IFERROR(SUM(Y183:Y188),"0")</f>
        <v>0</v>
      </c>
      <c r="Z189" s="191">
        <f>IFERROR(IF(Z183="",0,Z183),"0")+IFERROR(IF(Z184="",0,Z184),"0")+IFERROR(IF(Z185="",0,Z185),"0")+IFERROR(IF(Z186="",0,Z186),"0")+IFERROR(IF(Z187="",0,Z187),"0")+IFERROR(IF(Z188="",0,Z188),"0")</f>
        <v>0</v>
      </c>
      <c r="AA189" s="192"/>
      <c r="AB189" s="192"/>
      <c r="AC189" s="192"/>
    </row>
    <row r="190" spans="1:68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0</v>
      </c>
      <c r="Y190" s="191">
        <f>IFERROR(SUMPRODUCT(Y183:Y188*H183:H188),"0")</f>
        <v>0</v>
      </c>
      <c r="Z190" s="37"/>
      <c r="AA190" s="192"/>
      <c r="AB190" s="192"/>
      <c r="AC190" s="192"/>
    </row>
    <row r="191" spans="1:68" ht="16.5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0</v>
      </c>
      <c r="Y196" s="190">
        <f>IFERROR(IF(X196="","",X196),"")</f>
        <v>0</v>
      </c>
      <c r="Z196" s="36">
        <f>IFERROR(IF(X196="","",X196*0.0155),"")</f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0</v>
      </c>
      <c r="Y197" s="191">
        <f>IFERROR(SUM(Y193:Y196),"0")</f>
        <v>0</v>
      </c>
      <c r="Z197" s="191">
        <f>IFERROR(IF(Z193="",0,Z193),"0")+IFERROR(IF(Z194="",0,Z194),"0")+IFERROR(IF(Z195="",0,Z195),"0")+IFERROR(IF(Z196="",0,Z196),"0")</f>
        <v>0</v>
      </c>
      <c r="AA197" s="192"/>
      <c r="AB197" s="192"/>
      <c r="AC197" s="192"/>
    </row>
    <row r="198" spans="1:68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0</v>
      </c>
      <c r="Y198" s="191">
        <f>IFERROR(SUMPRODUCT(Y193:Y196*H193:H196),"0")</f>
        <v>0</v>
      </c>
      <c r="Z198" s="37"/>
      <c r="AA198" s="192"/>
      <c r="AB198" s="192"/>
      <c r="AC198" s="192"/>
    </row>
    <row r="199" spans="1:68" ht="16.5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1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5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4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73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2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0</v>
      </c>
      <c r="Y227" s="190">
        <f>IFERROR(IF(X227="","",X227),"")</f>
        <v>0</v>
      </c>
      <c r="Z227" s="36">
        <f>IFERROR(IF(X227="","",X227*0.00502),"")</f>
        <v>0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0</v>
      </c>
      <c r="Y228" s="191">
        <f>IFERROR(SUM(Y227:Y227),"0")</f>
        <v>0</v>
      </c>
      <c r="Z228" s="191">
        <f>IFERROR(IF(Z227="",0,Z227),"0")</f>
        <v>0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0</v>
      </c>
      <c r="Y229" s="191">
        <f>IFERROR(SUMPRODUCT(Y227:Y227*H227:H227),"0")</f>
        <v>0</v>
      </c>
      <c r="Z229" s="37"/>
      <c r="AA229" s="192"/>
      <c r="AB229" s="192"/>
      <c r="AC229" s="192"/>
    </row>
    <row r="230" spans="1:68" ht="14.25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0</v>
      </c>
      <c r="Y231" s="190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15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0</v>
      </c>
      <c r="Y233" s="191">
        <f>IFERROR(SUM(Y231:Y232),"0")</f>
        <v>0</v>
      </c>
      <c r="Z233" s="191">
        <f>IFERROR(IF(Z231="",0,Z231),"0")+IFERROR(IF(Z232="",0,Z232),"0")</f>
        <v>0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0</v>
      </c>
      <c r="Y234" s="191">
        <f>IFERROR(SUMPRODUCT(Y231:Y232*H231:H232),"0")</f>
        <v>0</v>
      </c>
      <c r="Z234" s="37"/>
      <c r="AA234" s="192"/>
      <c r="AB234" s="192"/>
      <c r="AC234" s="192"/>
    </row>
    <row r="235" spans="1:68" ht="14.25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39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7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0</v>
      </c>
      <c r="Y237" s="190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0</v>
      </c>
      <c r="Y239" s="191">
        <f>IFERROR(SUM(Y236:Y238),"0")</f>
        <v>0</v>
      </c>
      <c r="Z239" s="191">
        <f>IFERROR(IF(Z236="",0,Z236),"0")+IFERROR(IF(Z237="",0,Z237),"0")+IFERROR(IF(Z238="",0,Z238),"0")</f>
        <v>0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0</v>
      </c>
      <c r="Y240" s="191">
        <f>IFERROR(SUMPRODUCT(Y236:Y238*H236:H238),"0")</f>
        <v>0</v>
      </c>
      <c r="Z240" s="37"/>
      <c r="AA240" s="192"/>
      <c r="AB240" s="192"/>
      <c r="AC240" s="192"/>
    </row>
    <row r="241" spans="1:68" ht="14.25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25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6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0</v>
      </c>
      <c r="Y243" s="190">
        <f t="shared" si="24"/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37.5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0</v>
      </c>
      <c r="Y245" s="190">
        <f t="shared" si="24"/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89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54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4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0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2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8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5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1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6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29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7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72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55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09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0</v>
      </c>
      <c r="Y261" s="191">
        <f>IFERROR(SUM(Y242:Y260),"0")</f>
        <v>0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0</v>
      </c>
      <c r="Y262" s="191">
        <f>IFERROR(SUMPRODUCT(Y242:Y260*H242:H260),"0")</f>
        <v>0</v>
      </c>
      <c r="Z262" s="37"/>
      <c r="AA262" s="192"/>
      <c r="AB262" s="192"/>
      <c r="AC262" s="192"/>
    </row>
    <row r="263" spans="1:68" ht="15" customHeight="1" x14ac:dyDescent="0.2">
      <c r="A263" s="284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5"/>
      <c r="P263" s="256" t="s">
        <v>373</v>
      </c>
      <c r="Q263" s="257"/>
      <c r="R263" s="257"/>
      <c r="S263" s="257"/>
      <c r="T263" s="257"/>
      <c r="U263" s="257"/>
      <c r="V263" s="258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11869.679999999998</v>
      </c>
      <c r="Y263" s="191">
        <f>IFERROR(Y24+Y33+Y40+Y49+Y61+Y67+Y72+Y78+Y88+Y95+Y107+Y113+Y119+Y125+Y130+Y136+Y141+Y147+Y155+Y160+Y168+Y172+Y180+Y190+Y198+Y204+Y210+Y217+Y225+Y229+Y234+Y240+Y262,"0")</f>
        <v>11869.679999999998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5"/>
      <c r="P264" s="256" t="s">
        <v>374</v>
      </c>
      <c r="Q264" s="257"/>
      <c r="R264" s="257"/>
      <c r="S264" s="257"/>
      <c r="T264" s="257"/>
      <c r="U264" s="257"/>
      <c r="V264" s="258"/>
      <c r="W264" s="37" t="s">
        <v>73</v>
      </c>
      <c r="X264" s="191">
        <f>IFERROR(SUM(BM22:BM260),"0")</f>
        <v>13232.922000000004</v>
      </c>
      <c r="Y264" s="191">
        <f>IFERROR(SUM(BN22:BN260),"0")</f>
        <v>13232.922000000004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5"/>
      <c r="P265" s="256" t="s">
        <v>375</v>
      </c>
      <c r="Q265" s="257"/>
      <c r="R265" s="257"/>
      <c r="S265" s="257"/>
      <c r="T265" s="257"/>
      <c r="U265" s="257"/>
      <c r="V265" s="258"/>
      <c r="W265" s="37" t="s">
        <v>376</v>
      </c>
      <c r="X265" s="38">
        <f>ROUNDUP(SUM(BO22:BO260),0)</f>
        <v>36</v>
      </c>
      <c r="Y265" s="38">
        <f>ROUNDUP(SUM(BP22:BP260),0)</f>
        <v>36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5"/>
      <c r="P266" s="256" t="s">
        <v>377</v>
      </c>
      <c r="Q266" s="257"/>
      <c r="R266" s="257"/>
      <c r="S266" s="257"/>
      <c r="T266" s="257"/>
      <c r="U266" s="257"/>
      <c r="V266" s="258"/>
      <c r="W266" s="37" t="s">
        <v>73</v>
      </c>
      <c r="X266" s="191">
        <f>GrossWeightTotal+PalletQtyTotal*25</f>
        <v>14132.922000000004</v>
      </c>
      <c r="Y266" s="191">
        <f>GrossWeightTotalR+PalletQtyTotalR*25</f>
        <v>14132.922000000004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5"/>
      <c r="P267" s="256" t="s">
        <v>378</v>
      </c>
      <c r="Q267" s="257"/>
      <c r="R267" s="257"/>
      <c r="S267" s="257"/>
      <c r="T267" s="257"/>
      <c r="U267" s="257"/>
      <c r="V267" s="258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2886</v>
      </c>
      <c r="Y267" s="191">
        <f>IFERROR(Y23+Y32+Y39+Y48+Y60+Y66+Y71+Y77+Y87+Y94+Y106+Y112+Y118+Y124+Y129+Y135+Y140+Y146+Y154+Y159+Y167+Y171+Y179+Y189+Y197+Y203+Y209+Y216+Y224+Y228+Y233+Y239+Y261,"0")</f>
        <v>2886</v>
      </c>
      <c r="Z267" s="37"/>
      <c r="AA267" s="192"/>
      <c r="AB267" s="192"/>
      <c r="AC267" s="192"/>
    </row>
    <row r="268" spans="1:68" ht="14.2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5"/>
      <c r="P268" s="256" t="s">
        <v>379</v>
      </c>
      <c r="Q268" s="257"/>
      <c r="R268" s="257"/>
      <c r="S268" s="257"/>
      <c r="T268" s="257"/>
      <c r="U268" s="257"/>
      <c r="V268" s="258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45.302599999999998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7"/>
      <c r="E270" s="277"/>
      <c r="F270" s="277"/>
      <c r="G270" s="277"/>
      <c r="H270" s="277"/>
      <c r="I270" s="277"/>
      <c r="J270" s="277"/>
      <c r="K270" s="277"/>
      <c r="L270" s="277"/>
      <c r="M270" s="277"/>
      <c r="N270" s="277"/>
      <c r="O270" s="277"/>
      <c r="P270" s="277"/>
      <c r="Q270" s="277"/>
      <c r="R270" s="277"/>
      <c r="S270" s="278"/>
      <c r="T270" s="199" t="s">
        <v>208</v>
      </c>
      <c r="U270" s="278"/>
      <c r="V270" s="186" t="s">
        <v>231</v>
      </c>
      <c r="W270" s="199" t="s">
        <v>244</v>
      </c>
      <c r="X270" s="277"/>
      <c r="Y270" s="277"/>
      <c r="Z270" s="278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1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2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378</v>
      </c>
      <c r="D273" s="46">
        <f>IFERROR(X36*H36,"0")+IFERROR(X37*H37,"0")+IFERROR(X38*H38,"0")</f>
        <v>1800</v>
      </c>
      <c r="E273" s="46">
        <f>IFERROR(X43*H43,"0")+IFERROR(X44*H44,"0")+IFERROR(X45*H45,"0")+IFERROR(X46*H46,"0")+IFERROR(X47*H47,"0")</f>
        <v>156</v>
      </c>
      <c r="F273" s="46">
        <f>IFERROR(X52*H52,"0")+IFERROR(X53*H53,"0")+IFERROR(X54*H54,"0")+IFERROR(X55*H55,"0")+IFERROR(X56*H56,"0")+IFERROR(X57*H57,"0")+IFERROR(X58*H58,"0")+IFERROR(X59*H59,"0")</f>
        <v>1253.7600000000002</v>
      </c>
      <c r="G273" s="46">
        <f>IFERROR(X64*H64,"0")+IFERROR(X65*H65,"0")</f>
        <v>0</v>
      </c>
      <c r="H273" s="46">
        <f>IFERROR(X70*H70,"0")</f>
        <v>201.6</v>
      </c>
      <c r="I273" s="46">
        <f>IFERROR(X75*H75,"0")+IFERROR(X76*H76,"0")</f>
        <v>604.80000000000007</v>
      </c>
      <c r="J273" s="46">
        <f>IFERROR(X81*H81,"0")+IFERROR(X82*H82,"0")+IFERROR(X83*H83,"0")+IFERROR(X84*H84,"0")+IFERROR(X85*H85,"0")+IFERROR(X86*H86,"0")</f>
        <v>1058.4000000000001</v>
      </c>
      <c r="K273" s="46">
        <f>IFERROR(X91*H91,"0")+IFERROR(X92*H92,"0")+IFERROR(X93*H93,"0")</f>
        <v>816.48</v>
      </c>
      <c r="L273" s="46">
        <f>IFERROR(X98*H98,"0")+IFERROR(X99*H99,"0")+IFERROR(X100*H100,"0")+IFERROR(X101*H101,"0")+IFERROR(X102*H102,"0")+IFERROR(X103*H103,"0")+IFERROR(X104*H104,"0")+IFERROR(X105*H105,"0")</f>
        <v>3248.64</v>
      </c>
      <c r="M273" s="46">
        <f>IFERROR(X110*H110,"0")+IFERROR(X111*H111,"0")</f>
        <v>840</v>
      </c>
      <c r="N273" s="187"/>
      <c r="O273" s="46">
        <f>IFERROR(X116*H116,"0")+IFERROR(X117*H117,"0")</f>
        <v>336</v>
      </c>
      <c r="P273" s="46">
        <f>IFERROR(X122*H122,"0")+IFERROR(X123*H123,"0")</f>
        <v>378</v>
      </c>
      <c r="Q273" s="46">
        <f>IFERROR(X128*H128,"0")</f>
        <v>210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0</v>
      </c>
      <c r="V273" s="46">
        <f>IFERROR(X164*H164,"0")+IFERROR(X165*H165,"0")+IFERROR(X166*H166,"0")+IFERROR(X170*H170,"0")</f>
        <v>588</v>
      </c>
      <c r="W273" s="46">
        <f>IFERROR(X176*H176,"0")+IFERROR(X177*H177,"0")+IFERROR(X178*H178,"0")</f>
        <v>0</v>
      </c>
      <c r="X273" s="46">
        <f>IFERROR(X183*H183,"0")+IFERROR(X184*H184,"0")+IFERROR(X185*H185,"0")+IFERROR(X186*H186,"0")+IFERROR(X187*H187,"0")+IFERROR(X188*H188,"0")</f>
        <v>0</v>
      </c>
      <c r="Y273" s="46">
        <f>IFERROR(X193*H193,"0")+IFERROR(X194*H194,"0")+IFERROR(X195*H195,"0")+IFERROR(X196*H196,"0")</f>
        <v>0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0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6302.4000000000005</v>
      </c>
      <c r="B276" s="60">
        <f>SUMPRODUCT(--(BB:BB="ПГП"),--(W:W="кор"),H:H,Y:Y)+SUMPRODUCT(--(BB:BB="ПГП"),--(W:W="кг"),Y:Y)</f>
        <v>5567.2800000000007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93">
    <mergeCell ref="P216:V216"/>
    <mergeCell ref="V12:W12"/>
    <mergeCell ref="D237:E237"/>
    <mergeCell ref="I271:I272"/>
    <mergeCell ref="P85:T85"/>
    <mergeCell ref="K271:K272"/>
    <mergeCell ref="U17:V17"/>
    <mergeCell ref="Y17:Y18"/>
    <mergeCell ref="D57:E5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P202:T202"/>
    <mergeCell ref="D123:E123"/>
    <mergeCell ref="P58:T58"/>
    <mergeCell ref="D250:E250"/>
    <mergeCell ref="X17:X18"/>
    <mergeCell ref="D196:E196"/>
    <mergeCell ref="P23:V23"/>
    <mergeCell ref="D133:E133"/>
    <mergeCell ref="P210:V210"/>
    <mergeCell ref="A206:Z206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D84:E84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2024-08-23T08:42:14Z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