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8,24 Бычков\"/>
    </mc:Choice>
  </mc:AlternateContent>
  <xr:revisionPtr revIDLastSave="0" documentId="13_ncr:1_{1ABE9B60-5EE5-4200-A0C6-7426942388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Y600" i="1" s="1"/>
  <c r="X597" i="1"/>
  <c r="X596" i="1"/>
  <c r="BO595" i="1"/>
  <c r="BM595" i="1"/>
  <c r="Y595" i="1"/>
  <c r="Y597" i="1" s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BO586" i="1"/>
  <c r="BM586" i="1"/>
  <c r="Y586" i="1"/>
  <c r="X583" i="1"/>
  <c r="Y582" i="1"/>
  <c r="X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BP578" i="1"/>
  <c r="BO578" i="1"/>
  <c r="BN578" i="1"/>
  <c r="BM578" i="1"/>
  <c r="Z578" i="1"/>
  <c r="Z582" i="1" s="1"/>
  <c r="Y578" i="1"/>
  <c r="Y583" i="1" s="1"/>
  <c r="X576" i="1"/>
  <c r="X575" i="1"/>
  <c r="BO574" i="1"/>
  <c r="BM574" i="1"/>
  <c r="Y574" i="1"/>
  <c r="BO573" i="1"/>
  <c r="BM573" i="1"/>
  <c r="Y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70" i="1" s="1"/>
  <c r="Y564" i="1"/>
  <c r="Y571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4" i="1" s="1"/>
  <c r="Y547" i="1"/>
  <c r="AD612" i="1" s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5" i="1" s="1"/>
  <c r="P468" i="1"/>
  <c r="X466" i="1"/>
  <c r="X465" i="1"/>
  <c r="BO464" i="1"/>
  <c r="BM464" i="1"/>
  <c r="Y464" i="1"/>
  <c r="Z612" i="1" s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Y450" i="1" s="1"/>
  <c r="P428" i="1"/>
  <c r="X426" i="1"/>
  <c r="X425" i="1"/>
  <c r="BO424" i="1"/>
  <c r="BM424" i="1"/>
  <c r="Y424" i="1"/>
  <c r="Y612" i="1" s="1"/>
  <c r="P424" i="1"/>
  <c r="X420" i="1"/>
  <c r="X419" i="1"/>
  <c r="BO418" i="1"/>
  <c r="BM418" i="1"/>
  <c r="Y418" i="1"/>
  <c r="Y419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5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Y389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W612" i="1" s="1"/>
  <c r="P368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V612" i="1" s="1"/>
  <c r="P356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BO342" i="1"/>
  <c r="BM342" i="1"/>
  <c r="Y342" i="1"/>
  <c r="Y346" i="1" s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Y340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4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BP310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9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X205" i="1"/>
  <c r="X204" i="1"/>
  <c r="BO203" i="1"/>
  <c r="BM203" i="1"/>
  <c r="Y203" i="1"/>
  <c r="Y205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N132" i="1"/>
  <c r="BM132" i="1"/>
  <c r="Z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4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Z85" i="1"/>
  <c r="BN85" i="1"/>
  <c r="Z87" i="1"/>
  <c r="BN87" i="1"/>
  <c r="Y88" i="1"/>
  <c r="Z91" i="1"/>
  <c r="Z93" i="1" s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Z114" i="1" s="1"/>
  <c r="BN110" i="1"/>
  <c r="Z112" i="1"/>
  <c r="BN112" i="1"/>
  <c r="Y115" i="1"/>
  <c r="F612" i="1"/>
  <c r="Z119" i="1"/>
  <c r="Z123" i="1" s="1"/>
  <c r="BN119" i="1"/>
  <c r="Z121" i="1"/>
  <c r="BN121" i="1"/>
  <c r="Y124" i="1"/>
  <c r="Z127" i="1"/>
  <c r="Z129" i="1" s="1"/>
  <c r="BN127" i="1"/>
  <c r="BP127" i="1"/>
  <c r="Y139" i="1"/>
  <c r="BP132" i="1"/>
  <c r="BP136" i="1"/>
  <c r="BN136" i="1"/>
  <c r="Z136" i="1"/>
  <c r="Y143" i="1"/>
  <c r="Y155" i="1"/>
  <c r="BP153" i="1"/>
  <c r="BN153" i="1"/>
  <c r="Z153" i="1"/>
  <c r="Z154" i="1" s="1"/>
  <c r="H9" i="1"/>
  <c r="Y24" i="1"/>
  <c r="Y59" i="1"/>
  <c r="Y75" i="1"/>
  <c r="Y123" i="1"/>
  <c r="Z138" i="1"/>
  <c r="BP134" i="1"/>
  <c r="BN134" i="1"/>
  <c r="Z134" i="1"/>
  <c r="Y138" i="1"/>
  <c r="BP142" i="1"/>
  <c r="BN142" i="1"/>
  <c r="Z142" i="1"/>
  <c r="Z143" i="1" s="1"/>
  <c r="Y144" i="1"/>
  <c r="G612" i="1"/>
  <c r="Y150" i="1"/>
  <c r="BP147" i="1"/>
  <c r="BN147" i="1"/>
  <c r="Z147" i="1"/>
  <c r="Z149" i="1" s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Z186" i="1"/>
  <c r="Z193" i="1" s="1"/>
  <c r="BN186" i="1"/>
  <c r="BP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Z229" i="1" s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Z268" i="1"/>
  <c r="BN268" i="1"/>
  <c r="Y271" i="1"/>
  <c r="Y276" i="1"/>
  <c r="Q612" i="1"/>
  <c r="Z280" i="1"/>
  <c r="Z282" i="1" s="1"/>
  <c r="BN280" i="1"/>
  <c r="BP280" i="1"/>
  <c r="Y283" i="1"/>
  <c r="R612" i="1"/>
  <c r="Z287" i="1"/>
  <c r="Z291" i="1" s="1"/>
  <c r="BN287" i="1"/>
  <c r="BP287" i="1"/>
  <c r="Z289" i="1"/>
  <c r="BN289" i="1"/>
  <c r="Y292" i="1"/>
  <c r="S612" i="1"/>
  <c r="Y296" i="1"/>
  <c r="BP295" i="1"/>
  <c r="BN295" i="1"/>
  <c r="Z295" i="1"/>
  <c r="Z296" i="1" s="1"/>
  <c r="Y297" i="1"/>
  <c r="T612" i="1"/>
  <c r="Y301" i="1"/>
  <c r="BP300" i="1"/>
  <c r="BN300" i="1"/>
  <c r="Z300" i="1"/>
  <c r="Z301" i="1" s="1"/>
  <c r="Y302" i="1"/>
  <c r="Y307" i="1"/>
  <c r="BP304" i="1"/>
  <c r="BN304" i="1"/>
  <c r="Z304" i="1"/>
  <c r="Z306" i="1" s="1"/>
  <c r="BP313" i="1"/>
  <c r="BN313" i="1"/>
  <c r="Z313" i="1"/>
  <c r="BP321" i="1"/>
  <c r="BN321" i="1"/>
  <c r="Z321" i="1"/>
  <c r="Z324" i="1" s="1"/>
  <c r="Y325" i="1"/>
  <c r="Y199" i="1"/>
  <c r="Y250" i="1"/>
  <c r="Y261" i="1"/>
  <c r="Y270" i="1"/>
  <c r="BP311" i="1"/>
  <c r="BN311" i="1"/>
  <c r="Z311" i="1"/>
  <c r="Z317" i="1" s="1"/>
  <c r="BP315" i="1"/>
  <c r="BN315" i="1"/>
  <c r="Z315" i="1"/>
  <c r="BP323" i="1"/>
  <c r="BN323" i="1"/>
  <c r="Z323" i="1"/>
  <c r="Y333" i="1"/>
  <c r="Y339" i="1"/>
  <c r="Y347" i="1"/>
  <c r="Y353" i="1"/>
  <c r="Y358" i="1"/>
  <c r="Y364" i="1"/>
  <c r="Y378" i="1"/>
  <c r="Y382" i="1"/>
  <c r="Y388" i="1"/>
  <c r="Y394" i="1"/>
  <c r="Y402" i="1"/>
  <c r="Y408" i="1"/>
  <c r="Y416" i="1"/>
  <c r="Y420" i="1"/>
  <c r="Y426" i="1"/>
  <c r="Y449" i="1"/>
  <c r="BP453" i="1"/>
  <c r="BN453" i="1"/>
  <c r="Z453" i="1"/>
  <c r="Z454" i="1" s="1"/>
  <c r="Y455" i="1"/>
  <c r="Y460" i="1"/>
  <c r="BP457" i="1"/>
  <c r="BN457" i="1"/>
  <c r="Z457" i="1"/>
  <c r="Y461" i="1"/>
  <c r="U612" i="1"/>
  <c r="Y318" i="1"/>
  <c r="Z327" i="1"/>
  <c r="Z333" i="1" s="1"/>
  <c r="BN327" i="1"/>
  <c r="BP327" i="1"/>
  <c r="Z329" i="1"/>
  <c r="BN329" i="1"/>
  <c r="Z331" i="1"/>
  <c r="BN331" i="1"/>
  <c r="Z337" i="1"/>
  <c r="Z339" i="1" s="1"/>
  <c r="BN337" i="1"/>
  <c r="Z342" i="1"/>
  <c r="BN342" i="1"/>
  <c r="BP342" i="1"/>
  <c r="Z343" i="1"/>
  <c r="BN343" i="1"/>
  <c r="Z345" i="1"/>
  <c r="BN345" i="1"/>
  <c r="Z349" i="1"/>
  <c r="Z352" i="1" s="1"/>
  <c r="BN349" i="1"/>
  <c r="BP349" i="1"/>
  <c r="Z351" i="1"/>
  <c r="BN351" i="1"/>
  <c r="Z356" i="1"/>
  <c r="Z357" i="1" s="1"/>
  <c r="BN356" i="1"/>
  <c r="BP356" i="1"/>
  <c r="Y357" i="1"/>
  <c r="Z360" i="1"/>
  <c r="BN360" i="1"/>
  <c r="BP360" i="1"/>
  <c r="Z362" i="1"/>
  <c r="BN362" i="1"/>
  <c r="Z368" i="1"/>
  <c r="Z377" i="1" s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Z386" i="1"/>
  <c r="Z388" i="1" s="1"/>
  <c r="BN386" i="1"/>
  <c r="Z392" i="1"/>
  <c r="Z393" i="1" s="1"/>
  <c r="BN392" i="1"/>
  <c r="X612" i="1"/>
  <c r="Z398" i="1"/>
  <c r="Z401" i="1" s="1"/>
  <c r="BN398" i="1"/>
  <c r="Z400" i="1"/>
  <c r="BN400" i="1"/>
  <c r="Y401" i="1"/>
  <c r="Z404" i="1"/>
  <c r="BN404" i="1"/>
  <c r="BP404" i="1"/>
  <c r="Z406" i="1"/>
  <c r="BN406" i="1"/>
  <c r="Z410" i="1"/>
  <c r="Z415" i="1" s="1"/>
  <c r="BN410" i="1"/>
  <c r="BP410" i="1"/>
  <c r="Z412" i="1"/>
  <c r="BN412" i="1"/>
  <c r="Z414" i="1"/>
  <c r="BN414" i="1"/>
  <c r="Z418" i="1"/>
  <c r="Z419" i="1" s="1"/>
  <c r="BN418" i="1"/>
  <c r="BP418" i="1"/>
  <c r="Z424" i="1"/>
  <c r="Z425" i="1" s="1"/>
  <c r="BN424" i="1"/>
  <c r="BP424" i="1"/>
  <c r="Y425" i="1"/>
  <c r="Z428" i="1"/>
  <c r="Z449" i="1" s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BP447" i="1"/>
  <c r="BN447" i="1"/>
  <c r="Z447" i="1"/>
  <c r="BP459" i="1"/>
  <c r="BN459" i="1"/>
  <c r="Z459" i="1"/>
  <c r="Y466" i="1"/>
  <c r="Y474" i="1"/>
  <c r="Y480" i="1"/>
  <c r="Y484" i="1"/>
  <c r="Y488" i="1"/>
  <c r="Y495" i="1"/>
  <c r="Y501" i="1"/>
  <c r="Y505" i="1"/>
  <c r="Y519" i="1"/>
  <c r="Y524" i="1"/>
  <c r="BP521" i="1"/>
  <c r="BN521" i="1"/>
  <c r="Y523" i="1"/>
  <c r="BP527" i="1"/>
  <c r="BN527" i="1"/>
  <c r="Z527" i="1"/>
  <c r="Z532" i="1" s="1"/>
  <c r="BP531" i="1"/>
  <c r="BN531" i="1"/>
  <c r="Z531" i="1"/>
  <c r="Y533" i="1"/>
  <c r="Y538" i="1"/>
  <c r="BP535" i="1"/>
  <c r="BN535" i="1"/>
  <c r="Z535" i="1"/>
  <c r="BP558" i="1"/>
  <c r="BN558" i="1"/>
  <c r="Z558" i="1"/>
  <c r="BP560" i="1"/>
  <c r="BN560" i="1"/>
  <c r="Z560" i="1"/>
  <c r="Y562" i="1"/>
  <c r="Y575" i="1"/>
  <c r="BP573" i="1"/>
  <c r="BN573" i="1"/>
  <c r="Z573" i="1"/>
  <c r="BP587" i="1"/>
  <c r="BN587" i="1"/>
  <c r="Z587" i="1"/>
  <c r="Y589" i="1"/>
  <c r="Z464" i="1"/>
  <c r="Z465" i="1" s="1"/>
  <c r="BN464" i="1"/>
  <c r="BP464" i="1"/>
  <c r="Y465" i="1"/>
  <c r="Z468" i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Z494" i="1" s="1"/>
  <c r="BN491" i="1"/>
  <c r="BP491" i="1"/>
  <c r="Z493" i="1"/>
  <c r="BN493" i="1"/>
  <c r="Y494" i="1"/>
  <c r="AB612" i="1"/>
  <c r="Z499" i="1"/>
  <c r="Z500" i="1" s="1"/>
  <c r="BN499" i="1"/>
  <c r="Y500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Y532" i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Y561" i="1"/>
  <c r="BP557" i="1"/>
  <c r="BN557" i="1"/>
  <c r="Z557" i="1"/>
  <c r="Z561" i="1" s="1"/>
  <c r="BP559" i="1"/>
  <c r="BN559" i="1"/>
  <c r="Z559" i="1"/>
  <c r="BP574" i="1"/>
  <c r="BN574" i="1"/>
  <c r="Z574" i="1"/>
  <c r="Y576" i="1"/>
  <c r="AE612" i="1"/>
  <c r="Y588" i="1"/>
  <c r="BP586" i="1"/>
  <c r="BN586" i="1"/>
  <c r="Z586" i="1"/>
  <c r="Z588" i="1" s="1"/>
  <c r="Y555" i="1"/>
  <c r="Z595" i="1"/>
  <c r="Z596" i="1" s="1"/>
  <c r="BN595" i="1"/>
  <c r="BP595" i="1"/>
  <c r="Y596" i="1"/>
  <c r="Y601" i="1"/>
  <c r="Z599" i="1"/>
  <c r="Z600" i="1" s="1"/>
  <c r="BN599" i="1"/>
  <c r="BP599" i="1"/>
  <c r="Z518" i="1" l="1"/>
  <c r="Z474" i="1"/>
  <c r="Z538" i="1"/>
  <c r="Z407" i="1"/>
  <c r="Z363" i="1"/>
  <c r="Z346" i="1"/>
  <c r="Z261" i="1"/>
  <c r="Z215" i="1"/>
  <c r="Z59" i="1"/>
  <c r="Y606" i="1"/>
  <c r="Y603" i="1"/>
  <c r="Z575" i="1"/>
  <c r="Z460" i="1"/>
  <c r="Y602" i="1"/>
  <c r="Y604" i="1"/>
  <c r="Z607" i="1"/>
  <c r="Y605" i="1" l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<sst xmlns="http://schemas.openxmlformats.org/spreadsheetml/2006/main" count="2472" uniqueCount="781">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</sst>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3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5" t="s">
        <v>0</v>
      </c>
      <c r="E1" s="432"/>
      <c r="F1" s="432"/>
      <c r="G1" s="12" t="s">
        <v>1</v>
      </c>
      <c r="H1" s="685" t="s">
        <v>2</v>
      </c>
      <c r="I1" s="432"/>
      <c r="J1" s="432"/>
      <c r="K1" s="432"/>
      <c r="L1" s="432"/>
      <c r="M1" s="432"/>
      <c r="N1" s="432"/>
      <c r="O1" s="432"/>
      <c r="P1" s="432"/>
      <c r="Q1" s="432"/>
      <c r="R1" s="758" t="s">
        <v>3</v>
      </c>
      <c r="S1" s="432"/>
      <c r="T1" s="4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8" t="s">
        <v>8</v>
      </c>
      <c r="B5" s="430"/>
      <c r="C5" s="412"/>
      <c r="D5" s="518"/>
      <c r="E5" s="520"/>
      <c r="F5" s="456" t="s">
        <v>9</v>
      </c>
      <c r="G5" s="412"/>
      <c r="H5" s="518"/>
      <c r="I5" s="519"/>
      <c r="J5" s="519"/>
      <c r="K5" s="519"/>
      <c r="L5" s="519"/>
      <c r="M5" s="520"/>
      <c r="N5" s="58"/>
      <c r="P5" s="24" t="s">
        <v>10</v>
      </c>
      <c r="Q5" s="441">
        <v>45521</v>
      </c>
      <c r="R5" s="442"/>
      <c r="T5" s="604" t="s">
        <v>11</v>
      </c>
      <c r="U5" s="605"/>
      <c r="V5" s="606" t="s">
        <v>12</v>
      </c>
      <c r="W5" s="442"/>
      <c r="AB5" s="51"/>
      <c r="AC5" s="51"/>
      <c r="AD5" s="51"/>
      <c r="AE5" s="51"/>
    </row>
    <row r="6" spans="1:32" s="377" customFormat="1" ht="24" customHeight="1" x14ac:dyDescent="0.2">
      <c r="A6" s="648" t="s">
        <v>13</v>
      </c>
      <c r="B6" s="430"/>
      <c r="C6" s="412"/>
      <c r="D6" s="524" t="s">
        <v>14</v>
      </c>
      <c r="E6" s="525"/>
      <c r="F6" s="525"/>
      <c r="G6" s="525"/>
      <c r="H6" s="525"/>
      <c r="I6" s="525"/>
      <c r="J6" s="525"/>
      <c r="K6" s="525"/>
      <c r="L6" s="525"/>
      <c r="M6" s="442"/>
      <c r="N6" s="59"/>
      <c r="P6" s="24" t="s">
        <v>15</v>
      </c>
      <c r="Q6" s="423" t="str">
        <f>IF(Q5=0," ",CHOOSE(WEEKDAY(Q5,2),"Понедельник","Вторник","Среда","Четверг","Пятница","Суббота","Воскресенье"))</f>
        <v>Суббота</v>
      </c>
      <c r="R6" s="402"/>
      <c r="T6" s="616" t="s">
        <v>16</v>
      </c>
      <c r="U6" s="605"/>
      <c r="V6" s="528" t="s">
        <v>17</v>
      </c>
      <c r="W6" s="529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22" t="str">
        <f>IFERROR(VLOOKUP(DeliveryAddress,Table,3,0),1)</f>
        <v>5</v>
      </c>
      <c r="E7" s="723"/>
      <c r="F7" s="723"/>
      <c r="G7" s="723"/>
      <c r="H7" s="723"/>
      <c r="I7" s="723"/>
      <c r="J7" s="723"/>
      <c r="K7" s="723"/>
      <c r="L7" s="723"/>
      <c r="M7" s="611"/>
      <c r="N7" s="60"/>
      <c r="P7" s="24"/>
      <c r="Q7" s="42"/>
      <c r="R7" s="42"/>
      <c r="T7" s="386"/>
      <c r="U7" s="605"/>
      <c r="V7" s="530"/>
      <c r="W7" s="531"/>
      <c r="AB7" s="51"/>
      <c r="AC7" s="51"/>
      <c r="AD7" s="51"/>
      <c r="AE7" s="51"/>
    </row>
    <row r="8" spans="1:32" s="377" customFormat="1" ht="25.5" customHeight="1" x14ac:dyDescent="0.2">
      <c r="A8" s="415" t="s">
        <v>18</v>
      </c>
      <c r="B8" s="389"/>
      <c r="C8" s="390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0">
        <v>0.41666666666666669</v>
      </c>
      <c r="R8" s="611"/>
      <c r="T8" s="386"/>
      <c r="U8" s="605"/>
      <c r="V8" s="530"/>
      <c r="W8" s="531"/>
      <c r="AB8" s="51"/>
      <c r="AC8" s="51"/>
      <c r="AD8" s="51"/>
      <c r="AE8" s="51"/>
    </row>
    <row r="9" spans="1:32" s="37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6"/>
      <c r="E9" s="477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9"/>
      <c r="P9" s="26" t="s">
        <v>20</v>
      </c>
      <c r="Q9" s="712"/>
      <c r="R9" s="461"/>
      <c r="T9" s="386"/>
      <c r="U9" s="605"/>
      <c r="V9" s="532"/>
      <c r="W9" s="533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6"/>
      <c r="E10" s="477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52" t="str">
        <f>IFERROR(VLOOKUP($D$10,Proxy,2,FALSE),"")</f>
        <v/>
      </c>
      <c r="I10" s="386"/>
      <c r="J10" s="386"/>
      <c r="K10" s="386"/>
      <c r="L10" s="386"/>
      <c r="M10" s="386"/>
      <c r="N10" s="376"/>
      <c r="P10" s="26" t="s">
        <v>21</v>
      </c>
      <c r="Q10" s="617"/>
      <c r="R10" s="618"/>
      <c r="U10" s="24" t="s">
        <v>22</v>
      </c>
      <c r="V10" s="753" t="s">
        <v>23</v>
      </c>
      <c r="W10" s="529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0"/>
      <c r="R11" s="442"/>
      <c r="U11" s="24" t="s">
        <v>26</v>
      </c>
      <c r="V11" s="460" t="s">
        <v>27</v>
      </c>
      <c r="W11" s="46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8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12"/>
      <c r="N12" s="62"/>
      <c r="P12" s="24" t="s">
        <v>29</v>
      </c>
      <c r="Q12" s="610"/>
      <c r="R12" s="611"/>
      <c r="S12" s="23"/>
      <c r="U12" s="24"/>
      <c r="V12" s="432"/>
      <c r="W12" s="386"/>
      <c r="AB12" s="51"/>
      <c r="AC12" s="51"/>
      <c r="AD12" s="51"/>
      <c r="AE12" s="51"/>
    </row>
    <row r="13" spans="1:32" s="377" customFormat="1" ht="23.25" customHeight="1" x14ac:dyDescent="0.2">
      <c r="A13" s="588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12"/>
      <c r="N13" s="62"/>
      <c r="O13" s="26"/>
      <c r="P13" s="26" t="s">
        <v>31</v>
      </c>
      <c r="Q13" s="460"/>
      <c r="R13" s="4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8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0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412"/>
      <c r="N15" s="63"/>
      <c r="P15" s="628" t="s">
        <v>34</v>
      </c>
      <c r="Q15" s="432"/>
      <c r="R15" s="432"/>
      <c r="S15" s="432"/>
      <c r="T15" s="4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9"/>
      <c r="Q16" s="629"/>
      <c r="R16" s="629"/>
      <c r="S16" s="629"/>
      <c r="T16" s="6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651" t="s">
        <v>37</v>
      </c>
      <c r="D17" s="396" t="s">
        <v>38</v>
      </c>
      <c r="E17" s="397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692"/>
      <c r="R17" s="692"/>
      <c r="S17" s="692"/>
      <c r="T17" s="397"/>
      <c r="U17" s="411" t="s">
        <v>50</v>
      </c>
      <c r="V17" s="412"/>
      <c r="W17" s="396" t="s">
        <v>51</v>
      </c>
      <c r="X17" s="396" t="s">
        <v>52</v>
      </c>
      <c r="Y17" s="413" t="s">
        <v>53</v>
      </c>
      <c r="Z17" s="396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51"/>
      <c r="AF17" s="452"/>
      <c r="AG17" s="676"/>
      <c r="BD17" s="562" t="s">
        <v>59</v>
      </c>
    </row>
    <row r="18" spans="1:68" ht="14.25" customHeight="1" x14ac:dyDescent="0.2">
      <c r="A18" s="406"/>
      <c r="B18" s="406"/>
      <c r="C18" s="406"/>
      <c r="D18" s="398"/>
      <c r="E18" s="399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398"/>
      <c r="Q18" s="693"/>
      <c r="R18" s="693"/>
      <c r="S18" s="693"/>
      <c r="T18" s="399"/>
      <c r="U18" s="378" t="s">
        <v>60</v>
      </c>
      <c r="V18" s="378" t="s">
        <v>61</v>
      </c>
      <c r="W18" s="406"/>
      <c r="X18" s="406"/>
      <c r="Y18" s="414"/>
      <c r="Z18" s="406"/>
      <c r="AA18" s="517"/>
      <c r="AB18" s="517"/>
      <c r="AC18" s="517"/>
      <c r="AD18" s="453"/>
      <c r="AE18" s="454"/>
      <c r="AF18" s="455"/>
      <c r="AG18" s="677"/>
      <c r="BD18" s="386"/>
    </row>
    <row r="19" spans="1:68" ht="27.75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customHeight="1" x14ac:dyDescent="0.25">
      <c r="A20" s="43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75"/>
      <c r="AB20" s="375"/>
      <c r="AC20" s="375"/>
    </row>
    <row r="21" spans="1:68" ht="14.25" customHeight="1" x14ac:dyDescent="0.25">
      <c r="A21" s="404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401">
        <v>4680115885004</v>
      </c>
      <c r="E22" s="402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04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401">
        <v>4680115885912</v>
      </c>
      <c r="E26" s="402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401">
        <v>4607091383881</v>
      </c>
      <c r="E27" s="402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401">
        <v>4607091388237</v>
      </c>
      <c r="E28" s="402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401">
        <v>4607091383935</v>
      </c>
      <c r="E29" s="402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401">
        <v>4607091383935</v>
      </c>
      <c r="E30" s="402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401">
        <v>4680115881990</v>
      </c>
      <c r="E31" s="402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401">
        <v>4680115881853</v>
      </c>
      <c r="E32" s="402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11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401">
        <v>4680115885905</v>
      </c>
      <c r="E33" s="402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6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401">
        <v>4607091383911</v>
      </c>
      <c r="E34" s="402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401">
        <v>4607091388244</v>
      </c>
      <c r="E35" s="402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8" t="s">
        <v>69</v>
      </c>
      <c r="Q36" s="389"/>
      <c r="R36" s="389"/>
      <c r="S36" s="389"/>
      <c r="T36" s="389"/>
      <c r="U36" s="389"/>
      <c r="V36" s="39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8" t="s">
        <v>69</v>
      </c>
      <c r="Q37" s="389"/>
      <c r="R37" s="389"/>
      <c r="S37" s="389"/>
      <c r="T37" s="389"/>
      <c r="U37" s="389"/>
      <c r="V37" s="39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04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401">
        <v>4607091388503</v>
      </c>
      <c r="E39" s="402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8" t="s">
        <v>69</v>
      </c>
      <c r="Q40" s="389"/>
      <c r="R40" s="389"/>
      <c r="S40" s="389"/>
      <c r="T40" s="389"/>
      <c r="U40" s="389"/>
      <c r="V40" s="39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8" t="s">
        <v>69</v>
      </c>
      <c r="Q41" s="389"/>
      <c r="R41" s="389"/>
      <c r="S41" s="389"/>
      <c r="T41" s="389"/>
      <c r="U41" s="389"/>
      <c r="V41" s="39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04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401">
        <v>4607091388282</v>
      </c>
      <c r="E43" s="402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8" t="s">
        <v>69</v>
      </c>
      <c r="Q44" s="389"/>
      <c r="R44" s="389"/>
      <c r="S44" s="389"/>
      <c r="T44" s="389"/>
      <c r="U44" s="389"/>
      <c r="V44" s="39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8" t="s">
        <v>69</v>
      </c>
      <c r="Q45" s="389"/>
      <c r="R45" s="389"/>
      <c r="S45" s="389"/>
      <c r="T45" s="389"/>
      <c r="U45" s="389"/>
      <c r="V45" s="39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04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401">
        <v>4607091389111</v>
      </c>
      <c r="E47" s="402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8" t="s">
        <v>69</v>
      </c>
      <c r="Q48" s="389"/>
      <c r="R48" s="389"/>
      <c r="S48" s="389"/>
      <c r="T48" s="389"/>
      <c r="U48" s="389"/>
      <c r="V48" s="39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8" t="s">
        <v>69</v>
      </c>
      <c r="Q49" s="389"/>
      <c r="R49" s="389"/>
      <c r="S49" s="389"/>
      <c r="T49" s="389"/>
      <c r="U49" s="389"/>
      <c r="V49" s="39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customHeight="1" x14ac:dyDescent="0.25">
      <c r="A51" s="43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75"/>
      <c r="AB51" s="375"/>
      <c r="AC51" s="375"/>
    </row>
    <row r="52" spans="1:68" ht="14.25" customHeight="1" x14ac:dyDescent="0.25">
      <c r="A52" s="404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1">
        <v>4607091385670</v>
      </c>
      <c r="E53" s="402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1">
        <v>70</v>
      </c>
      <c r="Y53" s="382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73.1111111111111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0.11574074074074073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401">
        <v>4607091385670</v>
      </c>
      <c r="E54" s="402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1">
        <v>4680115883956</v>
      </c>
      <c r="E55" s="402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401">
        <v>4607091385687</v>
      </c>
      <c r="E56" s="402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1">
        <v>20</v>
      </c>
      <c r="Y56" s="382">
        <f t="shared" si="6"/>
        <v>20</v>
      </c>
      <c r="Z56" s="36">
        <f>IFERROR(IF(Y56=0,"",ROUNDUP(Y56/H56,0)*0.00937),"")</f>
        <v>4.6850000000000003E-2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21.200000000000003</v>
      </c>
      <c r="BN56" s="64">
        <f t="shared" si="8"/>
        <v>21.200000000000003</v>
      </c>
      <c r="BO56" s="64">
        <f t="shared" si="9"/>
        <v>4.1666666666666664E-2</v>
      </c>
      <c r="BP56" s="64">
        <f t="shared" si="10"/>
        <v>4.1666666666666664E-2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1">
        <v>4680115882539</v>
      </c>
      <c r="E57" s="402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401">
        <v>4680115883949</v>
      </c>
      <c r="E58" s="402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8" t="s">
        <v>69</v>
      </c>
      <c r="Q59" s="389"/>
      <c r="R59" s="389"/>
      <c r="S59" s="389"/>
      <c r="T59" s="389"/>
      <c r="U59" s="389"/>
      <c r="V59" s="390"/>
      <c r="W59" s="37" t="s">
        <v>70</v>
      </c>
      <c r="X59" s="383">
        <f>IFERROR(X53/H53,"0")+IFERROR(X54/H54,"0")+IFERROR(X55/H55,"0")+IFERROR(X56/H56,"0")+IFERROR(X57/H57,"0")+IFERROR(X58/H58,"0")</f>
        <v>11.481481481481481</v>
      </c>
      <c r="Y59" s="383">
        <f>IFERROR(Y53/H53,"0")+IFERROR(Y54/H54,"0")+IFERROR(Y55/H55,"0")+IFERROR(Y56/H56,"0")+IFERROR(Y57/H57,"0")+IFERROR(Y58/H58,"0")</f>
        <v>12</v>
      </c>
      <c r="Z59" s="383">
        <f>IFERROR(IF(Z53="",0,Z53),"0")+IFERROR(IF(Z54="",0,Z54),"0")+IFERROR(IF(Z55="",0,Z55),"0")+IFERROR(IF(Z56="",0,Z56),"0")+IFERROR(IF(Z57="",0,Z57),"0")+IFERROR(IF(Z58="",0,Z58),"0")</f>
        <v>0.1991</v>
      </c>
      <c r="AA59" s="384"/>
      <c r="AB59" s="384"/>
      <c r="AC59" s="384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8" t="s">
        <v>69</v>
      </c>
      <c r="Q60" s="389"/>
      <c r="R60" s="389"/>
      <c r="S60" s="389"/>
      <c r="T60" s="389"/>
      <c r="U60" s="389"/>
      <c r="V60" s="390"/>
      <c r="W60" s="37" t="s">
        <v>68</v>
      </c>
      <c r="X60" s="383">
        <f>IFERROR(SUM(X53:X58),"0")</f>
        <v>90</v>
      </c>
      <c r="Y60" s="383">
        <f>IFERROR(SUM(Y53:Y58),"0")</f>
        <v>95.600000000000009</v>
      </c>
      <c r="Z60" s="37"/>
      <c r="AA60" s="384"/>
      <c r="AB60" s="384"/>
      <c r="AC60" s="384"/>
    </row>
    <row r="61" spans="1:68" ht="14.25" customHeight="1" x14ac:dyDescent="0.25">
      <c r="A61" s="404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401">
        <v>4680115885233</v>
      </c>
      <c r="E62" s="402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401">
        <v>4680115884915</v>
      </c>
      <c r="E63" s="402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8" t="s">
        <v>69</v>
      </c>
      <c r="Q64" s="389"/>
      <c r="R64" s="389"/>
      <c r="S64" s="389"/>
      <c r="T64" s="389"/>
      <c r="U64" s="389"/>
      <c r="V64" s="39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8" t="s">
        <v>69</v>
      </c>
      <c r="Q65" s="389"/>
      <c r="R65" s="389"/>
      <c r="S65" s="389"/>
      <c r="T65" s="389"/>
      <c r="U65" s="389"/>
      <c r="V65" s="39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75"/>
      <c r="AB66" s="375"/>
      <c r="AC66" s="375"/>
    </row>
    <row r="67" spans="1:68" ht="14.25" customHeight="1" x14ac:dyDescent="0.25">
      <c r="A67" s="404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401">
        <v>4680115881426</v>
      </c>
      <c r="E68" s="402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401">
        <v>4680115881426</v>
      </c>
      <c r="E69" s="402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1">
        <v>1040</v>
      </c>
      <c r="Y69" s="382">
        <f t="shared" si="11"/>
        <v>1047.6000000000001</v>
      </c>
      <c r="Z69" s="36">
        <f>IFERROR(IF(Y69=0,"",ROUNDUP(Y69/H69,0)*0.02175),"")</f>
        <v>2.10975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1086.2222222222219</v>
      </c>
      <c r="BN69" s="64">
        <f t="shared" si="13"/>
        <v>1094.1600000000001</v>
      </c>
      <c r="BO69" s="64">
        <f t="shared" si="14"/>
        <v>1.7195767195767193</v>
      </c>
      <c r="BP69" s="64">
        <f t="shared" si="15"/>
        <v>1.732142857142857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401">
        <v>4680115880283</v>
      </c>
      <c r="E70" s="402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401">
        <v>4680115882720</v>
      </c>
      <c r="E71" s="402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401">
        <v>4680115881525</v>
      </c>
      <c r="E72" s="402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0" t="s">
        <v>139</v>
      </c>
      <c r="Q72" s="394"/>
      <c r="R72" s="394"/>
      <c r="S72" s="394"/>
      <c r="T72" s="395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401">
        <v>4680115881419</v>
      </c>
      <c r="E73" s="402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4"/>
      <c r="R73" s="394"/>
      <c r="S73" s="394"/>
      <c r="T73" s="395"/>
      <c r="U73" s="34"/>
      <c r="V73" s="34"/>
      <c r="W73" s="35" t="s">
        <v>68</v>
      </c>
      <c r="X73" s="381">
        <v>369</v>
      </c>
      <c r="Y73" s="382">
        <f t="shared" si="11"/>
        <v>369</v>
      </c>
      <c r="Z73" s="36">
        <f>IFERROR(IF(Y73=0,"",ROUNDUP(Y73/H73,0)*0.00937),"")</f>
        <v>0.76834000000000002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388.68000000000006</v>
      </c>
      <c r="BN73" s="64">
        <f t="shared" si="13"/>
        <v>388.68000000000006</v>
      </c>
      <c r="BO73" s="64">
        <f t="shared" si="14"/>
        <v>0.68333333333333335</v>
      </c>
      <c r="BP73" s="64">
        <f t="shared" si="15"/>
        <v>0.68333333333333335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8" t="s">
        <v>69</v>
      </c>
      <c r="Q74" s="389"/>
      <c r="R74" s="389"/>
      <c r="S74" s="389"/>
      <c r="T74" s="389"/>
      <c r="U74" s="389"/>
      <c r="V74" s="390"/>
      <c r="W74" s="37" t="s">
        <v>70</v>
      </c>
      <c r="X74" s="383">
        <f>IFERROR(X68/H68,"0")+IFERROR(X69/H69,"0")+IFERROR(X70/H70,"0")+IFERROR(X71/H71,"0")+IFERROR(X72/H72,"0")+IFERROR(X73/H73,"0")</f>
        <v>178.2962962962963</v>
      </c>
      <c r="Y74" s="383">
        <f>IFERROR(Y68/H68,"0")+IFERROR(Y69/H69,"0")+IFERROR(Y70/H70,"0")+IFERROR(Y71/H71,"0")+IFERROR(Y72/H72,"0")+IFERROR(Y73/H73,"0")</f>
        <v>179</v>
      </c>
      <c r="Z74" s="383">
        <f>IFERROR(IF(Z68="",0,Z68),"0")+IFERROR(IF(Z69="",0,Z69),"0")+IFERROR(IF(Z70="",0,Z70),"0")+IFERROR(IF(Z71="",0,Z71),"0")+IFERROR(IF(Z72="",0,Z72),"0")+IFERROR(IF(Z73="",0,Z73),"0")</f>
        <v>2.8780900000000003</v>
      </c>
      <c r="AA74" s="384"/>
      <c r="AB74" s="384"/>
      <c r="AC74" s="384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8" t="s">
        <v>69</v>
      </c>
      <c r="Q75" s="389"/>
      <c r="R75" s="389"/>
      <c r="S75" s="389"/>
      <c r="T75" s="389"/>
      <c r="U75" s="389"/>
      <c r="V75" s="390"/>
      <c r="W75" s="37" t="s">
        <v>68</v>
      </c>
      <c r="X75" s="383">
        <f>IFERROR(SUM(X68:X73),"0")</f>
        <v>1409</v>
      </c>
      <c r="Y75" s="383">
        <f>IFERROR(SUM(Y68:Y73),"0")</f>
        <v>1416.6000000000001</v>
      </c>
      <c r="Z75" s="37"/>
      <c r="AA75" s="384"/>
      <c r="AB75" s="384"/>
      <c r="AC75" s="384"/>
    </row>
    <row r="76" spans="1:68" ht="14.25" customHeight="1" x14ac:dyDescent="0.25">
      <c r="A76" s="404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401">
        <v>4680115881440</v>
      </c>
      <c r="E77" s="402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4"/>
      <c r="R77" s="394"/>
      <c r="S77" s="394"/>
      <c r="T77" s="395"/>
      <c r="U77" s="34"/>
      <c r="V77" s="34"/>
      <c r="W77" s="35" t="s">
        <v>68</v>
      </c>
      <c r="X77" s="381">
        <v>330</v>
      </c>
      <c r="Y77" s="382">
        <f>IFERROR(IF(X77="",0,CEILING((X77/$H77),1)*$H77),"")</f>
        <v>334.8</v>
      </c>
      <c r="Z77" s="36">
        <f>IFERROR(IF(Y77=0,"",ROUNDUP(Y77/H77,0)*0.02175),"")</f>
        <v>0.6742499999999999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344.66666666666663</v>
      </c>
      <c r="BN77" s="64">
        <f>IFERROR(Y77*I77/H77,"0")</f>
        <v>349.67999999999995</v>
      </c>
      <c r="BO77" s="64">
        <f>IFERROR(1/J77*(X77/H77),"0")</f>
        <v>0.54563492063492058</v>
      </c>
      <c r="BP77" s="64">
        <f>IFERROR(1/J77*(Y77/H77),"0")</f>
        <v>0.55357142857142849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401">
        <v>4680115881433</v>
      </c>
      <c r="E78" s="402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4"/>
      <c r="R78" s="394"/>
      <c r="S78" s="394"/>
      <c r="T78" s="395"/>
      <c r="U78" s="34"/>
      <c r="V78" s="34"/>
      <c r="W78" s="35" t="s">
        <v>68</v>
      </c>
      <c r="X78" s="381">
        <v>166.5</v>
      </c>
      <c r="Y78" s="382">
        <f>IFERROR(IF(X78="",0,CEILING((X78/$H78),1)*$H78),"")</f>
        <v>167.4</v>
      </c>
      <c r="Z78" s="36">
        <f>IFERROR(IF(Y78=0,"",ROUNDUP(Y78/H78,0)*0.00753),"")</f>
        <v>0.46686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178.83333333333331</v>
      </c>
      <c r="BN78" s="64">
        <f>IFERROR(Y78*I78/H78,"0")</f>
        <v>179.79999999999998</v>
      </c>
      <c r="BO78" s="64">
        <f>IFERROR(1/J78*(X78/H78),"0")</f>
        <v>0.39529914529914528</v>
      </c>
      <c r="BP78" s="64">
        <f>IFERROR(1/J78*(Y78/H78),"0")</f>
        <v>0.39743589743589741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8" t="s">
        <v>69</v>
      </c>
      <c r="Q79" s="389"/>
      <c r="R79" s="389"/>
      <c r="S79" s="389"/>
      <c r="T79" s="389"/>
      <c r="U79" s="389"/>
      <c r="V79" s="390"/>
      <c r="W79" s="37" t="s">
        <v>70</v>
      </c>
      <c r="X79" s="383">
        <f>IFERROR(X77/H77,"0")+IFERROR(X78/H78,"0")</f>
        <v>92.222222222222214</v>
      </c>
      <c r="Y79" s="383">
        <f>IFERROR(Y77/H77,"0")+IFERROR(Y78/H78,"0")</f>
        <v>93</v>
      </c>
      <c r="Z79" s="383">
        <f>IFERROR(IF(Z77="",0,Z77),"0")+IFERROR(IF(Z78="",0,Z78),"0")</f>
        <v>1.1411099999999998</v>
      </c>
      <c r="AA79" s="384"/>
      <c r="AB79" s="384"/>
      <c r="AC79" s="384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8" t="s">
        <v>69</v>
      </c>
      <c r="Q80" s="389"/>
      <c r="R80" s="389"/>
      <c r="S80" s="389"/>
      <c r="T80" s="389"/>
      <c r="U80" s="389"/>
      <c r="V80" s="390"/>
      <c r="W80" s="37" t="s">
        <v>68</v>
      </c>
      <c r="X80" s="383">
        <f>IFERROR(SUM(X77:X78),"0")</f>
        <v>496.5</v>
      </c>
      <c r="Y80" s="383">
        <f>IFERROR(SUM(Y77:Y78),"0")</f>
        <v>502.20000000000005</v>
      </c>
      <c r="Z80" s="37"/>
      <c r="AA80" s="384"/>
      <c r="AB80" s="384"/>
      <c r="AC80" s="384"/>
    </row>
    <row r="81" spans="1:68" ht="14.25" customHeight="1" x14ac:dyDescent="0.25">
      <c r="A81" s="404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401">
        <v>4680115885066</v>
      </c>
      <c r="E82" s="402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4"/>
      <c r="R82" s="394"/>
      <c r="S82" s="394"/>
      <c r="T82" s="395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401">
        <v>4680115885073</v>
      </c>
      <c r="E83" s="402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4"/>
      <c r="R83" s="394"/>
      <c r="S83" s="394"/>
      <c r="T83" s="395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401">
        <v>4680115885042</v>
      </c>
      <c r="E84" s="402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401">
        <v>4680115885059</v>
      </c>
      <c r="E85" s="402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401">
        <v>4680115885080</v>
      </c>
      <c r="E86" s="402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401">
        <v>4680115885097</v>
      </c>
      <c r="E87" s="402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8" t="s">
        <v>69</v>
      </c>
      <c r="Q88" s="389"/>
      <c r="R88" s="389"/>
      <c r="S88" s="389"/>
      <c r="T88" s="389"/>
      <c r="U88" s="389"/>
      <c r="V88" s="39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8" t="s">
        <v>69</v>
      </c>
      <c r="Q89" s="389"/>
      <c r="R89" s="389"/>
      <c r="S89" s="389"/>
      <c r="T89" s="389"/>
      <c r="U89" s="389"/>
      <c r="V89" s="39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04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401">
        <v>4680115884403</v>
      </c>
      <c r="E91" s="402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4"/>
      <c r="R91" s="394"/>
      <c r="S91" s="394"/>
      <c r="T91" s="395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401">
        <v>4680115884311</v>
      </c>
      <c r="E92" s="402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4"/>
      <c r="R92" s="394"/>
      <c r="S92" s="394"/>
      <c r="T92" s="395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8" t="s">
        <v>69</v>
      </c>
      <c r="Q93" s="389"/>
      <c r="R93" s="389"/>
      <c r="S93" s="389"/>
      <c r="T93" s="389"/>
      <c r="U93" s="389"/>
      <c r="V93" s="39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8" t="s">
        <v>69</v>
      </c>
      <c r="Q94" s="389"/>
      <c r="R94" s="389"/>
      <c r="S94" s="389"/>
      <c r="T94" s="389"/>
      <c r="U94" s="389"/>
      <c r="V94" s="39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04" t="s">
        <v>164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401">
        <v>4680115881532</v>
      </c>
      <c r="E96" s="402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4"/>
      <c r="R96" s="394"/>
      <c r="S96" s="394"/>
      <c r="T96" s="395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401">
        <v>4680115881532</v>
      </c>
      <c r="E97" s="402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401">
        <v>4680115881464</v>
      </c>
      <c r="E98" s="402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8" t="s">
        <v>69</v>
      </c>
      <c r="Q99" s="389"/>
      <c r="R99" s="389"/>
      <c r="S99" s="389"/>
      <c r="T99" s="389"/>
      <c r="U99" s="389"/>
      <c r="V99" s="39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8" t="s">
        <v>69</v>
      </c>
      <c r="Q100" s="389"/>
      <c r="R100" s="389"/>
      <c r="S100" s="389"/>
      <c r="T100" s="389"/>
      <c r="U100" s="389"/>
      <c r="V100" s="39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8" t="s">
        <v>170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75"/>
      <c r="AB101" s="375"/>
      <c r="AC101" s="375"/>
    </row>
    <row r="102" spans="1:68" ht="14.25" customHeight="1" x14ac:dyDescent="0.25">
      <c r="A102" s="404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401">
        <v>4680115881327</v>
      </c>
      <c r="E103" s="402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4"/>
      <c r="R103" s="394"/>
      <c r="S103" s="394"/>
      <c r="T103" s="395"/>
      <c r="U103" s="34"/>
      <c r="V103" s="34"/>
      <c r="W103" s="35" t="s">
        <v>68</v>
      </c>
      <c r="X103" s="381">
        <v>210</v>
      </c>
      <c r="Y103" s="382">
        <f>IFERROR(IF(X103="",0,CEILING((X103/$H103),1)*$H103),"")</f>
        <v>216</v>
      </c>
      <c r="Z103" s="36">
        <f>IFERROR(IF(Y103=0,"",ROUNDUP(Y103/H103,0)*0.02175),"")</f>
        <v>0.43499999999999994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219.33333333333329</v>
      </c>
      <c r="BN103" s="64">
        <f>IFERROR(Y103*I103/H103,"0")</f>
        <v>225.6</v>
      </c>
      <c r="BO103" s="64">
        <f>IFERROR(1/J103*(X103/H103),"0")</f>
        <v>0.34722222222222215</v>
      </c>
      <c r="BP103" s="64">
        <f>IFERROR(1/J103*(Y103/H103),"0")</f>
        <v>0.3571428571428571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401">
        <v>4680115881518</v>
      </c>
      <c r="E104" s="402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4"/>
      <c r="R104" s="394"/>
      <c r="S104" s="394"/>
      <c r="T104" s="395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401">
        <v>4680115881303</v>
      </c>
      <c r="E105" s="402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49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4"/>
      <c r="R105" s="394"/>
      <c r="S105" s="394"/>
      <c r="T105" s="395"/>
      <c r="U105" s="34"/>
      <c r="V105" s="34"/>
      <c r="W105" s="35" t="s">
        <v>68</v>
      </c>
      <c r="X105" s="381">
        <v>144</v>
      </c>
      <c r="Y105" s="38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150.72</v>
      </c>
      <c r="BN105" s="64">
        <f>IFERROR(Y105*I105/H105,"0")</f>
        <v>150.72</v>
      </c>
      <c r="BO105" s="64">
        <f>IFERROR(1/J105*(X105/H105),"0")</f>
        <v>0.26666666666666666</v>
      </c>
      <c r="BP105" s="64">
        <f>IFERROR(1/J105*(Y105/H105),"0")</f>
        <v>0.26666666666666666</v>
      </c>
    </row>
    <row r="106" spans="1:68" x14ac:dyDescent="0.2">
      <c r="A106" s="385"/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7"/>
      <c r="P106" s="388" t="s">
        <v>69</v>
      </c>
      <c r="Q106" s="389"/>
      <c r="R106" s="389"/>
      <c r="S106" s="389"/>
      <c r="T106" s="389"/>
      <c r="U106" s="389"/>
      <c r="V106" s="390"/>
      <c r="W106" s="37" t="s">
        <v>70</v>
      </c>
      <c r="X106" s="383">
        <f>IFERROR(X103/H103,"0")+IFERROR(X104/H104,"0")+IFERROR(X105/H105,"0")</f>
        <v>51.444444444444443</v>
      </c>
      <c r="Y106" s="383">
        <f>IFERROR(Y103/H103,"0")+IFERROR(Y104/H104,"0")+IFERROR(Y105/H105,"0")</f>
        <v>52</v>
      </c>
      <c r="Z106" s="383">
        <f>IFERROR(IF(Z103="",0,Z103),"0")+IFERROR(IF(Z104="",0,Z104),"0")+IFERROR(IF(Z105="",0,Z105),"0")</f>
        <v>0.73483999999999994</v>
      </c>
      <c r="AA106" s="384"/>
      <c r="AB106" s="384"/>
      <c r="AC106" s="384"/>
    </row>
    <row r="107" spans="1:68" x14ac:dyDescent="0.2">
      <c r="A107" s="386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8" t="s">
        <v>69</v>
      </c>
      <c r="Q107" s="389"/>
      <c r="R107" s="389"/>
      <c r="S107" s="389"/>
      <c r="T107" s="389"/>
      <c r="U107" s="389"/>
      <c r="V107" s="390"/>
      <c r="W107" s="37" t="s">
        <v>68</v>
      </c>
      <c r="X107" s="383">
        <f>IFERROR(SUM(X103:X105),"0")</f>
        <v>354</v>
      </c>
      <c r="Y107" s="383">
        <f>IFERROR(SUM(Y103:Y105),"0")</f>
        <v>360</v>
      </c>
      <c r="Z107" s="37"/>
      <c r="AA107" s="384"/>
      <c r="AB107" s="384"/>
      <c r="AC107" s="384"/>
    </row>
    <row r="108" spans="1:68" ht="14.25" customHeight="1" x14ac:dyDescent="0.25">
      <c r="A108" s="404" t="s">
        <v>71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  <c r="X108" s="386"/>
      <c r="Y108" s="386"/>
      <c r="Z108" s="386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401">
        <v>4607091386967</v>
      </c>
      <c r="E109" s="402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4"/>
      <c r="R109" s="394"/>
      <c r="S109" s="394"/>
      <c r="T109" s="395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401">
        <v>4607091386967</v>
      </c>
      <c r="E110" s="402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68</v>
      </c>
      <c r="X110" s="381">
        <v>60</v>
      </c>
      <c r="Y110" s="382">
        <f>IFERROR(IF(X110="",0,CEILING((X110/$H110),1)*$H110),"")</f>
        <v>67.2</v>
      </c>
      <c r="Z110" s="36">
        <f>IFERROR(IF(Y110=0,"",ROUNDUP(Y110/H110,0)*0.02175),"")</f>
        <v>0.17399999999999999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64.028571428571425</v>
      </c>
      <c r="BN110" s="64">
        <f>IFERROR(Y110*I110/H110,"0")</f>
        <v>71.712000000000003</v>
      </c>
      <c r="BO110" s="64">
        <f>IFERROR(1/J110*(X110/H110),"0")</f>
        <v>0.12755102040816324</v>
      </c>
      <c r="BP110" s="64">
        <f>IFERROR(1/J110*(Y110/H110),"0")</f>
        <v>0.14285714285714285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401">
        <v>4607091385731</v>
      </c>
      <c r="E111" s="402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4"/>
      <c r="R111" s="394"/>
      <c r="S111" s="394"/>
      <c r="T111" s="395"/>
      <c r="U111" s="34"/>
      <c r="V111" s="34"/>
      <c r="W111" s="35" t="s">
        <v>68</v>
      </c>
      <c r="X111" s="381">
        <v>18.899999999999999</v>
      </c>
      <c r="Y111" s="382">
        <f>IFERROR(IF(X111="",0,CEILING((X111/$H111),1)*$H111),"")</f>
        <v>18.900000000000002</v>
      </c>
      <c r="Z111" s="36">
        <f>IFERROR(IF(Y111=0,"",ROUNDUP(Y111/H111,0)*0.00753),"")</f>
        <v>5.271E-2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20.803999999999995</v>
      </c>
      <c r="BN111" s="64">
        <f>IFERROR(Y111*I111/H111,"0")</f>
        <v>20.804000000000002</v>
      </c>
      <c r="BO111" s="64">
        <f>IFERROR(1/J111*(X111/H111),"0")</f>
        <v>4.4871794871794865E-2</v>
      </c>
      <c r="BP111" s="64">
        <f>IFERROR(1/J111*(Y111/H111),"0")</f>
        <v>4.4871794871794872E-2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401">
        <v>4680115880894</v>
      </c>
      <c r="E112" s="402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4"/>
      <c r="R112" s="394"/>
      <c r="S112" s="394"/>
      <c r="T112" s="395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401">
        <v>4680115880214</v>
      </c>
      <c r="E113" s="402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85"/>
      <c r="B114" s="386"/>
      <c r="C114" s="386"/>
      <c r="D114" s="386"/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  <c r="O114" s="387"/>
      <c r="P114" s="388" t="s">
        <v>69</v>
      </c>
      <c r="Q114" s="389"/>
      <c r="R114" s="389"/>
      <c r="S114" s="389"/>
      <c r="T114" s="389"/>
      <c r="U114" s="389"/>
      <c r="V114" s="390"/>
      <c r="W114" s="37" t="s">
        <v>70</v>
      </c>
      <c r="X114" s="383">
        <f>IFERROR(X109/H109,"0")+IFERROR(X110/H110,"0")+IFERROR(X111/H111,"0")+IFERROR(X112/H112,"0")+IFERROR(X113/H113,"0")</f>
        <v>14.142857142857142</v>
      </c>
      <c r="Y114" s="383">
        <f>IFERROR(Y109/H109,"0")+IFERROR(Y110/H110,"0")+IFERROR(Y111/H111,"0")+IFERROR(Y112/H112,"0")+IFERROR(Y113/H113,"0")</f>
        <v>15</v>
      </c>
      <c r="Z114" s="383">
        <f>IFERROR(IF(Z109="",0,Z109),"0")+IFERROR(IF(Z110="",0,Z110),"0")+IFERROR(IF(Z111="",0,Z111),"0")+IFERROR(IF(Z112="",0,Z112),"0")+IFERROR(IF(Z113="",0,Z113),"0")</f>
        <v>0.22670999999999999</v>
      </c>
      <c r="AA114" s="384"/>
      <c r="AB114" s="384"/>
      <c r="AC114" s="384"/>
    </row>
    <row r="115" spans="1:68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8" t="s">
        <v>69</v>
      </c>
      <c r="Q115" s="389"/>
      <c r="R115" s="389"/>
      <c r="S115" s="389"/>
      <c r="T115" s="389"/>
      <c r="U115" s="389"/>
      <c r="V115" s="390"/>
      <c r="W115" s="37" t="s">
        <v>68</v>
      </c>
      <c r="X115" s="383">
        <f>IFERROR(SUM(X109:X113),"0")</f>
        <v>78.900000000000006</v>
      </c>
      <c r="Y115" s="383">
        <f>IFERROR(SUM(Y109:Y113),"0")</f>
        <v>86.100000000000009</v>
      </c>
      <c r="Z115" s="37"/>
      <c r="AA115" s="384"/>
      <c r="AB115" s="384"/>
      <c r="AC115" s="384"/>
    </row>
    <row r="116" spans="1:68" ht="16.5" customHeight="1" x14ac:dyDescent="0.25">
      <c r="A116" s="438" t="s">
        <v>187</v>
      </c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  <c r="X116" s="386"/>
      <c r="Y116" s="386"/>
      <c r="Z116" s="386"/>
      <c r="AA116" s="375"/>
      <c r="AB116" s="375"/>
      <c r="AC116" s="375"/>
    </row>
    <row r="117" spans="1:68" ht="14.25" customHeight="1" x14ac:dyDescent="0.25">
      <c r="A117" s="404" t="s">
        <v>109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401">
        <v>4680115882133</v>
      </c>
      <c r="E118" s="402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4"/>
      <c r="R118" s="394"/>
      <c r="S118" s="394"/>
      <c r="T118" s="395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401">
        <v>4680115882133</v>
      </c>
      <c r="E119" s="402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401">
        <v>4680115880269</v>
      </c>
      <c r="E120" s="402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4"/>
      <c r="R120" s="394"/>
      <c r="S120" s="394"/>
      <c r="T120" s="395"/>
      <c r="U120" s="34"/>
      <c r="V120" s="34"/>
      <c r="W120" s="35" t="s">
        <v>68</v>
      </c>
      <c r="X120" s="381">
        <v>15</v>
      </c>
      <c r="Y120" s="382">
        <f>IFERROR(IF(X120="",0,CEILING((X120/$H120),1)*$H120),"")</f>
        <v>15</v>
      </c>
      <c r="Z120" s="36">
        <f>IFERROR(IF(Y120=0,"",ROUNDUP(Y120/H120,0)*0.00937),"")</f>
        <v>3.7479999999999999E-2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15.84</v>
      </c>
      <c r="BN120" s="64">
        <f>IFERROR(Y120*I120/H120,"0")</f>
        <v>15.84</v>
      </c>
      <c r="BO120" s="64">
        <f>IFERROR(1/J120*(X120/H120),"0")</f>
        <v>3.3333333333333333E-2</v>
      </c>
      <c r="BP120" s="64">
        <f>IFERROR(1/J120*(Y120/H120),"0")</f>
        <v>3.3333333333333333E-2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401">
        <v>4680115880429</v>
      </c>
      <c r="E121" s="402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4"/>
      <c r="R121" s="394"/>
      <c r="S121" s="394"/>
      <c r="T121" s="395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401">
        <v>4680115881457</v>
      </c>
      <c r="E122" s="402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4"/>
      <c r="R122" s="394"/>
      <c r="S122" s="394"/>
      <c r="T122" s="395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85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7"/>
      <c r="P123" s="388" t="s">
        <v>69</v>
      </c>
      <c r="Q123" s="389"/>
      <c r="R123" s="389"/>
      <c r="S123" s="389"/>
      <c r="T123" s="389"/>
      <c r="U123" s="389"/>
      <c r="V123" s="390"/>
      <c r="W123" s="37" t="s">
        <v>70</v>
      </c>
      <c r="X123" s="383">
        <f>IFERROR(X118/H118,"0")+IFERROR(X119/H119,"0")+IFERROR(X120/H120,"0")+IFERROR(X121/H121,"0")+IFERROR(X122/H122,"0")</f>
        <v>4</v>
      </c>
      <c r="Y123" s="383">
        <f>IFERROR(Y118/H118,"0")+IFERROR(Y119/H119,"0")+IFERROR(Y120/H120,"0")+IFERROR(Y121/H121,"0")+IFERROR(Y122/H122,"0")</f>
        <v>4</v>
      </c>
      <c r="Z123" s="383">
        <f>IFERROR(IF(Z118="",0,Z118),"0")+IFERROR(IF(Z119="",0,Z119),"0")+IFERROR(IF(Z120="",0,Z120),"0")+IFERROR(IF(Z121="",0,Z121),"0")+IFERROR(IF(Z122="",0,Z122),"0")</f>
        <v>3.7479999999999999E-2</v>
      </c>
      <c r="AA123" s="384"/>
      <c r="AB123" s="384"/>
      <c r="AC123" s="384"/>
    </row>
    <row r="124" spans="1:68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8" t="s">
        <v>69</v>
      </c>
      <c r="Q124" s="389"/>
      <c r="R124" s="389"/>
      <c r="S124" s="389"/>
      <c r="T124" s="389"/>
      <c r="U124" s="389"/>
      <c r="V124" s="390"/>
      <c r="W124" s="37" t="s">
        <v>68</v>
      </c>
      <c r="X124" s="383">
        <f>IFERROR(SUM(X118:X122),"0")</f>
        <v>15</v>
      </c>
      <c r="Y124" s="383">
        <f>IFERROR(SUM(Y118:Y122),"0")</f>
        <v>15</v>
      </c>
      <c r="Z124" s="37"/>
      <c r="AA124" s="384"/>
      <c r="AB124" s="384"/>
      <c r="AC124" s="384"/>
    </row>
    <row r="125" spans="1:68" ht="14.25" customHeight="1" x14ac:dyDescent="0.25">
      <c r="A125" s="404" t="s">
        <v>142</v>
      </c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  <c r="X125" s="386"/>
      <c r="Y125" s="386"/>
      <c r="Z125" s="386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401">
        <v>4680115881488</v>
      </c>
      <c r="E126" s="402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401">
        <v>4680115882775</v>
      </c>
      <c r="E127" s="402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4"/>
      <c r="R127" s="394"/>
      <c r="S127" s="394"/>
      <c r="T127" s="395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401">
        <v>4680115880658</v>
      </c>
      <c r="E128" s="402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4"/>
      <c r="R128" s="394"/>
      <c r="S128" s="394"/>
      <c r="T128" s="395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85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7"/>
      <c r="P129" s="388" t="s">
        <v>69</v>
      </c>
      <c r="Q129" s="389"/>
      <c r="R129" s="389"/>
      <c r="S129" s="389"/>
      <c r="T129" s="389"/>
      <c r="U129" s="389"/>
      <c r="V129" s="39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8" t="s">
        <v>69</v>
      </c>
      <c r="Q130" s="389"/>
      <c r="R130" s="389"/>
      <c r="S130" s="389"/>
      <c r="T130" s="389"/>
      <c r="U130" s="389"/>
      <c r="V130" s="39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04" t="s">
        <v>71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86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401">
        <v>4607091385168</v>
      </c>
      <c r="E132" s="402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4"/>
      <c r="R132" s="394"/>
      <c r="S132" s="394"/>
      <c r="T132" s="395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401">
        <v>4607091385168</v>
      </c>
      <c r="E133" s="402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4"/>
      <c r="R133" s="394"/>
      <c r="S133" s="394"/>
      <c r="T133" s="395"/>
      <c r="U133" s="34"/>
      <c r="V133" s="34"/>
      <c r="W133" s="35" t="s">
        <v>68</v>
      </c>
      <c r="X133" s="381">
        <v>35</v>
      </c>
      <c r="Y133" s="382">
        <f t="shared" si="21"/>
        <v>42</v>
      </c>
      <c r="Z133" s="36">
        <f>IFERROR(IF(Y133=0,"",ROUNDUP(Y133/H133,0)*0.02175),"")</f>
        <v>0.10874999999999999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37.325000000000003</v>
      </c>
      <c r="BN133" s="64">
        <f t="shared" si="23"/>
        <v>44.79</v>
      </c>
      <c r="BO133" s="64">
        <f t="shared" si="24"/>
        <v>7.440476190476189E-2</v>
      </c>
      <c r="BP133" s="64">
        <f t="shared" si="25"/>
        <v>8.9285714285714274E-2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401">
        <v>4607091383256</v>
      </c>
      <c r="E134" s="402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4"/>
      <c r="R134" s="394"/>
      <c r="S134" s="394"/>
      <c r="T134" s="395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401">
        <v>4607091385748</v>
      </c>
      <c r="E135" s="402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4"/>
      <c r="R135" s="394"/>
      <c r="S135" s="394"/>
      <c r="T135" s="395"/>
      <c r="U135" s="34"/>
      <c r="V135" s="34"/>
      <c r="W135" s="35" t="s">
        <v>68</v>
      </c>
      <c r="X135" s="381">
        <v>22.5</v>
      </c>
      <c r="Y135" s="382">
        <f t="shared" si="21"/>
        <v>24.3</v>
      </c>
      <c r="Z135" s="36">
        <f>IFERROR(IF(Y135=0,"",ROUNDUP(Y135/H135,0)*0.00753),"")</f>
        <v>6.7769999999999997E-2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24.766666666666666</v>
      </c>
      <c r="BN135" s="64">
        <f t="shared" si="23"/>
        <v>26.747999999999998</v>
      </c>
      <c r="BO135" s="64">
        <f t="shared" si="24"/>
        <v>5.3418803418803409E-2</v>
      </c>
      <c r="BP135" s="64">
        <f t="shared" si="25"/>
        <v>5.7692307692307689E-2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401">
        <v>4680115884533</v>
      </c>
      <c r="E136" s="402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4"/>
      <c r="R136" s="394"/>
      <c r="S136" s="394"/>
      <c r="T136" s="395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401">
        <v>4680115882645</v>
      </c>
      <c r="E137" s="402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4"/>
      <c r="R137" s="394"/>
      <c r="S137" s="394"/>
      <c r="T137" s="395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85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386"/>
      <c r="O138" s="387"/>
      <c r="P138" s="388" t="s">
        <v>69</v>
      </c>
      <c r="Q138" s="389"/>
      <c r="R138" s="389"/>
      <c r="S138" s="389"/>
      <c r="T138" s="389"/>
      <c r="U138" s="389"/>
      <c r="V138" s="390"/>
      <c r="W138" s="37" t="s">
        <v>70</v>
      </c>
      <c r="X138" s="383">
        <f>IFERROR(X132/H132,"0")+IFERROR(X133/H133,"0")+IFERROR(X134/H134,"0")+IFERROR(X135/H135,"0")+IFERROR(X136/H136,"0")+IFERROR(X137/H137,"0")</f>
        <v>12.499999999999998</v>
      </c>
      <c r="Y138" s="383">
        <f>IFERROR(Y132/H132,"0")+IFERROR(Y133/H133,"0")+IFERROR(Y134/H134,"0")+IFERROR(Y135/H135,"0")+IFERROR(Y136/H136,"0")+IFERROR(Y137/H137,"0")</f>
        <v>14</v>
      </c>
      <c r="Z138" s="383">
        <f>IFERROR(IF(Z132="",0,Z132),"0")+IFERROR(IF(Z133="",0,Z133),"0")+IFERROR(IF(Z134="",0,Z134),"0")+IFERROR(IF(Z135="",0,Z135),"0")+IFERROR(IF(Z136="",0,Z136),"0")+IFERROR(IF(Z137="",0,Z137),"0")</f>
        <v>0.17651999999999998</v>
      </c>
      <c r="AA138" s="384"/>
      <c r="AB138" s="384"/>
      <c r="AC138" s="384"/>
    </row>
    <row r="139" spans="1:68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8" t="s">
        <v>69</v>
      </c>
      <c r="Q139" s="389"/>
      <c r="R139" s="389"/>
      <c r="S139" s="389"/>
      <c r="T139" s="389"/>
      <c r="U139" s="389"/>
      <c r="V139" s="390"/>
      <c r="W139" s="37" t="s">
        <v>68</v>
      </c>
      <c r="X139" s="383">
        <f>IFERROR(SUM(X132:X137),"0")</f>
        <v>57.5</v>
      </c>
      <c r="Y139" s="383">
        <f>IFERROR(SUM(Y132:Y137),"0")</f>
        <v>66.3</v>
      </c>
      <c r="Z139" s="37"/>
      <c r="AA139" s="384"/>
      <c r="AB139" s="384"/>
      <c r="AC139" s="384"/>
    </row>
    <row r="140" spans="1:68" ht="14.25" customHeight="1" x14ac:dyDescent="0.25">
      <c r="A140" s="404" t="s">
        <v>164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86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401">
        <v>4680115882652</v>
      </c>
      <c r="E141" s="402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4"/>
      <c r="R141" s="394"/>
      <c r="S141" s="394"/>
      <c r="T141" s="395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401">
        <v>4680115880238</v>
      </c>
      <c r="E142" s="402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4"/>
      <c r="R142" s="394"/>
      <c r="S142" s="394"/>
      <c r="T142" s="395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85"/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7"/>
      <c r="P143" s="388" t="s">
        <v>69</v>
      </c>
      <c r="Q143" s="389"/>
      <c r="R143" s="389"/>
      <c r="S143" s="389"/>
      <c r="T143" s="389"/>
      <c r="U143" s="389"/>
      <c r="V143" s="39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86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8" t="s">
        <v>69</v>
      </c>
      <c r="Q144" s="389"/>
      <c r="R144" s="389"/>
      <c r="S144" s="389"/>
      <c r="T144" s="389"/>
      <c r="U144" s="389"/>
      <c r="V144" s="39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8" t="s">
        <v>218</v>
      </c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6"/>
      <c r="P145" s="386"/>
      <c r="Q145" s="386"/>
      <c r="R145" s="386"/>
      <c r="S145" s="386"/>
      <c r="T145" s="386"/>
      <c r="U145" s="386"/>
      <c r="V145" s="386"/>
      <c r="W145" s="386"/>
      <c r="X145" s="386"/>
      <c r="Y145" s="386"/>
      <c r="Z145" s="386"/>
      <c r="AA145" s="375"/>
      <c r="AB145" s="375"/>
      <c r="AC145" s="375"/>
    </row>
    <row r="146" spans="1:68" ht="14.25" customHeight="1" x14ac:dyDescent="0.25">
      <c r="A146" s="404" t="s">
        <v>109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401">
        <v>4680115882577</v>
      </c>
      <c r="E147" s="402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4"/>
      <c r="R147" s="394"/>
      <c r="S147" s="394"/>
      <c r="T147" s="395"/>
      <c r="U147" s="34"/>
      <c r="V147" s="34"/>
      <c r="W147" s="35" t="s">
        <v>68</v>
      </c>
      <c r="X147" s="381">
        <v>6.4</v>
      </c>
      <c r="Y147" s="382">
        <f>IFERROR(IF(X147="",0,CEILING((X147/$H147),1)*$H147),"")</f>
        <v>6.4</v>
      </c>
      <c r="Z147" s="36">
        <f>IFERROR(IF(Y147=0,"",ROUNDUP(Y147/H147,0)*0.00753),"")</f>
        <v>1.506E-2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6.8</v>
      </c>
      <c r="BN147" s="64">
        <f>IFERROR(Y147*I147/H147,"0")</f>
        <v>6.8</v>
      </c>
      <c r="BO147" s="64">
        <f>IFERROR(1/J147*(X147/H147),"0")</f>
        <v>1.282051282051282E-2</v>
      </c>
      <c r="BP147" s="64">
        <f>IFERROR(1/J147*(Y147/H147),"0")</f>
        <v>1.282051282051282E-2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401">
        <v>4680115882577</v>
      </c>
      <c r="E148" s="402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4"/>
      <c r="R148" s="394"/>
      <c r="S148" s="394"/>
      <c r="T148" s="395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85"/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7"/>
      <c r="P149" s="388" t="s">
        <v>69</v>
      </c>
      <c r="Q149" s="389"/>
      <c r="R149" s="389"/>
      <c r="S149" s="389"/>
      <c r="T149" s="389"/>
      <c r="U149" s="389"/>
      <c r="V149" s="390"/>
      <c r="W149" s="37" t="s">
        <v>70</v>
      </c>
      <c r="X149" s="383">
        <f>IFERROR(X147/H147,"0")+IFERROR(X148/H148,"0")</f>
        <v>2</v>
      </c>
      <c r="Y149" s="383">
        <f>IFERROR(Y147/H147,"0")+IFERROR(Y148/H148,"0")</f>
        <v>2</v>
      </c>
      <c r="Z149" s="383">
        <f>IFERROR(IF(Z147="",0,Z147),"0")+IFERROR(IF(Z148="",0,Z148),"0")</f>
        <v>1.506E-2</v>
      </c>
      <c r="AA149" s="384"/>
      <c r="AB149" s="384"/>
      <c r="AC149" s="384"/>
    </row>
    <row r="150" spans="1:68" x14ac:dyDescent="0.2">
      <c r="A150" s="386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8" t="s">
        <v>69</v>
      </c>
      <c r="Q150" s="389"/>
      <c r="R150" s="389"/>
      <c r="S150" s="389"/>
      <c r="T150" s="389"/>
      <c r="U150" s="389"/>
      <c r="V150" s="390"/>
      <c r="W150" s="37" t="s">
        <v>68</v>
      </c>
      <c r="X150" s="383">
        <f>IFERROR(SUM(X147:X148),"0")</f>
        <v>6.4</v>
      </c>
      <c r="Y150" s="383">
        <f>IFERROR(SUM(Y147:Y148),"0")</f>
        <v>6.4</v>
      </c>
      <c r="Z150" s="37"/>
      <c r="AA150" s="384"/>
      <c r="AB150" s="384"/>
      <c r="AC150" s="384"/>
    </row>
    <row r="151" spans="1:68" ht="14.25" customHeight="1" x14ac:dyDescent="0.25">
      <c r="A151" s="404" t="s">
        <v>63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386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401">
        <v>4680115883444</v>
      </c>
      <c r="E152" s="402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4"/>
      <c r="R152" s="394"/>
      <c r="S152" s="394"/>
      <c r="T152" s="395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401">
        <v>4680115883444</v>
      </c>
      <c r="E153" s="402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4"/>
      <c r="R153" s="394"/>
      <c r="S153" s="394"/>
      <c r="T153" s="395"/>
      <c r="U153" s="34"/>
      <c r="V153" s="34"/>
      <c r="W153" s="35" t="s">
        <v>68</v>
      </c>
      <c r="X153" s="381">
        <v>5.6</v>
      </c>
      <c r="Y153" s="382">
        <f>IFERROR(IF(X153="",0,CEILING((X153/$H153),1)*$H153),"")</f>
        <v>5.6</v>
      </c>
      <c r="Z153" s="36">
        <f>IFERROR(IF(Y153=0,"",ROUNDUP(Y153/H153,0)*0.00753),"")</f>
        <v>1.506E-2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6.1760000000000002</v>
      </c>
      <c r="BN153" s="64">
        <f>IFERROR(Y153*I153/H153,"0")</f>
        <v>6.1760000000000002</v>
      </c>
      <c r="BO153" s="64">
        <f>IFERROR(1/J153*(X153/H153),"0")</f>
        <v>1.282051282051282E-2</v>
      </c>
      <c r="BP153" s="64">
        <f>IFERROR(1/J153*(Y153/H153),"0")</f>
        <v>1.282051282051282E-2</v>
      </c>
    </row>
    <row r="154" spans="1:68" x14ac:dyDescent="0.2">
      <c r="A154" s="385"/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7"/>
      <c r="P154" s="388" t="s">
        <v>69</v>
      </c>
      <c r="Q154" s="389"/>
      <c r="R154" s="389"/>
      <c r="S154" s="389"/>
      <c r="T154" s="389"/>
      <c r="U154" s="389"/>
      <c r="V154" s="390"/>
      <c r="W154" s="37" t="s">
        <v>70</v>
      </c>
      <c r="X154" s="383">
        <f>IFERROR(X152/H152,"0")+IFERROR(X153/H153,"0")</f>
        <v>2</v>
      </c>
      <c r="Y154" s="383">
        <f>IFERROR(Y152/H152,"0")+IFERROR(Y153/H153,"0")</f>
        <v>2</v>
      </c>
      <c r="Z154" s="383">
        <f>IFERROR(IF(Z152="",0,Z152),"0")+IFERROR(IF(Z153="",0,Z153),"0")</f>
        <v>1.506E-2</v>
      </c>
      <c r="AA154" s="384"/>
      <c r="AB154" s="384"/>
      <c r="AC154" s="384"/>
    </row>
    <row r="155" spans="1:68" x14ac:dyDescent="0.2">
      <c r="A155" s="386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8" t="s">
        <v>69</v>
      </c>
      <c r="Q155" s="389"/>
      <c r="R155" s="389"/>
      <c r="S155" s="389"/>
      <c r="T155" s="389"/>
      <c r="U155" s="389"/>
      <c r="V155" s="390"/>
      <c r="W155" s="37" t="s">
        <v>68</v>
      </c>
      <c r="X155" s="383">
        <f>IFERROR(SUM(X152:X153),"0")</f>
        <v>5.6</v>
      </c>
      <c r="Y155" s="383">
        <f>IFERROR(SUM(Y152:Y153),"0")</f>
        <v>5.6</v>
      </c>
      <c r="Z155" s="37"/>
      <c r="AA155" s="384"/>
      <c r="AB155" s="384"/>
      <c r="AC155" s="384"/>
    </row>
    <row r="156" spans="1:68" ht="14.25" customHeight="1" x14ac:dyDescent="0.25">
      <c r="A156" s="404" t="s">
        <v>71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386"/>
      <c r="Z156" s="386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401">
        <v>4680115882584</v>
      </c>
      <c r="E157" s="402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4"/>
      <c r="R157" s="394"/>
      <c r="S157" s="394"/>
      <c r="T157" s="395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401">
        <v>4680115882584</v>
      </c>
      <c r="E158" s="402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4"/>
      <c r="R158" s="394"/>
      <c r="S158" s="394"/>
      <c r="T158" s="395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85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7"/>
      <c r="P159" s="388" t="s">
        <v>69</v>
      </c>
      <c r="Q159" s="389"/>
      <c r="R159" s="389"/>
      <c r="S159" s="389"/>
      <c r="T159" s="389"/>
      <c r="U159" s="389"/>
      <c r="V159" s="39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8" t="s">
        <v>69</v>
      </c>
      <c r="Q160" s="389"/>
      <c r="R160" s="389"/>
      <c r="S160" s="389"/>
      <c r="T160" s="389"/>
      <c r="U160" s="389"/>
      <c r="V160" s="39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8" t="s">
        <v>107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86"/>
      <c r="AA161" s="375"/>
      <c r="AB161" s="375"/>
      <c r="AC161" s="375"/>
    </row>
    <row r="162" spans="1:68" ht="14.25" customHeight="1" x14ac:dyDescent="0.25">
      <c r="A162" s="404" t="s">
        <v>109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401">
        <v>4607091382945</v>
      </c>
      <c r="E163" s="402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4"/>
      <c r="R163" s="394"/>
      <c r="S163" s="394"/>
      <c r="T163" s="395"/>
      <c r="U163" s="34"/>
      <c r="V163" s="34"/>
      <c r="W163" s="35" t="s">
        <v>68</v>
      </c>
      <c r="X163" s="381">
        <v>30</v>
      </c>
      <c r="Y163" s="382">
        <f>IFERROR(IF(X163="",0,CEILING((X163/$H163),1)*$H163),"")</f>
        <v>33.599999999999994</v>
      </c>
      <c r="Z163" s="36">
        <f>IFERROR(IF(Y163=0,"",ROUNDUP(Y163/H163,0)*0.02175),"")</f>
        <v>6.5250000000000002E-2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31.285714285714285</v>
      </c>
      <c r="BN163" s="64">
        <f>IFERROR(Y163*I163/H163,"0")</f>
        <v>35.039999999999992</v>
      </c>
      <c r="BO163" s="64">
        <f>IFERROR(1/J163*(X163/H163),"0")</f>
        <v>4.7831632653061229E-2</v>
      </c>
      <c r="BP163" s="64">
        <f>IFERROR(1/J163*(Y163/H163),"0")</f>
        <v>5.3571428571428562E-2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401">
        <v>4607091382952</v>
      </c>
      <c r="E164" s="402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4"/>
      <c r="R164" s="394"/>
      <c r="S164" s="394"/>
      <c r="T164" s="395"/>
      <c r="U164" s="34"/>
      <c r="V164" s="34"/>
      <c r="W164" s="35" t="s">
        <v>68</v>
      </c>
      <c r="X164" s="381">
        <v>15</v>
      </c>
      <c r="Y164" s="382">
        <f>IFERROR(IF(X164="",0,CEILING((X164/$H164),1)*$H164),"")</f>
        <v>15</v>
      </c>
      <c r="Z164" s="36">
        <f>IFERROR(IF(Y164=0,"",ROUNDUP(Y164/H164,0)*0.00753),"")</f>
        <v>3.7650000000000003E-2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16</v>
      </c>
      <c r="BN164" s="64">
        <f>IFERROR(Y164*I164/H164,"0")</f>
        <v>16</v>
      </c>
      <c r="BO164" s="64">
        <f>IFERROR(1/J164*(X164/H164),"0")</f>
        <v>3.2051282051282048E-2</v>
      </c>
      <c r="BP164" s="64">
        <f>IFERROR(1/J164*(Y164/H164),"0")</f>
        <v>3.2051282051282048E-2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401">
        <v>4607091384604</v>
      </c>
      <c r="E165" s="402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4"/>
      <c r="R165" s="394"/>
      <c r="S165" s="394"/>
      <c r="T165" s="395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85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7"/>
      <c r="P166" s="388" t="s">
        <v>69</v>
      </c>
      <c r="Q166" s="389"/>
      <c r="R166" s="389"/>
      <c r="S166" s="389"/>
      <c r="T166" s="389"/>
      <c r="U166" s="389"/>
      <c r="V166" s="390"/>
      <c r="W166" s="37" t="s">
        <v>70</v>
      </c>
      <c r="X166" s="383">
        <f>IFERROR(X163/H163,"0")+IFERROR(X164/H164,"0")+IFERROR(X165/H165,"0")</f>
        <v>7.6785714285714288</v>
      </c>
      <c r="Y166" s="383">
        <f>IFERROR(Y163/H163,"0")+IFERROR(Y164/H164,"0")+IFERROR(Y165/H165,"0")</f>
        <v>8</v>
      </c>
      <c r="Z166" s="383">
        <f>IFERROR(IF(Z163="",0,Z163),"0")+IFERROR(IF(Z164="",0,Z164),"0")+IFERROR(IF(Z165="",0,Z165),"0")</f>
        <v>0.10290000000000001</v>
      </c>
      <c r="AA166" s="384"/>
      <c r="AB166" s="384"/>
      <c r="AC166" s="384"/>
    </row>
    <row r="167" spans="1:68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8" t="s">
        <v>69</v>
      </c>
      <c r="Q167" s="389"/>
      <c r="R167" s="389"/>
      <c r="S167" s="389"/>
      <c r="T167" s="389"/>
      <c r="U167" s="389"/>
      <c r="V167" s="390"/>
      <c r="W167" s="37" t="s">
        <v>68</v>
      </c>
      <c r="X167" s="383">
        <f>IFERROR(SUM(X163:X165),"0")</f>
        <v>45</v>
      </c>
      <c r="Y167" s="383">
        <f>IFERROR(SUM(Y163:Y165),"0")</f>
        <v>48.599999999999994</v>
      </c>
      <c r="Z167" s="37"/>
      <c r="AA167" s="384"/>
      <c r="AB167" s="384"/>
      <c r="AC167" s="384"/>
    </row>
    <row r="168" spans="1:68" ht="14.25" customHeight="1" x14ac:dyDescent="0.25">
      <c r="A168" s="404" t="s">
        <v>63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86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401">
        <v>4607091387667</v>
      </c>
      <c r="E169" s="402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4"/>
      <c r="R169" s="394"/>
      <c r="S169" s="394"/>
      <c r="T169" s="395"/>
      <c r="U169" s="34"/>
      <c r="V169" s="34"/>
      <c r="W169" s="35" t="s">
        <v>68</v>
      </c>
      <c r="X169" s="381">
        <v>30</v>
      </c>
      <c r="Y169" s="382">
        <f>IFERROR(IF(X169="",0,CEILING((X169/$H169),1)*$H169),"")</f>
        <v>36</v>
      </c>
      <c r="Z169" s="36">
        <f>IFERROR(IF(Y169=0,"",ROUNDUP(Y169/H169,0)*0.02175),"")</f>
        <v>8.6999999999999994E-2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32.1</v>
      </c>
      <c r="BN169" s="64">
        <f>IFERROR(Y169*I169/H169,"0")</f>
        <v>38.520000000000003</v>
      </c>
      <c r="BO169" s="64">
        <f>IFERROR(1/J169*(X169/H169),"0")</f>
        <v>5.9523809523809521E-2</v>
      </c>
      <c r="BP169" s="64">
        <f>IFERROR(1/J169*(Y169/H169),"0")</f>
        <v>7.1428571428571425E-2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401">
        <v>4607091387636</v>
      </c>
      <c r="E170" s="402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401">
        <v>4607091382426</v>
      </c>
      <c r="E171" s="402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4"/>
      <c r="R171" s="394"/>
      <c r="S171" s="394"/>
      <c r="T171" s="395"/>
      <c r="U171" s="34"/>
      <c r="V171" s="34"/>
      <c r="W171" s="35" t="s">
        <v>68</v>
      </c>
      <c r="X171" s="381">
        <v>15</v>
      </c>
      <c r="Y171" s="382">
        <f>IFERROR(IF(X171="",0,CEILING((X171/$H171),1)*$H171),"")</f>
        <v>18</v>
      </c>
      <c r="Z171" s="36">
        <f>IFERROR(IF(Y171=0,"",ROUNDUP(Y171/H171,0)*0.02175),"")</f>
        <v>4.3499999999999997E-2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16.05</v>
      </c>
      <c r="BN171" s="64">
        <f>IFERROR(Y171*I171/H171,"0")</f>
        <v>19.260000000000002</v>
      </c>
      <c r="BO171" s="64">
        <f>IFERROR(1/J171*(X171/H171),"0")</f>
        <v>2.976190476190476E-2</v>
      </c>
      <c r="BP171" s="64">
        <f>IFERROR(1/J171*(Y171/H171),"0")</f>
        <v>3.5714285714285712E-2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401">
        <v>4607091386547</v>
      </c>
      <c r="E172" s="402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4"/>
      <c r="R172" s="394"/>
      <c r="S172" s="394"/>
      <c r="T172" s="395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401">
        <v>4607091382464</v>
      </c>
      <c r="E173" s="402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4"/>
      <c r="R173" s="394"/>
      <c r="S173" s="394"/>
      <c r="T173" s="395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85"/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7"/>
      <c r="P174" s="388" t="s">
        <v>69</v>
      </c>
      <c r="Q174" s="389"/>
      <c r="R174" s="389"/>
      <c r="S174" s="389"/>
      <c r="T174" s="389"/>
      <c r="U174" s="389"/>
      <c r="V174" s="390"/>
      <c r="W174" s="37" t="s">
        <v>70</v>
      </c>
      <c r="X174" s="383">
        <f>IFERROR(X169/H169,"0")+IFERROR(X170/H170,"0")+IFERROR(X171/H171,"0")+IFERROR(X172/H172,"0")+IFERROR(X173/H173,"0")</f>
        <v>5</v>
      </c>
      <c r="Y174" s="383">
        <f>IFERROR(Y169/H169,"0")+IFERROR(Y170/H170,"0")+IFERROR(Y171/H171,"0")+IFERROR(Y172/H172,"0")+IFERROR(Y173/H173,"0")</f>
        <v>6</v>
      </c>
      <c r="Z174" s="383">
        <f>IFERROR(IF(Z169="",0,Z169),"0")+IFERROR(IF(Z170="",0,Z170),"0")+IFERROR(IF(Z171="",0,Z171),"0")+IFERROR(IF(Z172="",0,Z172),"0")+IFERROR(IF(Z173="",0,Z173),"0")</f>
        <v>0.1305</v>
      </c>
      <c r="AA174" s="384"/>
      <c r="AB174" s="384"/>
      <c r="AC174" s="384"/>
    </row>
    <row r="175" spans="1:68" x14ac:dyDescent="0.2">
      <c r="A175" s="386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8" t="s">
        <v>69</v>
      </c>
      <c r="Q175" s="389"/>
      <c r="R175" s="389"/>
      <c r="S175" s="389"/>
      <c r="T175" s="389"/>
      <c r="U175" s="389"/>
      <c r="V175" s="390"/>
      <c r="W175" s="37" t="s">
        <v>68</v>
      </c>
      <c r="X175" s="383">
        <f>IFERROR(SUM(X169:X173),"0")</f>
        <v>45</v>
      </c>
      <c r="Y175" s="383">
        <f>IFERROR(SUM(Y169:Y173),"0")</f>
        <v>54</v>
      </c>
      <c r="Z175" s="37"/>
      <c r="AA175" s="384"/>
      <c r="AB175" s="384"/>
      <c r="AC175" s="384"/>
    </row>
    <row r="176" spans="1:68" ht="14.25" customHeight="1" x14ac:dyDescent="0.25">
      <c r="A176" s="404" t="s">
        <v>71</v>
      </c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6"/>
      <c r="P176" s="386"/>
      <c r="Q176" s="386"/>
      <c r="R176" s="386"/>
      <c r="S176" s="386"/>
      <c r="T176" s="386"/>
      <c r="U176" s="386"/>
      <c r="V176" s="386"/>
      <c r="W176" s="386"/>
      <c r="X176" s="386"/>
      <c r="Y176" s="386"/>
      <c r="Z176" s="386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401">
        <v>4607091385304</v>
      </c>
      <c r="E177" s="402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4"/>
      <c r="R177" s="394"/>
      <c r="S177" s="394"/>
      <c r="T177" s="395"/>
      <c r="U177" s="34"/>
      <c r="V177" s="34"/>
      <c r="W177" s="35" t="s">
        <v>68</v>
      </c>
      <c r="X177" s="381">
        <v>165</v>
      </c>
      <c r="Y177" s="382">
        <f>IFERROR(IF(X177="",0,CEILING((X177/$H177),1)*$H177),"")</f>
        <v>168</v>
      </c>
      <c r="Z177" s="36">
        <f>IFERROR(IF(Y177=0,"",ROUNDUP(Y177/H177,0)*0.02175),"")</f>
        <v>0.43499999999999994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176.07857142857145</v>
      </c>
      <c r="BN177" s="64">
        <f>IFERROR(Y177*I177/H177,"0")</f>
        <v>179.28</v>
      </c>
      <c r="BO177" s="64">
        <f>IFERROR(1/J177*(X177/H177),"0")</f>
        <v>0.35076530612244894</v>
      </c>
      <c r="BP177" s="64">
        <f>IFERROR(1/J177*(Y177/H177),"0")</f>
        <v>0.3571428571428571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401">
        <v>4607091386264</v>
      </c>
      <c r="E178" s="402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4"/>
      <c r="R178" s="394"/>
      <c r="S178" s="394"/>
      <c r="T178" s="395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401">
        <v>4607091385427</v>
      </c>
      <c r="E179" s="402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85"/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7"/>
      <c r="P180" s="388" t="s">
        <v>69</v>
      </c>
      <c r="Q180" s="389"/>
      <c r="R180" s="389"/>
      <c r="S180" s="389"/>
      <c r="T180" s="389"/>
      <c r="U180" s="389"/>
      <c r="V180" s="390"/>
      <c r="W180" s="37" t="s">
        <v>70</v>
      </c>
      <c r="X180" s="383">
        <f>IFERROR(X177/H177,"0")+IFERROR(X178/H178,"0")+IFERROR(X179/H179,"0")</f>
        <v>19.642857142857142</v>
      </c>
      <c r="Y180" s="383">
        <f>IFERROR(Y177/H177,"0")+IFERROR(Y178/H178,"0")+IFERROR(Y179/H179,"0")</f>
        <v>20</v>
      </c>
      <c r="Z180" s="383">
        <f>IFERROR(IF(Z177="",0,Z177),"0")+IFERROR(IF(Z178="",0,Z178),"0")+IFERROR(IF(Z179="",0,Z179),"0")</f>
        <v>0.43499999999999994</v>
      </c>
      <c r="AA180" s="384"/>
      <c r="AB180" s="384"/>
      <c r="AC180" s="384"/>
    </row>
    <row r="181" spans="1:68" x14ac:dyDescent="0.2">
      <c r="A181" s="386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8" t="s">
        <v>69</v>
      </c>
      <c r="Q181" s="389"/>
      <c r="R181" s="389"/>
      <c r="S181" s="389"/>
      <c r="T181" s="389"/>
      <c r="U181" s="389"/>
      <c r="V181" s="390"/>
      <c r="W181" s="37" t="s">
        <v>68</v>
      </c>
      <c r="X181" s="383">
        <f>IFERROR(SUM(X177:X179),"0")</f>
        <v>165</v>
      </c>
      <c r="Y181" s="383">
        <f>IFERROR(SUM(Y177:Y179),"0")</f>
        <v>168</v>
      </c>
      <c r="Z181" s="37"/>
      <c r="AA181" s="384"/>
      <c r="AB181" s="384"/>
      <c r="AC181" s="384"/>
    </row>
    <row r="182" spans="1:68" ht="27.75" customHeight="1" x14ac:dyDescent="0.2">
      <c r="A182" s="434" t="s">
        <v>250</v>
      </c>
      <c r="B182" s="435"/>
      <c r="C182" s="435"/>
      <c r="D182" s="435"/>
      <c r="E182" s="435"/>
      <c r="F182" s="435"/>
      <c r="G182" s="435"/>
      <c r="H182" s="435"/>
      <c r="I182" s="435"/>
      <c r="J182" s="435"/>
      <c r="K182" s="435"/>
      <c r="L182" s="435"/>
      <c r="M182" s="435"/>
      <c r="N182" s="435"/>
      <c r="O182" s="435"/>
      <c r="P182" s="435"/>
      <c r="Q182" s="435"/>
      <c r="R182" s="435"/>
      <c r="S182" s="435"/>
      <c r="T182" s="435"/>
      <c r="U182" s="435"/>
      <c r="V182" s="435"/>
      <c r="W182" s="435"/>
      <c r="X182" s="435"/>
      <c r="Y182" s="435"/>
      <c r="Z182" s="435"/>
      <c r="AA182" s="48"/>
      <c r="AB182" s="48"/>
      <c r="AC182" s="48"/>
    </row>
    <row r="183" spans="1:68" ht="16.5" customHeight="1" x14ac:dyDescent="0.25">
      <c r="A183" s="438" t="s">
        <v>251</v>
      </c>
      <c r="B183" s="386"/>
      <c r="C183" s="386"/>
      <c r="D183" s="386"/>
      <c r="E183" s="386"/>
      <c r="F183" s="386"/>
      <c r="G183" s="386"/>
      <c r="H183" s="386"/>
      <c r="I183" s="386"/>
      <c r="J183" s="386"/>
      <c r="K183" s="386"/>
      <c r="L183" s="386"/>
      <c r="M183" s="386"/>
      <c r="N183" s="386"/>
      <c r="O183" s="386"/>
      <c r="P183" s="386"/>
      <c r="Q183" s="386"/>
      <c r="R183" s="386"/>
      <c r="S183" s="386"/>
      <c r="T183" s="386"/>
      <c r="U183" s="386"/>
      <c r="V183" s="386"/>
      <c r="W183" s="386"/>
      <c r="X183" s="386"/>
      <c r="Y183" s="386"/>
      <c r="Z183" s="386"/>
      <c r="AA183" s="375"/>
      <c r="AB183" s="375"/>
      <c r="AC183" s="375"/>
    </row>
    <row r="184" spans="1:68" ht="14.25" customHeight="1" x14ac:dyDescent="0.25">
      <c r="A184" s="404" t="s">
        <v>63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401">
        <v>4680115880993</v>
      </c>
      <c r="E185" s="402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4"/>
      <c r="R185" s="394"/>
      <c r="S185" s="394"/>
      <c r="T185" s="395"/>
      <c r="U185" s="34"/>
      <c r="V185" s="34"/>
      <c r="W185" s="35" t="s">
        <v>68</v>
      </c>
      <c r="X185" s="381">
        <v>29</v>
      </c>
      <c r="Y185" s="382">
        <f t="shared" ref="Y185:Y192" si="26">IFERROR(IF(X185="",0,CEILING((X185/$H185),1)*$H185),"")</f>
        <v>29.400000000000002</v>
      </c>
      <c r="Z185" s="36">
        <f>IFERROR(IF(Y185=0,"",ROUNDUP(Y185/H185,0)*0.00753),"")</f>
        <v>5.271E-2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30.795238095238094</v>
      </c>
      <c r="BN185" s="64">
        <f t="shared" ref="BN185:BN192" si="28">IFERROR(Y185*I185/H185,"0")</f>
        <v>31.22</v>
      </c>
      <c r="BO185" s="64">
        <f t="shared" ref="BO185:BO192" si="29">IFERROR(1/J185*(X185/H185),"0")</f>
        <v>4.4261294261294257E-2</v>
      </c>
      <c r="BP185" s="64">
        <f t="shared" ref="BP185:BP192" si="30">IFERROR(1/J185*(Y185/H185),"0")</f>
        <v>4.4871794871794872E-2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401">
        <v>4680115881761</v>
      </c>
      <c r="E186" s="402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4"/>
      <c r="R186" s="394"/>
      <c r="S186" s="394"/>
      <c r="T186" s="395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401">
        <v>4680115881563</v>
      </c>
      <c r="E187" s="402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4"/>
      <c r="R187" s="394"/>
      <c r="S187" s="394"/>
      <c r="T187" s="395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401">
        <v>4680115880986</v>
      </c>
      <c r="E188" s="402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4"/>
      <c r="R188" s="394"/>
      <c r="S188" s="394"/>
      <c r="T188" s="395"/>
      <c r="U188" s="34"/>
      <c r="V188" s="34"/>
      <c r="W188" s="35" t="s">
        <v>68</v>
      </c>
      <c r="X188" s="381">
        <v>6.3</v>
      </c>
      <c r="Y188" s="382">
        <f t="shared" si="26"/>
        <v>6.3000000000000007</v>
      </c>
      <c r="Z188" s="36">
        <f>IFERROR(IF(Y188=0,"",ROUNDUP(Y188/H188,0)*0.00502),"")</f>
        <v>1.506E-2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6.6899999999999995</v>
      </c>
      <c r="BN188" s="64">
        <f t="shared" si="28"/>
        <v>6.69</v>
      </c>
      <c r="BO188" s="64">
        <f t="shared" si="29"/>
        <v>1.2820512820512822E-2</v>
      </c>
      <c r="BP188" s="64">
        <f t="shared" si="30"/>
        <v>1.2820512820512822E-2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401">
        <v>4680115881785</v>
      </c>
      <c r="E189" s="402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4"/>
      <c r="R189" s="394"/>
      <c r="S189" s="394"/>
      <c r="T189" s="395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401">
        <v>4680115881679</v>
      </c>
      <c r="E190" s="402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4"/>
      <c r="R190" s="394"/>
      <c r="S190" s="394"/>
      <c r="T190" s="395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401">
        <v>4680115880191</v>
      </c>
      <c r="E191" s="402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4"/>
      <c r="R191" s="394"/>
      <c r="S191" s="394"/>
      <c r="T191" s="395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401">
        <v>4680115883963</v>
      </c>
      <c r="E192" s="402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4"/>
      <c r="R192" s="394"/>
      <c r="S192" s="394"/>
      <c r="T192" s="395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85"/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7"/>
      <c r="P193" s="388" t="s">
        <v>69</v>
      </c>
      <c r="Q193" s="389"/>
      <c r="R193" s="389"/>
      <c r="S193" s="389"/>
      <c r="T193" s="389"/>
      <c r="U193" s="389"/>
      <c r="V193" s="39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9.9047619047619051</v>
      </c>
      <c r="Y193" s="383">
        <f>IFERROR(Y185/H185,"0")+IFERROR(Y186/H186,"0")+IFERROR(Y187/H187,"0")+IFERROR(Y188/H188,"0")+IFERROR(Y189/H189,"0")+IFERROR(Y190/H190,"0")+IFERROR(Y191/H191,"0")+IFERROR(Y192/H192,"0")</f>
        <v>10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6.7769999999999997E-2</v>
      </c>
      <c r="AA193" s="384"/>
      <c r="AB193" s="384"/>
      <c r="AC193" s="384"/>
    </row>
    <row r="194" spans="1:68" x14ac:dyDescent="0.2">
      <c r="A194" s="386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8" t="s">
        <v>69</v>
      </c>
      <c r="Q194" s="389"/>
      <c r="R194" s="389"/>
      <c r="S194" s="389"/>
      <c r="T194" s="389"/>
      <c r="U194" s="389"/>
      <c r="V194" s="390"/>
      <c r="W194" s="37" t="s">
        <v>68</v>
      </c>
      <c r="X194" s="383">
        <f>IFERROR(SUM(X185:X192),"0")</f>
        <v>35.299999999999997</v>
      </c>
      <c r="Y194" s="383">
        <f>IFERROR(SUM(Y185:Y192),"0")</f>
        <v>35.700000000000003</v>
      </c>
      <c r="Z194" s="37"/>
      <c r="AA194" s="384"/>
      <c r="AB194" s="384"/>
      <c r="AC194" s="384"/>
    </row>
    <row r="195" spans="1:68" ht="16.5" customHeight="1" x14ac:dyDescent="0.25">
      <c r="A195" s="438" t="s">
        <v>268</v>
      </c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6"/>
      <c r="P195" s="386"/>
      <c r="Q195" s="386"/>
      <c r="R195" s="386"/>
      <c r="S195" s="386"/>
      <c r="T195" s="386"/>
      <c r="U195" s="386"/>
      <c r="V195" s="386"/>
      <c r="W195" s="386"/>
      <c r="X195" s="386"/>
      <c r="Y195" s="386"/>
      <c r="Z195" s="386"/>
      <c r="AA195" s="375"/>
      <c r="AB195" s="375"/>
      <c r="AC195" s="375"/>
    </row>
    <row r="196" spans="1:68" ht="14.25" customHeight="1" x14ac:dyDescent="0.25">
      <c r="A196" s="404" t="s">
        <v>109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401">
        <v>4680115881402</v>
      </c>
      <c r="E197" s="402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4"/>
      <c r="R197" s="394"/>
      <c r="S197" s="394"/>
      <c r="T197" s="395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401">
        <v>4680115881396</v>
      </c>
      <c r="E198" s="402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4"/>
      <c r="R198" s="394"/>
      <c r="S198" s="394"/>
      <c r="T198" s="395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85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7"/>
      <c r="P199" s="388" t="s">
        <v>69</v>
      </c>
      <c r="Q199" s="389"/>
      <c r="R199" s="389"/>
      <c r="S199" s="389"/>
      <c r="T199" s="389"/>
      <c r="U199" s="389"/>
      <c r="V199" s="39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86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8" t="s">
        <v>69</v>
      </c>
      <c r="Q200" s="389"/>
      <c r="R200" s="389"/>
      <c r="S200" s="389"/>
      <c r="T200" s="389"/>
      <c r="U200" s="389"/>
      <c r="V200" s="39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04" t="s">
        <v>142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386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401">
        <v>4680115882935</v>
      </c>
      <c r="E202" s="402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4"/>
      <c r="R202" s="394"/>
      <c r="S202" s="394"/>
      <c r="T202" s="395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401">
        <v>4680115880764</v>
      </c>
      <c r="E203" s="402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4"/>
      <c r="R203" s="394"/>
      <c r="S203" s="394"/>
      <c r="T203" s="395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85"/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7"/>
      <c r="P204" s="388" t="s">
        <v>69</v>
      </c>
      <c r="Q204" s="389"/>
      <c r="R204" s="389"/>
      <c r="S204" s="389"/>
      <c r="T204" s="389"/>
      <c r="U204" s="389"/>
      <c r="V204" s="39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8" t="s">
        <v>69</v>
      </c>
      <c r="Q205" s="389"/>
      <c r="R205" s="389"/>
      <c r="S205" s="389"/>
      <c r="T205" s="389"/>
      <c r="U205" s="389"/>
      <c r="V205" s="39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04" t="s">
        <v>63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386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401">
        <v>4680115882683</v>
      </c>
      <c r="E207" s="402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4"/>
      <c r="R207" s="394"/>
      <c r="S207" s="394"/>
      <c r="T207" s="395"/>
      <c r="U207" s="34"/>
      <c r="V207" s="34"/>
      <c r="W207" s="35" t="s">
        <v>68</v>
      </c>
      <c r="X207" s="381">
        <v>65</v>
      </c>
      <c r="Y207" s="382">
        <f t="shared" ref="Y207:Y214" si="31">IFERROR(IF(X207="",0,CEILING((X207/$H207),1)*$H207),"")</f>
        <v>70.2</v>
      </c>
      <c r="Z207" s="36">
        <f>IFERROR(IF(Y207=0,"",ROUNDUP(Y207/H207,0)*0.00937),"")</f>
        <v>0.12181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67.527777777777786</v>
      </c>
      <c r="BN207" s="64">
        <f t="shared" ref="BN207:BN214" si="33">IFERROR(Y207*I207/H207,"0")</f>
        <v>72.930000000000007</v>
      </c>
      <c r="BO207" s="64">
        <f t="shared" ref="BO207:BO214" si="34">IFERROR(1/J207*(X207/H207),"0")</f>
        <v>0.10030864197530863</v>
      </c>
      <c r="BP207" s="64">
        <f t="shared" ref="BP207:BP214" si="35">IFERROR(1/J207*(Y207/H207),"0")</f>
        <v>0.10833333333333334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401">
        <v>4680115882690</v>
      </c>
      <c r="E208" s="402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1">
        <v>25</v>
      </c>
      <c r="Y208" s="382">
        <f t="shared" si="31"/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25.972222222222221</v>
      </c>
      <c r="BN208" s="64">
        <f t="shared" si="33"/>
        <v>28.049999999999997</v>
      </c>
      <c r="BO208" s="64">
        <f t="shared" si="34"/>
        <v>3.8580246913580245E-2</v>
      </c>
      <c r="BP208" s="64">
        <f t="shared" si="35"/>
        <v>4.1666666666666664E-2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401">
        <v>4680115882669</v>
      </c>
      <c r="E209" s="402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4"/>
      <c r="R209" s="394"/>
      <c r="S209" s="394"/>
      <c r="T209" s="395"/>
      <c r="U209" s="34"/>
      <c r="V209" s="34"/>
      <c r="W209" s="35" t="s">
        <v>68</v>
      </c>
      <c r="X209" s="381">
        <v>40</v>
      </c>
      <c r="Y209" s="382">
        <f t="shared" si="31"/>
        <v>43.2</v>
      </c>
      <c r="Z209" s="36">
        <f>IFERROR(IF(Y209=0,"",ROUNDUP(Y209/H209,0)*0.00937),"")</f>
        <v>7.4959999999999999E-2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41.555555555555557</v>
      </c>
      <c r="BN209" s="64">
        <f t="shared" si="33"/>
        <v>44.88</v>
      </c>
      <c r="BO209" s="64">
        <f t="shared" si="34"/>
        <v>6.1728395061728385E-2</v>
      </c>
      <c r="BP209" s="64">
        <f t="shared" si="35"/>
        <v>6.6666666666666666E-2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401">
        <v>4680115882676</v>
      </c>
      <c r="E210" s="402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68</v>
      </c>
      <c r="X210" s="381">
        <v>25</v>
      </c>
      <c r="Y210" s="382">
        <f t="shared" si="31"/>
        <v>27</v>
      </c>
      <c r="Z210" s="36">
        <f>IFERROR(IF(Y210=0,"",ROUNDUP(Y210/H210,0)*0.00937),"")</f>
        <v>4.6850000000000003E-2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25.972222222222221</v>
      </c>
      <c r="BN210" s="64">
        <f t="shared" si="33"/>
        <v>28.049999999999997</v>
      </c>
      <c r="BO210" s="64">
        <f t="shared" si="34"/>
        <v>3.8580246913580245E-2</v>
      </c>
      <c r="BP210" s="64">
        <f t="shared" si="35"/>
        <v>4.1666666666666664E-2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401">
        <v>4680115884014</v>
      </c>
      <c r="E211" s="402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4"/>
      <c r="R211" s="394"/>
      <c r="S211" s="394"/>
      <c r="T211" s="395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401">
        <v>4680115884007</v>
      </c>
      <c r="E212" s="402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4"/>
      <c r="R212" s="394"/>
      <c r="S212" s="394"/>
      <c r="T212" s="395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401">
        <v>4680115884038</v>
      </c>
      <c r="E213" s="402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401">
        <v>4680115884021</v>
      </c>
      <c r="E214" s="402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85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7"/>
      <c r="P215" s="388" t="s">
        <v>69</v>
      </c>
      <c r="Q215" s="389"/>
      <c r="R215" s="389"/>
      <c r="S215" s="389"/>
      <c r="T215" s="389"/>
      <c r="U215" s="389"/>
      <c r="V215" s="39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28.703703703703699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8" t="s">
        <v>69</v>
      </c>
      <c r="Q216" s="389"/>
      <c r="R216" s="389"/>
      <c r="S216" s="389"/>
      <c r="T216" s="389"/>
      <c r="U216" s="389"/>
      <c r="V216" s="390"/>
      <c r="W216" s="37" t="s">
        <v>68</v>
      </c>
      <c r="X216" s="383">
        <f>IFERROR(SUM(X207:X214),"0")</f>
        <v>155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customHeight="1" x14ac:dyDescent="0.25">
      <c r="A217" s="404" t="s">
        <v>71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86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401">
        <v>4680115881594</v>
      </c>
      <c r="E218" s="402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401">
        <v>4680115880962</v>
      </c>
      <c r="E219" s="402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4"/>
      <c r="R219" s="394"/>
      <c r="S219" s="394"/>
      <c r="T219" s="395"/>
      <c r="U219" s="34"/>
      <c r="V219" s="34"/>
      <c r="W219" s="35" t="s">
        <v>68</v>
      </c>
      <c r="X219" s="381">
        <v>16</v>
      </c>
      <c r="Y219" s="382">
        <f t="shared" si="36"/>
        <v>23.4</v>
      </c>
      <c r="Z219" s="36">
        <f>IFERROR(IF(Y219=0,"",ROUNDUP(Y219/H219,0)*0.02175),"")</f>
        <v>6.5250000000000002E-2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17.156923076923078</v>
      </c>
      <c r="BN219" s="64">
        <f t="shared" si="38"/>
        <v>25.092000000000002</v>
      </c>
      <c r="BO219" s="64">
        <f t="shared" si="39"/>
        <v>3.6630036630036632E-2</v>
      </c>
      <c r="BP219" s="64">
        <f t="shared" si="40"/>
        <v>5.3571428571428568E-2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401">
        <v>4680115881617</v>
      </c>
      <c r="E220" s="402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4"/>
      <c r="R220" s="394"/>
      <c r="S220" s="394"/>
      <c r="T220" s="395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401">
        <v>4680115880573</v>
      </c>
      <c r="E221" s="402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4"/>
      <c r="R221" s="394"/>
      <c r="S221" s="394"/>
      <c r="T221" s="395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401">
        <v>4680115882195</v>
      </c>
      <c r="E222" s="402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4"/>
      <c r="R222" s="394"/>
      <c r="S222" s="394"/>
      <c r="T222" s="395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401">
        <v>4680115882607</v>
      </c>
      <c r="E223" s="402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4"/>
      <c r="R223" s="394"/>
      <c r="S223" s="394"/>
      <c r="T223" s="395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401">
        <v>4680115880092</v>
      </c>
      <c r="E224" s="402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1">
        <v>14.4</v>
      </c>
      <c r="Y224" s="382">
        <f t="shared" si="36"/>
        <v>14.399999999999999</v>
      </c>
      <c r="Z224" s="36">
        <f t="shared" si="41"/>
        <v>4.5179999999999998E-2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16.032000000000004</v>
      </c>
      <c r="BN224" s="64">
        <f t="shared" si="38"/>
        <v>16.032</v>
      </c>
      <c r="BO224" s="64">
        <f t="shared" si="39"/>
        <v>3.8461538461538464E-2</v>
      </c>
      <c r="BP224" s="64">
        <f t="shared" si="40"/>
        <v>3.8461538461538464E-2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401">
        <v>4680115880221</v>
      </c>
      <c r="E225" s="402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68</v>
      </c>
      <c r="X225" s="381">
        <v>9</v>
      </c>
      <c r="Y225" s="382">
        <f t="shared" si="36"/>
        <v>9.6</v>
      </c>
      <c r="Z225" s="36">
        <f t="shared" si="41"/>
        <v>3.0120000000000001E-2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10.020000000000001</v>
      </c>
      <c r="BN225" s="64">
        <f t="shared" si="38"/>
        <v>10.688000000000001</v>
      </c>
      <c r="BO225" s="64">
        <f t="shared" si="39"/>
        <v>2.4038461538461536E-2</v>
      </c>
      <c r="BP225" s="64">
        <f t="shared" si="40"/>
        <v>2.564102564102564E-2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401">
        <v>4680115882942</v>
      </c>
      <c r="E226" s="402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4"/>
      <c r="R226" s="394"/>
      <c r="S226" s="394"/>
      <c r="T226" s="395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401">
        <v>4680115880504</v>
      </c>
      <c r="E227" s="402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4"/>
      <c r="R227" s="394"/>
      <c r="S227" s="394"/>
      <c r="T227" s="395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401">
        <v>4680115882164</v>
      </c>
      <c r="E228" s="402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85"/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7"/>
      <c r="P229" s="388" t="s">
        <v>69</v>
      </c>
      <c r="Q229" s="389"/>
      <c r="R229" s="389"/>
      <c r="S229" s="389"/>
      <c r="T229" s="389"/>
      <c r="U229" s="389"/>
      <c r="V229" s="39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11.801282051282051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13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0.14055000000000001</v>
      </c>
      <c r="AA229" s="384"/>
      <c r="AB229" s="384"/>
      <c r="AC229" s="384"/>
    </row>
    <row r="230" spans="1:68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8" t="s">
        <v>69</v>
      </c>
      <c r="Q230" s="389"/>
      <c r="R230" s="389"/>
      <c r="S230" s="389"/>
      <c r="T230" s="389"/>
      <c r="U230" s="389"/>
      <c r="V230" s="390"/>
      <c r="W230" s="37" t="s">
        <v>68</v>
      </c>
      <c r="X230" s="383">
        <f>IFERROR(SUM(X218:X228),"0")</f>
        <v>39.4</v>
      </c>
      <c r="Y230" s="383">
        <f>IFERROR(SUM(Y218:Y228),"0")</f>
        <v>47.4</v>
      </c>
      <c r="Z230" s="37"/>
      <c r="AA230" s="384"/>
      <c r="AB230" s="384"/>
      <c r="AC230" s="384"/>
    </row>
    <row r="231" spans="1:68" ht="14.25" customHeight="1" x14ac:dyDescent="0.25">
      <c r="A231" s="404" t="s">
        <v>164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386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401">
        <v>4680115882874</v>
      </c>
      <c r="E232" s="402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401">
        <v>4680115882874</v>
      </c>
      <c r="E233" s="402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4"/>
      <c r="R233" s="394"/>
      <c r="S233" s="394"/>
      <c r="T233" s="395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401">
        <v>4680115884434</v>
      </c>
      <c r="E234" s="402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1">
        <v>40</v>
      </c>
      <c r="Y234" s="382">
        <f>IFERROR(IF(X234="",0,CEILING((X234/$H234),1)*$H234),"")</f>
        <v>41.6</v>
      </c>
      <c r="Z234" s="36">
        <f>IFERROR(IF(Y234=0,"",ROUNDUP(Y234/H234,0)*0.00937),"")</f>
        <v>0.12181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43.325000000000003</v>
      </c>
      <c r="BN234" s="64">
        <f>IFERROR(Y234*I234/H234,"0")</f>
        <v>45.058000000000007</v>
      </c>
      <c r="BO234" s="64">
        <f>IFERROR(1/J234*(X234/H234),"0")</f>
        <v>0.10416666666666667</v>
      </c>
      <c r="BP234" s="64">
        <f>IFERROR(1/J234*(Y234/H234),"0")</f>
        <v>0.10833333333333334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401">
        <v>4680115880818</v>
      </c>
      <c r="E235" s="402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4"/>
      <c r="R235" s="394"/>
      <c r="S235" s="394"/>
      <c r="T235" s="395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401">
        <v>4680115880801</v>
      </c>
      <c r="E236" s="402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4"/>
      <c r="R236" s="394"/>
      <c r="S236" s="394"/>
      <c r="T236" s="395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85"/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7"/>
      <c r="P237" s="388" t="s">
        <v>69</v>
      </c>
      <c r="Q237" s="389"/>
      <c r="R237" s="389"/>
      <c r="S237" s="389"/>
      <c r="T237" s="389"/>
      <c r="U237" s="389"/>
      <c r="V237" s="390"/>
      <c r="W237" s="37" t="s">
        <v>70</v>
      </c>
      <c r="X237" s="383">
        <f>IFERROR(X232/H232,"0")+IFERROR(X233/H233,"0")+IFERROR(X234/H234,"0")+IFERROR(X235/H235,"0")+IFERROR(X236/H236,"0")</f>
        <v>12.5</v>
      </c>
      <c r="Y237" s="383">
        <f>IFERROR(Y232/H232,"0")+IFERROR(Y233/H233,"0")+IFERROR(Y234/H234,"0")+IFERROR(Y235/H235,"0")+IFERROR(Y236/H236,"0")</f>
        <v>13</v>
      </c>
      <c r="Z237" s="383">
        <f>IFERROR(IF(Z232="",0,Z232),"0")+IFERROR(IF(Z233="",0,Z233),"0")+IFERROR(IF(Z234="",0,Z234),"0")+IFERROR(IF(Z235="",0,Z235),"0")+IFERROR(IF(Z236="",0,Z236),"0")</f>
        <v>0.12181</v>
      </c>
      <c r="AA237" s="384"/>
      <c r="AB237" s="384"/>
      <c r="AC237" s="384"/>
    </row>
    <row r="238" spans="1:68" x14ac:dyDescent="0.2">
      <c r="A238" s="386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8" t="s">
        <v>69</v>
      </c>
      <c r="Q238" s="389"/>
      <c r="R238" s="389"/>
      <c r="S238" s="389"/>
      <c r="T238" s="389"/>
      <c r="U238" s="389"/>
      <c r="V238" s="390"/>
      <c r="W238" s="37" t="s">
        <v>68</v>
      </c>
      <c r="X238" s="383">
        <f>IFERROR(SUM(X232:X236),"0")</f>
        <v>40</v>
      </c>
      <c r="Y238" s="383">
        <f>IFERROR(SUM(Y232:Y236),"0")</f>
        <v>41.6</v>
      </c>
      <c r="Z238" s="37"/>
      <c r="AA238" s="384"/>
      <c r="AB238" s="384"/>
      <c r="AC238" s="384"/>
    </row>
    <row r="239" spans="1:68" ht="16.5" customHeight="1" x14ac:dyDescent="0.25">
      <c r="A239" s="438" t="s">
        <v>324</v>
      </c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6"/>
      <c r="P239" s="386"/>
      <c r="Q239" s="386"/>
      <c r="R239" s="386"/>
      <c r="S239" s="386"/>
      <c r="T239" s="386"/>
      <c r="U239" s="386"/>
      <c r="V239" s="386"/>
      <c r="W239" s="386"/>
      <c r="X239" s="386"/>
      <c r="Y239" s="386"/>
      <c r="Z239" s="386"/>
      <c r="AA239" s="375"/>
      <c r="AB239" s="375"/>
      <c r="AC239" s="375"/>
    </row>
    <row r="240" spans="1:68" ht="14.25" customHeight="1" x14ac:dyDescent="0.25">
      <c r="A240" s="404" t="s">
        <v>109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401">
        <v>4680115884274</v>
      </c>
      <c r="E241" s="402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401">
        <v>4680115884274</v>
      </c>
      <c r="E242" s="402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401">
        <v>4680115884298</v>
      </c>
      <c r="E243" s="402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4"/>
      <c r="R243" s="394"/>
      <c r="S243" s="394"/>
      <c r="T243" s="395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401">
        <v>4680115884250</v>
      </c>
      <c r="E244" s="402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4"/>
      <c r="R244" s="394"/>
      <c r="S244" s="394"/>
      <c r="T244" s="395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401">
        <v>4680115884250</v>
      </c>
      <c r="E245" s="402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4"/>
      <c r="R245" s="394"/>
      <c r="S245" s="394"/>
      <c r="T245" s="395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401">
        <v>4680115884281</v>
      </c>
      <c r="E246" s="402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4"/>
      <c r="R246" s="394"/>
      <c r="S246" s="394"/>
      <c r="T246" s="395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401">
        <v>4680115884199</v>
      </c>
      <c r="E247" s="402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401">
        <v>4680115884267</v>
      </c>
      <c r="E248" s="402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8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6"/>
      <c r="O249" s="387"/>
      <c r="P249" s="388" t="s">
        <v>69</v>
      </c>
      <c r="Q249" s="389"/>
      <c r="R249" s="389"/>
      <c r="S249" s="389"/>
      <c r="T249" s="389"/>
      <c r="U249" s="389"/>
      <c r="V249" s="39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8" t="s">
        <v>69</v>
      </c>
      <c r="Q250" s="389"/>
      <c r="R250" s="389"/>
      <c r="S250" s="389"/>
      <c r="T250" s="389"/>
      <c r="U250" s="389"/>
      <c r="V250" s="39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8" t="s">
        <v>339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86"/>
      <c r="AA251" s="375"/>
      <c r="AB251" s="375"/>
      <c r="AC251" s="375"/>
    </row>
    <row r="252" spans="1:68" ht="14.25" customHeight="1" x14ac:dyDescent="0.25">
      <c r="A252" s="404" t="s">
        <v>109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401">
        <v>4680115884137</v>
      </c>
      <c r="E253" s="402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401">
        <v>4680115884137</v>
      </c>
      <c r="E254" s="402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401">
        <v>4680115884236</v>
      </c>
      <c r="E255" s="402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4"/>
      <c r="R255" s="394"/>
      <c r="S255" s="394"/>
      <c r="T255" s="395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401">
        <v>4680115884175</v>
      </c>
      <c r="E256" s="402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401">
        <v>4680115884144</v>
      </c>
      <c r="E257" s="402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4"/>
      <c r="R257" s="394"/>
      <c r="S257" s="394"/>
      <c r="T257" s="395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401">
        <v>4680115885288</v>
      </c>
      <c r="E258" s="402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6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4"/>
      <c r="R258" s="394"/>
      <c r="S258" s="394"/>
      <c r="T258" s="395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401">
        <v>4680115884182</v>
      </c>
      <c r="E259" s="402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401">
        <v>4680115884205</v>
      </c>
      <c r="E260" s="402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85"/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7"/>
      <c r="P261" s="388" t="s">
        <v>69</v>
      </c>
      <c r="Q261" s="389"/>
      <c r="R261" s="389"/>
      <c r="S261" s="389"/>
      <c r="T261" s="389"/>
      <c r="U261" s="389"/>
      <c r="V261" s="39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86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8" t="s">
        <v>69</v>
      </c>
      <c r="Q262" s="389"/>
      <c r="R262" s="389"/>
      <c r="S262" s="389"/>
      <c r="T262" s="389"/>
      <c r="U262" s="389"/>
      <c r="V262" s="39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8" t="s">
        <v>355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375"/>
      <c r="AB263" s="375"/>
      <c r="AC263" s="375"/>
    </row>
    <row r="264" spans="1:68" ht="14.25" customHeight="1" x14ac:dyDescent="0.25">
      <c r="A264" s="404" t="s">
        <v>109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401">
        <v>4680115885837</v>
      </c>
      <c r="E265" s="402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1">
        <v>90</v>
      </c>
      <c r="Y265" s="382">
        <f>IFERROR(IF(X265="",0,CEILING((X265/$H265),1)*$H265),"")</f>
        <v>97.2</v>
      </c>
      <c r="Z265" s="36">
        <f>IFERROR(IF(Y265=0,"",ROUNDUP(Y265/H265,0)*0.02175),"")</f>
        <v>0.19574999999999998</v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93.999999999999986</v>
      </c>
      <c r="BN265" s="64">
        <f>IFERROR(Y265*I265/H265,"0")</f>
        <v>101.51999999999998</v>
      </c>
      <c r="BO265" s="64">
        <f>IFERROR(1/J265*(X265/H265),"0")</f>
        <v>0.14880952380952378</v>
      </c>
      <c r="BP265" s="64">
        <f>IFERROR(1/J265*(Y265/H265),"0")</f>
        <v>0.1607142857142857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401">
        <v>4680115885806</v>
      </c>
      <c r="E266" s="402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1">
        <v>170</v>
      </c>
      <c r="Y266" s="382">
        <f>IFERROR(IF(X266="",0,CEILING((X266/$H266),1)*$H266),"")</f>
        <v>172.8</v>
      </c>
      <c r="Z266" s="36">
        <f>IFERROR(IF(Y266=0,"",ROUNDUP(Y266/H266,0)*0.02175),"")</f>
        <v>0.34799999999999998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177.55555555555554</v>
      </c>
      <c r="BN266" s="64">
        <f>IFERROR(Y266*I266/H266,"0")</f>
        <v>180.48</v>
      </c>
      <c r="BO266" s="64">
        <f>IFERROR(1/J266*(X266/H266),"0")</f>
        <v>0.28108465608465605</v>
      </c>
      <c r="BP266" s="64">
        <f>IFERROR(1/J266*(Y266/H266),"0")</f>
        <v>0.2857142857142857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401">
        <v>4680115885851</v>
      </c>
      <c r="E267" s="402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4"/>
      <c r="R267" s="394"/>
      <c r="S267" s="394"/>
      <c r="T267" s="395"/>
      <c r="U267" s="34"/>
      <c r="V267" s="34"/>
      <c r="W267" s="35" t="s">
        <v>68</v>
      </c>
      <c r="X267" s="381">
        <v>10</v>
      </c>
      <c r="Y267" s="382">
        <f>IFERROR(IF(X267="",0,CEILING((X267/$H267),1)*$H267),"")</f>
        <v>10.8</v>
      </c>
      <c r="Z267" s="36">
        <f>IFERROR(IF(Y267=0,"",ROUNDUP(Y267/H267,0)*0.02175),"")</f>
        <v>2.1749999999999999E-2</v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10.444444444444443</v>
      </c>
      <c r="BN267" s="64">
        <f>IFERROR(Y267*I267/H267,"0")</f>
        <v>11.28</v>
      </c>
      <c r="BO267" s="64">
        <f>IFERROR(1/J267*(X267/H267),"0")</f>
        <v>1.653439153439153E-2</v>
      </c>
      <c r="BP267" s="64">
        <f>IFERROR(1/J267*(Y267/H267),"0")</f>
        <v>1.7857142857142856E-2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401">
        <v>4680115885844</v>
      </c>
      <c r="E268" s="402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4"/>
      <c r="R268" s="394"/>
      <c r="S268" s="394"/>
      <c r="T268" s="395"/>
      <c r="U268" s="34"/>
      <c r="V268" s="34"/>
      <c r="W268" s="35" t="s">
        <v>68</v>
      </c>
      <c r="X268" s="381">
        <v>30</v>
      </c>
      <c r="Y268" s="382">
        <f>IFERROR(IF(X268="",0,CEILING((X268/$H268),1)*$H268),"")</f>
        <v>32</v>
      </c>
      <c r="Z268" s="36">
        <f>IFERROR(IF(Y268=0,"",ROUNDUP(Y268/H268,0)*0.00937),"")</f>
        <v>7.4959999999999999E-2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31.8</v>
      </c>
      <c r="BN268" s="64">
        <f>IFERROR(Y268*I268/H268,"0")</f>
        <v>33.92</v>
      </c>
      <c r="BO268" s="64">
        <f>IFERROR(1/J268*(X268/H268),"0")</f>
        <v>6.25E-2</v>
      </c>
      <c r="BP268" s="64">
        <f>IFERROR(1/J268*(Y268/H268),"0")</f>
        <v>6.6666666666666666E-2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401">
        <v>4680115885820</v>
      </c>
      <c r="E269" s="402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4"/>
      <c r="R269" s="394"/>
      <c r="S269" s="394"/>
      <c r="T269" s="395"/>
      <c r="U269" s="34"/>
      <c r="V269" s="34"/>
      <c r="W269" s="35" t="s">
        <v>68</v>
      </c>
      <c r="X269" s="381">
        <v>48</v>
      </c>
      <c r="Y269" s="382">
        <f>IFERROR(IF(X269="",0,CEILING((X269/$H269),1)*$H269),"")</f>
        <v>48</v>
      </c>
      <c r="Z269" s="36">
        <f>IFERROR(IF(Y269=0,"",ROUNDUP(Y269/H269,0)*0.00937),"")</f>
        <v>0.11244</v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50.88</v>
      </c>
      <c r="BN269" s="64">
        <f>IFERROR(Y269*I269/H269,"0")</f>
        <v>50.88</v>
      </c>
      <c r="BO269" s="64">
        <f>IFERROR(1/J269*(X269/H269),"0")</f>
        <v>0.1</v>
      </c>
      <c r="BP269" s="64">
        <f>IFERROR(1/J269*(Y269/H269),"0")</f>
        <v>0.1</v>
      </c>
    </row>
    <row r="270" spans="1:68" x14ac:dyDescent="0.2">
      <c r="A270" s="385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7"/>
      <c r="P270" s="388" t="s">
        <v>69</v>
      </c>
      <c r="Q270" s="389"/>
      <c r="R270" s="389"/>
      <c r="S270" s="389"/>
      <c r="T270" s="389"/>
      <c r="U270" s="389"/>
      <c r="V270" s="390"/>
      <c r="W270" s="37" t="s">
        <v>70</v>
      </c>
      <c r="X270" s="383">
        <f>IFERROR(X265/H265,"0")+IFERROR(X266/H266,"0")+IFERROR(X267/H267,"0")+IFERROR(X268/H268,"0")+IFERROR(X269/H269,"0")</f>
        <v>44.5</v>
      </c>
      <c r="Y270" s="383">
        <f>IFERROR(Y265/H265,"0")+IFERROR(Y266/H266,"0")+IFERROR(Y267/H267,"0")+IFERROR(Y268/H268,"0")+IFERROR(Y269/H269,"0")</f>
        <v>46</v>
      </c>
      <c r="Z270" s="383">
        <f>IFERROR(IF(Z265="",0,Z265),"0")+IFERROR(IF(Z266="",0,Z266),"0")+IFERROR(IF(Z267="",0,Z267),"0")+IFERROR(IF(Z268="",0,Z268),"0")+IFERROR(IF(Z269="",0,Z269),"0")</f>
        <v>0.75290000000000001</v>
      </c>
      <c r="AA270" s="384"/>
      <c r="AB270" s="384"/>
      <c r="AC270" s="384"/>
    </row>
    <row r="271" spans="1:68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8" t="s">
        <v>69</v>
      </c>
      <c r="Q271" s="389"/>
      <c r="R271" s="389"/>
      <c r="S271" s="389"/>
      <c r="T271" s="389"/>
      <c r="U271" s="389"/>
      <c r="V271" s="390"/>
      <c r="W271" s="37" t="s">
        <v>68</v>
      </c>
      <c r="X271" s="383">
        <f>IFERROR(SUM(X265:X269),"0")</f>
        <v>348</v>
      </c>
      <c r="Y271" s="383">
        <f>IFERROR(SUM(Y265:Y269),"0")</f>
        <v>360.8</v>
      </c>
      <c r="Z271" s="37"/>
      <c r="AA271" s="384"/>
      <c r="AB271" s="384"/>
      <c r="AC271" s="384"/>
    </row>
    <row r="272" spans="1:68" ht="16.5" customHeight="1" x14ac:dyDescent="0.25">
      <c r="A272" s="438" t="s">
        <v>366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86"/>
      <c r="AA272" s="375"/>
      <c r="AB272" s="375"/>
      <c r="AC272" s="375"/>
    </row>
    <row r="273" spans="1:68" ht="14.25" customHeight="1" x14ac:dyDescent="0.25">
      <c r="A273" s="404" t="s">
        <v>109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401">
        <v>4680115885707</v>
      </c>
      <c r="E274" s="402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85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7"/>
      <c r="P275" s="388" t="s">
        <v>69</v>
      </c>
      <c r="Q275" s="389"/>
      <c r="R275" s="389"/>
      <c r="S275" s="389"/>
      <c r="T275" s="389"/>
      <c r="U275" s="389"/>
      <c r="V275" s="390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86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8" t="s">
        <v>69</v>
      </c>
      <c r="Q276" s="389"/>
      <c r="R276" s="389"/>
      <c r="S276" s="389"/>
      <c r="T276" s="389"/>
      <c r="U276" s="389"/>
      <c r="V276" s="390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8" t="s">
        <v>369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75"/>
      <c r="AB277" s="375"/>
      <c r="AC277" s="375"/>
    </row>
    <row r="278" spans="1:68" ht="14.25" customHeight="1" x14ac:dyDescent="0.25">
      <c r="A278" s="404" t="s">
        <v>109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401">
        <v>4607091383423</v>
      </c>
      <c r="E279" s="402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4"/>
      <c r="R279" s="394"/>
      <c r="S279" s="394"/>
      <c r="T279" s="395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401">
        <v>4680115885691</v>
      </c>
      <c r="E280" s="402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4"/>
      <c r="R280" s="394"/>
      <c r="S280" s="394"/>
      <c r="T280" s="395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401">
        <v>4680115885660</v>
      </c>
      <c r="E281" s="402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85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7"/>
      <c r="P282" s="388" t="s">
        <v>69</v>
      </c>
      <c r="Q282" s="389"/>
      <c r="R282" s="389"/>
      <c r="S282" s="389"/>
      <c r="T282" s="389"/>
      <c r="U282" s="389"/>
      <c r="V282" s="39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8" t="s">
        <v>69</v>
      </c>
      <c r="Q283" s="389"/>
      <c r="R283" s="389"/>
      <c r="S283" s="389"/>
      <c r="T283" s="389"/>
      <c r="U283" s="389"/>
      <c r="V283" s="39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8" t="s">
        <v>376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86"/>
      <c r="AA284" s="375"/>
      <c r="AB284" s="375"/>
      <c r="AC284" s="375"/>
    </row>
    <row r="285" spans="1:68" ht="14.25" customHeight="1" x14ac:dyDescent="0.25">
      <c r="A285" s="404" t="s">
        <v>71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401">
        <v>4680115881556</v>
      </c>
      <c r="E286" s="402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4"/>
      <c r="R286" s="394"/>
      <c r="S286" s="394"/>
      <c r="T286" s="395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401">
        <v>4680115881037</v>
      </c>
      <c r="E287" s="402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401">
        <v>4680115881228</v>
      </c>
      <c r="E288" s="402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401">
        <v>4680115881211</v>
      </c>
      <c r="E289" s="402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4"/>
      <c r="R289" s="394"/>
      <c r="S289" s="394"/>
      <c r="T289" s="395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401">
        <v>4680115881020</v>
      </c>
      <c r="E290" s="402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4"/>
      <c r="R290" s="394"/>
      <c r="S290" s="394"/>
      <c r="T290" s="395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85"/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7"/>
      <c r="P291" s="388" t="s">
        <v>69</v>
      </c>
      <c r="Q291" s="389"/>
      <c r="R291" s="389"/>
      <c r="S291" s="389"/>
      <c r="T291" s="389"/>
      <c r="U291" s="389"/>
      <c r="V291" s="39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86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8" t="s">
        <v>69</v>
      </c>
      <c r="Q292" s="389"/>
      <c r="R292" s="389"/>
      <c r="S292" s="389"/>
      <c r="T292" s="389"/>
      <c r="U292" s="389"/>
      <c r="V292" s="39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8" t="s">
        <v>387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386"/>
      <c r="Z293" s="386"/>
      <c r="AA293" s="375"/>
      <c r="AB293" s="375"/>
      <c r="AC293" s="375"/>
    </row>
    <row r="294" spans="1:68" ht="14.25" customHeight="1" x14ac:dyDescent="0.25">
      <c r="A294" s="404" t="s">
        <v>71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401">
        <v>4680115884618</v>
      </c>
      <c r="E295" s="402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4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8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6"/>
      <c r="O296" s="387"/>
      <c r="P296" s="388" t="s">
        <v>69</v>
      </c>
      <c r="Q296" s="389"/>
      <c r="R296" s="389"/>
      <c r="S296" s="389"/>
      <c r="T296" s="389"/>
      <c r="U296" s="389"/>
      <c r="V296" s="39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8" t="s">
        <v>69</v>
      </c>
      <c r="Q297" s="389"/>
      <c r="R297" s="389"/>
      <c r="S297" s="389"/>
      <c r="T297" s="389"/>
      <c r="U297" s="389"/>
      <c r="V297" s="39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8" t="s">
        <v>390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75"/>
      <c r="AB298" s="375"/>
      <c r="AC298" s="375"/>
    </row>
    <row r="299" spans="1:68" ht="14.25" customHeight="1" x14ac:dyDescent="0.25">
      <c r="A299" s="404" t="s">
        <v>109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401">
        <v>4680115882973</v>
      </c>
      <c r="E300" s="402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4"/>
      <c r="R300" s="394"/>
      <c r="S300" s="394"/>
      <c r="T300" s="395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8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7"/>
      <c r="P301" s="388" t="s">
        <v>69</v>
      </c>
      <c r="Q301" s="389"/>
      <c r="R301" s="389"/>
      <c r="S301" s="389"/>
      <c r="T301" s="389"/>
      <c r="U301" s="389"/>
      <c r="V301" s="39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8" t="s">
        <v>69</v>
      </c>
      <c r="Q302" s="389"/>
      <c r="R302" s="389"/>
      <c r="S302" s="389"/>
      <c r="T302" s="389"/>
      <c r="U302" s="389"/>
      <c r="V302" s="39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04" t="s">
        <v>63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401">
        <v>4607091389845</v>
      </c>
      <c r="E304" s="402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4"/>
      <c r="R304" s="394"/>
      <c r="S304" s="394"/>
      <c r="T304" s="395"/>
      <c r="U304" s="34"/>
      <c r="V304" s="34"/>
      <c r="W304" s="35" t="s">
        <v>68</v>
      </c>
      <c r="X304" s="381">
        <v>6.3</v>
      </c>
      <c r="Y304" s="382">
        <f>IFERROR(IF(X304="",0,CEILING((X304/$H304),1)*$H304),"")</f>
        <v>6.3000000000000007</v>
      </c>
      <c r="Z304" s="36">
        <f>IFERROR(IF(Y304=0,"",ROUNDUP(Y304/H304,0)*0.00502),"")</f>
        <v>1.506E-2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6.6000000000000005</v>
      </c>
      <c r="BN304" s="64">
        <f>IFERROR(Y304*I304/H304,"0")</f>
        <v>6.6000000000000014</v>
      </c>
      <c r="BO304" s="64">
        <f>IFERROR(1/J304*(X304/H304),"0")</f>
        <v>1.2820512820512822E-2</v>
      </c>
      <c r="BP304" s="64">
        <f>IFERROR(1/J304*(Y304/H304),"0")</f>
        <v>1.2820512820512822E-2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401">
        <v>4680115882881</v>
      </c>
      <c r="E305" s="402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4"/>
      <c r="R305" s="394"/>
      <c r="S305" s="394"/>
      <c r="T305" s="395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8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7"/>
      <c r="P306" s="388" t="s">
        <v>69</v>
      </c>
      <c r="Q306" s="389"/>
      <c r="R306" s="389"/>
      <c r="S306" s="389"/>
      <c r="T306" s="389"/>
      <c r="U306" s="389"/>
      <c r="V306" s="390"/>
      <c r="W306" s="37" t="s">
        <v>70</v>
      </c>
      <c r="X306" s="383">
        <f>IFERROR(X304/H304,"0")+IFERROR(X305/H305,"0")</f>
        <v>3</v>
      </c>
      <c r="Y306" s="383">
        <f>IFERROR(Y304/H304,"0")+IFERROR(Y305/H305,"0")</f>
        <v>3</v>
      </c>
      <c r="Z306" s="383">
        <f>IFERROR(IF(Z304="",0,Z304),"0")+IFERROR(IF(Z305="",0,Z305),"0")</f>
        <v>1.506E-2</v>
      </c>
      <c r="AA306" s="384"/>
      <c r="AB306" s="384"/>
      <c r="AC306" s="384"/>
    </row>
    <row r="307" spans="1:68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8" t="s">
        <v>69</v>
      </c>
      <c r="Q307" s="389"/>
      <c r="R307" s="389"/>
      <c r="S307" s="389"/>
      <c r="T307" s="389"/>
      <c r="U307" s="389"/>
      <c r="V307" s="390"/>
      <c r="W307" s="37" t="s">
        <v>68</v>
      </c>
      <c r="X307" s="383">
        <f>IFERROR(SUM(X304:X305),"0")</f>
        <v>6.3</v>
      </c>
      <c r="Y307" s="383">
        <f>IFERROR(SUM(Y304:Y305),"0")</f>
        <v>6.3000000000000007</v>
      </c>
      <c r="Z307" s="37"/>
      <c r="AA307" s="384"/>
      <c r="AB307" s="384"/>
      <c r="AC307" s="384"/>
    </row>
    <row r="308" spans="1:68" ht="16.5" customHeight="1" x14ac:dyDescent="0.25">
      <c r="A308" s="438" t="s">
        <v>397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75"/>
      <c r="AB308" s="375"/>
      <c r="AC308" s="375"/>
    </row>
    <row r="309" spans="1:68" ht="14.25" customHeight="1" x14ac:dyDescent="0.25">
      <c r="A309" s="404" t="s">
        <v>109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401">
        <v>4680115885615</v>
      </c>
      <c r="E310" s="402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4"/>
      <c r="R310" s="394"/>
      <c r="S310" s="394"/>
      <c r="T310" s="395"/>
      <c r="U310" s="34"/>
      <c r="V310" s="34"/>
      <c r="W310" s="35" t="s">
        <v>68</v>
      </c>
      <c r="X310" s="381">
        <v>210</v>
      </c>
      <c r="Y310" s="382">
        <f t="shared" ref="Y310:Y316" si="52">IFERROR(IF(X310="",0,CEILING((X310/$H310),1)*$H310),"")</f>
        <v>216</v>
      </c>
      <c r="Z310" s="36">
        <f>IFERROR(IF(Y310=0,"",ROUNDUP(Y310/H310,0)*0.02175),"")</f>
        <v>0.43499999999999994</v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219.33333333333329</v>
      </c>
      <c r="BN310" s="64">
        <f t="shared" ref="BN310:BN316" si="54">IFERROR(Y310*I310/H310,"0")</f>
        <v>225.6</v>
      </c>
      <c r="BO310" s="64">
        <f t="shared" ref="BO310:BO316" si="55">IFERROR(1/J310*(X310/H310),"0")</f>
        <v>0.34722222222222215</v>
      </c>
      <c r="BP310" s="64">
        <f t="shared" ref="BP310:BP316" si="56">IFERROR(1/J310*(Y310/H310),"0")</f>
        <v>0.3571428571428571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401">
        <v>4680115885646</v>
      </c>
      <c r="E311" s="402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4"/>
      <c r="R311" s="394"/>
      <c r="S311" s="394"/>
      <c r="T311" s="395"/>
      <c r="U311" s="34"/>
      <c r="V311" s="34"/>
      <c r="W311" s="35" t="s">
        <v>68</v>
      </c>
      <c r="X311" s="381">
        <v>170</v>
      </c>
      <c r="Y311" s="382">
        <f t="shared" si="52"/>
        <v>172.8</v>
      </c>
      <c r="Z311" s="36">
        <f>IFERROR(IF(Y311=0,"",ROUNDUP(Y311/H311,0)*0.02175),"")</f>
        <v>0.34799999999999998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177.55555555555554</v>
      </c>
      <c r="BN311" s="64">
        <f t="shared" si="54"/>
        <v>180.48</v>
      </c>
      <c r="BO311" s="64">
        <f t="shared" si="55"/>
        <v>0.28108465608465605</v>
      </c>
      <c r="BP311" s="64">
        <f t="shared" si="56"/>
        <v>0.2857142857142857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401">
        <v>4680115885554</v>
      </c>
      <c r="E312" s="402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1">
        <v>710</v>
      </c>
      <c r="Y312" s="382">
        <f t="shared" si="52"/>
        <v>712.80000000000007</v>
      </c>
      <c r="Z312" s="36">
        <f>IFERROR(IF(Y312=0,"",ROUNDUP(Y312/H312,0)*0.02175),"")</f>
        <v>1.4355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741.55555555555543</v>
      </c>
      <c r="BN312" s="64">
        <f t="shared" si="54"/>
        <v>744.4799999999999</v>
      </c>
      <c r="BO312" s="64">
        <f t="shared" si="55"/>
        <v>1.1739417989417988</v>
      </c>
      <c r="BP312" s="64">
        <f t="shared" si="56"/>
        <v>1.1785714285714286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401">
        <v>4680115885622</v>
      </c>
      <c r="E313" s="402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4"/>
      <c r="R313" s="394"/>
      <c r="S313" s="394"/>
      <c r="T313" s="395"/>
      <c r="U313" s="34"/>
      <c r="V313" s="34"/>
      <c r="W313" s="35" t="s">
        <v>68</v>
      </c>
      <c r="X313" s="381">
        <v>36</v>
      </c>
      <c r="Y313" s="382">
        <f t="shared" si="52"/>
        <v>36</v>
      </c>
      <c r="Z313" s="36">
        <f>IFERROR(IF(Y313=0,"",ROUNDUP(Y313/H313,0)*0.00937),"")</f>
        <v>8.4330000000000002E-2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38.160000000000004</v>
      </c>
      <c r="BN313" s="64">
        <f t="shared" si="54"/>
        <v>38.160000000000004</v>
      </c>
      <c r="BO313" s="64">
        <f t="shared" si="55"/>
        <v>7.4999999999999997E-2</v>
      </c>
      <c r="BP313" s="64">
        <f t="shared" si="56"/>
        <v>7.4999999999999997E-2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401">
        <v>4680115881938</v>
      </c>
      <c r="E314" s="402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4"/>
      <c r="R314" s="394"/>
      <c r="S314" s="394"/>
      <c r="T314" s="395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401">
        <v>4607091387346</v>
      </c>
      <c r="E315" s="402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4"/>
      <c r="R315" s="394"/>
      <c r="S315" s="394"/>
      <c r="T315" s="395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401">
        <v>4680115885608</v>
      </c>
      <c r="E316" s="402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4"/>
      <c r="R316" s="394"/>
      <c r="S316" s="394"/>
      <c r="T316" s="395"/>
      <c r="U316" s="34"/>
      <c r="V316" s="34"/>
      <c r="W316" s="35" t="s">
        <v>68</v>
      </c>
      <c r="X316" s="381">
        <v>215</v>
      </c>
      <c r="Y316" s="382">
        <f t="shared" si="52"/>
        <v>216</v>
      </c>
      <c r="Z316" s="36">
        <f>IFERROR(IF(Y316=0,"",ROUNDUP(Y316/H316,0)*0.00937),"")</f>
        <v>0.50597999999999999</v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227.9</v>
      </c>
      <c r="BN316" s="64">
        <f t="shared" si="54"/>
        <v>228.96</v>
      </c>
      <c r="BO316" s="64">
        <f t="shared" si="55"/>
        <v>0.44791666666666669</v>
      </c>
      <c r="BP316" s="64">
        <f t="shared" si="56"/>
        <v>0.45</v>
      </c>
    </row>
    <row r="317" spans="1:68" x14ac:dyDescent="0.2">
      <c r="A317" s="385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7"/>
      <c r="P317" s="388" t="s">
        <v>69</v>
      </c>
      <c r="Q317" s="389"/>
      <c r="R317" s="389"/>
      <c r="S317" s="389"/>
      <c r="T317" s="389"/>
      <c r="U317" s="389"/>
      <c r="V317" s="39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163.67592592592592</v>
      </c>
      <c r="Y317" s="383">
        <f>IFERROR(Y310/H310,"0")+IFERROR(Y311/H311,"0")+IFERROR(Y312/H312,"0")+IFERROR(Y313/H313,"0")+IFERROR(Y314/H314,"0")+IFERROR(Y315/H315,"0")+IFERROR(Y316/H316,"0")</f>
        <v>165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2.8088099999999998</v>
      </c>
      <c r="AA317" s="384"/>
      <c r="AB317" s="384"/>
      <c r="AC317" s="384"/>
    </row>
    <row r="318" spans="1:68" x14ac:dyDescent="0.2">
      <c r="A318" s="386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8" t="s">
        <v>69</v>
      </c>
      <c r="Q318" s="389"/>
      <c r="R318" s="389"/>
      <c r="S318" s="389"/>
      <c r="T318" s="389"/>
      <c r="U318" s="389"/>
      <c r="V318" s="390"/>
      <c r="W318" s="37" t="s">
        <v>68</v>
      </c>
      <c r="X318" s="383">
        <f>IFERROR(SUM(X310:X316),"0")</f>
        <v>1341</v>
      </c>
      <c r="Y318" s="383">
        <f>IFERROR(SUM(Y310:Y316),"0")</f>
        <v>1353.6000000000001</v>
      </c>
      <c r="Z318" s="37"/>
      <c r="AA318" s="384"/>
      <c r="AB318" s="384"/>
      <c r="AC318" s="384"/>
    </row>
    <row r="319" spans="1:68" ht="14.25" customHeight="1" x14ac:dyDescent="0.25">
      <c r="A319" s="404" t="s">
        <v>63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401">
        <v>4607091387193</v>
      </c>
      <c r="E320" s="402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4"/>
      <c r="R320" s="394"/>
      <c r="S320" s="394"/>
      <c r="T320" s="395"/>
      <c r="U320" s="34"/>
      <c r="V320" s="34"/>
      <c r="W320" s="35" t="s">
        <v>68</v>
      </c>
      <c r="X320" s="381">
        <v>230</v>
      </c>
      <c r="Y320" s="382">
        <f>IFERROR(IF(X320="",0,CEILING((X320/$H320),1)*$H320),"")</f>
        <v>231</v>
      </c>
      <c r="Z320" s="36">
        <f>IFERROR(IF(Y320=0,"",ROUNDUP(Y320/H320,0)*0.00753),"")</f>
        <v>0.41415000000000002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244.23809523809521</v>
      </c>
      <c r="BN320" s="64">
        <f>IFERROR(Y320*I320/H320,"0")</f>
        <v>245.29999999999998</v>
      </c>
      <c r="BO320" s="64">
        <f>IFERROR(1/J320*(X320/H320),"0")</f>
        <v>0.35103785103785101</v>
      </c>
      <c r="BP320" s="64">
        <f>IFERROR(1/J320*(Y320/H320),"0")</f>
        <v>0.35256410256410253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401">
        <v>4607091387230</v>
      </c>
      <c r="E321" s="402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4"/>
      <c r="R321" s="394"/>
      <c r="S321" s="394"/>
      <c r="T321" s="395"/>
      <c r="U321" s="34"/>
      <c r="V321" s="34"/>
      <c r="W321" s="35" t="s">
        <v>68</v>
      </c>
      <c r="X321" s="381">
        <v>292</v>
      </c>
      <c r="Y321" s="382">
        <f>IFERROR(IF(X321="",0,CEILING((X321/$H321),1)*$H321),"")</f>
        <v>294</v>
      </c>
      <c r="Z321" s="36">
        <f>IFERROR(IF(Y321=0,"",ROUNDUP(Y321/H321,0)*0.00753),"")</f>
        <v>0.52710000000000001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310.07619047619045</v>
      </c>
      <c r="BN321" s="64">
        <f>IFERROR(Y321*I321/H321,"0")</f>
        <v>312.2</v>
      </c>
      <c r="BO321" s="64">
        <f>IFERROR(1/J321*(X321/H321),"0")</f>
        <v>0.44566544566544564</v>
      </c>
      <c r="BP321" s="64">
        <f>IFERROR(1/J321*(Y321/H321),"0")</f>
        <v>0.44871794871794868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401">
        <v>4607091387292</v>
      </c>
      <c r="E322" s="402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4"/>
      <c r="R322" s="394"/>
      <c r="S322" s="394"/>
      <c r="T322" s="395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401">
        <v>4607091387285</v>
      </c>
      <c r="E323" s="402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1">
        <v>79.8</v>
      </c>
      <c r="Y323" s="382">
        <f>IFERROR(IF(X323="",0,CEILING((X323/$H323),1)*$H323),"")</f>
        <v>79.8</v>
      </c>
      <c r="Z323" s="36">
        <f>IFERROR(IF(Y323=0,"",ROUNDUP(Y323/H323,0)*0.00502),"")</f>
        <v>0.19076000000000001</v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84.739999999999981</v>
      </c>
      <c r="BN323" s="64">
        <f>IFERROR(Y323*I323/H323,"0")</f>
        <v>84.739999999999981</v>
      </c>
      <c r="BO323" s="64">
        <f>IFERROR(1/J323*(X323/H323),"0")</f>
        <v>0.1623931623931624</v>
      </c>
      <c r="BP323" s="64">
        <f>IFERROR(1/J323*(Y323/H323),"0")</f>
        <v>0.1623931623931624</v>
      </c>
    </row>
    <row r="324" spans="1:68" x14ac:dyDescent="0.2">
      <c r="A324" s="385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7"/>
      <c r="P324" s="388" t="s">
        <v>69</v>
      </c>
      <c r="Q324" s="389"/>
      <c r="R324" s="389"/>
      <c r="S324" s="389"/>
      <c r="T324" s="389"/>
      <c r="U324" s="389"/>
      <c r="V324" s="390"/>
      <c r="W324" s="37" t="s">
        <v>70</v>
      </c>
      <c r="X324" s="383">
        <f>IFERROR(X320/H320,"0")+IFERROR(X321/H321,"0")+IFERROR(X322/H322,"0")+IFERROR(X323/H323,"0")</f>
        <v>162.28571428571428</v>
      </c>
      <c r="Y324" s="383">
        <f>IFERROR(Y320/H320,"0")+IFERROR(Y321/H321,"0")+IFERROR(Y322/H322,"0")+IFERROR(Y323/H323,"0")</f>
        <v>163</v>
      </c>
      <c r="Z324" s="383">
        <f>IFERROR(IF(Z320="",0,Z320),"0")+IFERROR(IF(Z321="",0,Z321),"0")+IFERROR(IF(Z322="",0,Z322),"0")+IFERROR(IF(Z323="",0,Z323),"0")</f>
        <v>1.13201</v>
      </c>
      <c r="AA324" s="384"/>
      <c r="AB324" s="384"/>
      <c r="AC324" s="384"/>
    </row>
    <row r="325" spans="1:68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8" t="s">
        <v>69</v>
      </c>
      <c r="Q325" s="389"/>
      <c r="R325" s="389"/>
      <c r="S325" s="389"/>
      <c r="T325" s="389"/>
      <c r="U325" s="389"/>
      <c r="V325" s="390"/>
      <c r="W325" s="37" t="s">
        <v>68</v>
      </c>
      <c r="X325" s="383">
        <f>IFERROR(SUM(X320:X323),"0")</f>
        <v>601.79999999999995</v>
      </c>
      <c r="Y325" s="383">
        <f>IFERROR(SUM(Y320:Y323),"0")</f>
        <v>604.79999999999995</v>
      </c>
      <c r="Z325" s="37"/>
      <c r="AA325" s="384"/>
      <c r="AB325" s="384"/>
      <c r="AC325" s="384"/>
    </row>
    <row r="326" spans="1:68" ht="14.25" customHeight="1" x14ac:dyDescent="0.25">
      <c r="A326" s="404" t="s">
        <v>71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401">
        <v>4607091387766</v>
      </c>
      <c r="E327" s="402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4"/>
      <c r="R327" s="394"/>
      <c r="S327" s="394"/>
      <c r="T327" s="395"/>
      <c r="U327" s="34"/>
      <c r="V327" s="34"/>
      <c r="W327" s="35" t="s">
        <v>68</v>
      </c>
      <c r="X327" s="381">
        <v>3480</v>
      </c>
      <c r="Y327" s="382">
        <f t="shared" ref="Y327:Y332" si="57">IFERROR(IF(X327="",0,CEILING((X327/$H327),1)*$H327),"")</f>
        <v>3486.6</v>
      </c>
      <c r="Z327" s="36">
        <f>IFERROR(IF(Y327=0,"",ROUNDUP(Y327/H327,0)*0.02175),"")</f>
        <v>9.7222499999999989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3728.9538461538464</v>
      </c>
      <c r="BN327" s="64">
        <f t="shared" ref="BN327:BN332" si="59">IFERROR(Y327*I327/H327,"0")</f>
        <v>3736.0260000000003</v>
      </c>
      <c r="BO327" s="64">
        <f t="shared" ref="BO327:BO332" si="60">IFERROR(1/J327*(X327/H327),"0")</f>
        <v>7.9670329670329672</v>
      </c>
      <c r="BP327" s="64">
        <f t="shared" ref="BP327:BP332" si="61">IFERROR(1/J327*(Y327/H327),"0")</f>
        <v>7.9821428571428568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401">
        <v>4607091387957</v>
      </c>
      <c r="E328" s="402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401">
        <v>4607091387964</v>
      </c>
      <c r="E329" s="402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401">
        <v>4680115884588</v>
      </c>
      <c r="E330" s="402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4"/>
      <c r="R330" s="394"/>
      <c r="S330" s="394"/>
      <c r="T330" s="395"/>
      <c r="U330" s="34"/>
      <c r="V330" s="34"/>
      <c r="W330" s="35" t="s">
        <v>68</v>
      </c>
      <c r="X330" s="381">
        <v>12</v>
      </c>
      <c r="Y330" s="382">
        <f t="shared" si="57"/>
        <v>12</v>
      </c>
      <c r="Z330" s="36">
        <f>IFERROR(IF(Y330=0,"",ROUNDUP(Y330/H330,0)*0.00753),"")</f>
        <v>3.0120000000000001E-2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13.064</v>
      </c>
      <c r="BN330" s="64">
        <f t="shared" si="59"/>
        <v>13.064</v>
      </c>
      <c r="BO330" s="64">
        <f t="shared" si="60"/>
        <v>2.564102564102564E-2</v>
      </c>
      <c r="BP330" s="64">
        <f t="shared" si="61"/>
        <v>2.564102564102564E-2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401">
        <v>4607091387537</v>
      </c>
      <c r="E331" s="402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401">
        <v>4607091387513</v>
      </c>
      <c r="E332" s="402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4"/>
      <c r="R332" s="394"/>
      <c r="S332" s="394"/>
      <c r="T332" s="395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8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7"/>
      <c r="P333" s="388" t="s">
        <v>69</v>
      </c>
      <c r="Q333" s="389"/>
      <c r="R333" s="389"/>
      <c r="S333" s="389"/>
      <c r="T333" s="389"/>
      <c r="U333" s="389"/>
      <c r="V333" s="390"/>
      <c r="W333" s="37" t="s">
        <v>70</v>
      </c>
      <c r="X333" s="383">
        <f>IFERROR(X327/H327,"0")+IFERROR(X328/H328,"0")+IFERROR(X329/H329,"0")+IFERROR(X330/H330,"0")+IFERROR(X331/H331,"0")+IFERROR(X332/H332,"0")</f>
        <v>450.15384615384619</v>
      </c>
      <c r="Y333" s="383">
        <f>IFERROR(Y327/H327,"0")+IFERROR(Y328/H328,"0")+IFERROR(Y329/H329,"0")+IFERROR(Y330/H330,"0")+IFERROR(Y331/H331,"0")+IFERROR(Y332/H332,"0")</f>
        <v>451</v>
      </c>
      <c r="Z333" s="383">
        <f>IFERROR(IF(Z327="",0,Z327),"0")+IFERROR(IF(Z328="",0,Z328),"0")+IFERROR(IF(Z329="",0,Z329),"0")+IFERROR(IF(Z330="",0,Z330),"0")+IFERROR(IF(Z331="",0,Z331),"0")+IFERROR(IF(Z332="",0,Z332),"0")</f>
        <v>9.7523699999999991</v>
      </c>
      <c r="AA333" s="384"/>
      <c r="AB333" s="384"/>
      <c r="AC333" s="384"/>
    </row>
    <row r="334" spans="1:68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8" t="s">
        <v>69</v>
      </c>
      <c r="Q334" s="389"/>
      <c r="R334" s="389"/>
      <c r="S334" s="389"/>
      <c r="T334" s="389"/>
      <c r="U334" s="389"/>
      <c r="V334" s="390"/>
      <c r="W334" s="37" t="s">
        <v>68</v>
      </c>
      <c r="X334" s="383">
        <f>IFERROR(SUM(X327:X332),"0")</f>
        <v>3492</v>
      </c>
      <c r="Y334" s="383">
        <f>IFERROR(SUM(Y327:Y332),"0")</f>
        <v>3498.6</v>
      </c>
      <c r="Z334" s="37"/>
      <c r="AA334" s="384"/>
      <c r="AB334" s="384"/>
      <c r="AC334" s="384"/>
    </row>
    <row r="335" spans="1:68" ht="14.25" customHeight="1" x14ac:dyDescent="0.25">
      <c r="A335" s="404" t="s">
        <v>164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401">
        <v>4607091380880</v>
      </c>
      <c r="E336" s="402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4"/>
      <c r="R336" s="394"/>
      <c r="S336" s="394"/>
      <c r="T336" s="395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401">
        <v>4607091384482</v>
      </c>
      <c r="E337" s="402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7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1">
        <v>218</v>
      </c>
      <c r="Y337" s="382">
        <f>IFERROR(IF(X337="",0,CEILING((X337/$H337),1)*$H337),"")</f>
        <v>218.4</v>
      </c>
      <c r="Z337" s="36">
        <f>IFERROR(IF(Y337=0,"",ROUNDUP(Y337/H337,0)*0.02175),"")</f>
        <v>0.60899999999999999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233.76307692307694</v>
      </c>
      <c r="BN337" s="64">
        <f>IFERROR(Y337*I337/H337,"0")</f>
        <v>234.19200000000004</v>
      </c>
      <c r="BO337" s="64">
        <f>IFERROR(1/J337*(X337/H337),"0")</f>
        <v>0.49908424908424909</v>
      </c>
      <c r="BP337" s="64">
        <f>IFERROR(1/J337*(Y337/H337),"0")</f>
        <v>0.5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401">
        <v>4607091380897</v>
      </c>
      <c r="E338" s="402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4"/>
      <c r="R338" s="394"/>
      <c r="S338" s="394"/>
      <c r="T338" s="395"/>
      <c r="U338" s="34"/>
      <c r="V338" s="34"/>
      <c r="W338" s="35" t="s">
        <v>68</v>
      </c>
      <c r="X338" s="381">
        <v>66</v>
      </c>
      <c r="Y338" s="382">
        <f>IFERROR(IF(X338="",0,CEILING((X338/$H338),1)*$H338),"")</f>
        <v>67.2</v>
      </c>
      <c r="Z338" s="36">
        <f>IFERROR(IF(Y338=0,"",ROUNDUP(Y338/H338,0)*0.02175),"")</f>
        <v>0.17399999999999999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70.431428571428569</v>
      </c>
      <c r="BN338" s="64">
        <f>IFERROR(Y338*I338/H338,"0")</f>
        <v>71.712000000000003</v>
      </c>
      <c r="BO338" s="64">
        <f>IFERROR(1/J338*(X338/H338),"0")</f>
        <v>0.14030612244897958</v>
      </c>
      <c r="BP338" s="64">
        <f>IFERROR(1/J338*(Y338/H338),"0")</f>
        <v>0.14285714285714285</v>
      </c>
    </row>
    <row r="339" spans="1:68" x14ac:dyDescent="0.2">
      <c r="A339" s="38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7"/>
      <c r="P339" s="388" t="s">
        <v>69</v>
      </c>
      <c r="Q339" s="389"/>
      <c r="R339" s="389"/>
      <c r="S339" s="389"/>
      <c r="T339" s="389"/>
      <c r="U339" s="389"/>
      <c r="V339" s="390"/>
      <c r="W339" s="37" t="s">
        <v>70</v>
      </c>
      <c r="X339" s="383">
        <f>IFERROR(X336/H336,"0")+IFERROR(X337/H337,"0")+IFERROR(X338/H338,"0")</f>
        <v>35.805860805860803</v>
      </c>
      <c r="Y339" s="383">
        <f>IFERROR(Y336/H336,"0")+IFERROR(Y337/H337,"0")+IFERROR(Y338/H338,"0")</f>
        <v>36</v>
      </c>
      <c r="Z339" s="383">
        <f>IFERROR(IF(Z336="",0,Z336),"0")+IFERROR(IF(Z337="",0,Z337),"0")+IFERROR(IF(Z338="",0,Z338),"0")</f>
        <v>0.78299999999999992</v>
      </c>
      <c r="AA339" s="384"/>
      <c r="AB339" s="384"/>
      <c r="AC339" s="384"/>
    </row>
    <row r="340" spans="1:68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8" t="s">
        <v>69</v>
      </c>
      <c r="Q340" s="389"/>
      <c r="R340" s="389"/>
      <c r="S340" s="389"/>
      <c r="T340" s="389"/>
      <c r="U340" s="389"/>
      <c r="V340" s="390"/>
      <c r="W340" s="37" t="s">
        <v>68</v>
      </c>
      <c r="X340" s="383">
        <f>IFERROR(SUM(X336:X338),"0")</f>
        <v>284</v>
      </c>
      <c r="Y340" s="383">
        <f>IFERROR(SUM(Y336:Y338),"0")</f>
        <v>285.60000000000002</v>
      </c>
      <c r="Z340" s="37"/>
      <c r="AA340" s="384"/>
      <c r="AB340" s="384"/>
      <c r="AC340" s="384"/>
    </row>
    <row r="341" spans="1:68" ht="14.25" customHeight="1" x14ac:dyDescent="0.25">
      <c r="A341" s="404" t="s">
        <v>95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401">
        <v>4607091388374</v>
      </c>
      <c r="E342" s="402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5" t="s">
        <v>440</v>
      </c>
      <c r="Q342" s="394"/>
      <c r="R342" s="394"/>
      <c r="S342" s="394"/>
      <c r="T342" s="395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401">
        <v>4607091388381</v>
      </c>
      <c r="E343" s="402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8" t="s">
        <v>443</v>
      </c>
      <c r="Q343" s="394"/>
      <c r="R343" s="394"/>
      <c r="S343" s="394"/>
      <c r="T343" s="395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401">
        <v>4607091383102</v>
      </c>
      <c r="E344" s="402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4"/>
      <c r="R344" s="394"/>
      <c r="S344" s="394"/>
      <c r="T344" s="395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401">
        <v>4607091388404</v>
      </c>
      <c r="E345" s="402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1">
        <v>5.1000000000000014</v>
      </c>
      <c r="Y345" s="382">
        <f>IFERROR(IF(X345="",0,CEILING((X345/$H345),1)*$H345),"")</f>
        <v>5.0999999999999996</v>
      </c>
      <c r="Z345" s="36">
        <f>IFERROR(IF(Y345=0,"",ROUNDUP(Y345/H345,0)*0.00753),"")</f>
        <v>1.506E-2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5.8000000000000025</v>
      </c>
      <c r="BN345" s="64">
        <f>IFERROR(Y345*I345/H345,"0")</f>
        <v>5.8</v>
      </c>
      <c r="BO345" s="64">
        <f>IFERROR(1/J345*(X345/H345),"0")</f>
        <v>1.2820512820512825E-2</v>
      </c>
      <c r="BP345" s="64">
        <f>IFERROR(1/J345*(Y345/H345),"0")</f>
        <v>1.282051282051282E-2</v>
      </c>
    </row>
    <row r="346" spans="1:68" x14ac:dyDescent="0.2">
      <c r="A346" s="385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7"/>
      <c r="P346" s="388" t="s">
        <v>69</v>
      </c>
      <c r="Q346" s="389"/>
      <c r="R346" s="389"/>
      <c r="S346" s="389"/>
      <c r="T346" s="389"/>
      <c r="U346" s="389"/>
      <c r="V346" s="390"/>
      <c r="W346" s="37" t="s">
        <v>70</v>
      </c>
      <c r="X346" s="383">
        <f>IFERROR(X342/H342,"0")+IFERROR(X343/H343,"0")+IFERROR(X344/H344,"0")+IFERROR(X345/H345,"0")</f>
        <v>2.0000000000000009</v>
      </c>
      <c r="Y346" s="383">
        <f>IFERROR(Y342/H342,"0")+IFERROR(Y343/H343,"0")+IFERROR(Y344/H344,"0")+IFERROR(Y345/H345,"0")</f>
        <v>2</v>
      </c>
      <c r="Z346" s="383">
        <f>IFERROR(IF(Z342="",0,Z342),"0")+IFERROR(IF(Z343="",0,Z343),"0")+IFERROR(IF(Z344="",0,Z344),"0")+IFERROR(IF(Z345="",0,Z345),"0")</f>
        <v>1.506E-2</v>
      </c>
      <c r="AA346" s="384"/>
      <c r="AB346" s="384"/>
      <c r="AC346" s="384"/>
    </row>
    <row r="347" spans="1:68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8" t="s">
        <v>69</v>
      </c>
      <c r="Q347" s="389"/>
      <c r="R347" s="389"/>
      <c r="S347" s="389"/>
      <c r="T347" s="389"/>
      <c r="U347" s="389"/>
      <c r="V347" s="390"/>
      <c r="W347" s="37" t="s">
        <v>68</v>
      </c>
      <c r="X347" s="383">
        <f>IFERROR(SUM(X342:X345),"0")</f>
        <v>5.1000000000000014</v>
      </c>
      <c r="Y347" s="383">
        <f>IFERROR(SUM(Y342:Y345),"0")</f>
        <v>5.0999999999999996</v>
      </c>
      <c r="Z347" s="37"/>
      <c r="AA347" s="384"/>
      <c r="AB347" s="384"/>
      <c r="AC347" s="384"/>
    </row>
    <row r="348" spans="1:68" ht="14.25" customHeight="1" x14ac:dyDescent="0.25">
      <c r="A348" s="404" t="s">
        <v>448</v>
      </c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401">
        <v>4680115881808</v>
      </c>
      <c r="E349" s="402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4"/>
      <c r="R349" s="394"/>
      <c r="S349" s="394"/>
      <c r="T349" s="395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401">
        <v>4680115881822</v>
      </c>
      <c r="E350" s="402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4"/>
      <c r="R350" s="394"/>
      <c r="S350" s="394"/>
      <c r="T350" s="395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401">
        <v>4680115880016</v>
      </c>
      <c r="E351" s="402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4"/>
      <c r="R351" s="394"/>
      <c r="S351" s="394"/>
      <c r="T351" s="395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85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7"/>
      <c r="P352" s="388" t="s">
        <v>69</v>
      </c>
      <c r="Q352" s="389"/>
      <c r="R352" s="389"/>
      <c r="S352" s="389"/>
      <c r="T352" s="389"/>
      <c r="U352" s="389"/>
      <c r="V352" s="39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86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8" t="s">
        <v>69</v>
      </c>
      <c r="Q353" s="389"/>
      <c r="R353" s="389"/>
      <c r="S353" s="389"/>
      <c r="T353" s="389"/>
      <c r="U353" s="389"/>
      <c r="V353" s="39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8" t="s">
        <v>457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75"/>
      <c r="AB354" s="375"/>
      <c r="AC354" s="375"/>
    </row>
    <row r="355" spans="1:68" ht="14.25" customHeight="1" x14ac:dyDescent="0.25">
      <c r="A355" s="404" t="s">
        <v>63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401">
        <v>4607091383836</v>
      </c>
      <c r="E356" s="402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4"/>
      <c r="R356" s="394"/>
      <c r="S356" s="394"/>
      <c r="T356" s="395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8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7"/>
      <c r="P357" s="388" t="s">
        <v>69</v>
      </c>
      <c r="Q357" s="389"/>
      <c r="R357" s="389"/>
      <c r="S357" s="389"/>
      <c r="T357" s="389"/>
      <c r="U357" s="389"/>
      <c r="V357" s="39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8" t="s">
        <v>69</v>
      </c>
      <c r="Q358" s="389"/>
      <c r="R358" s="389"/>
      <c r="S358" s="389"/>
      <c r="T358" s="389"/>
      <c r="U358" s="389"/>
      <c r="V358" s="39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04" t="s">
        <v>71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401">
        <v>4607091387919</v>
      </c>
      <c r="E360" s="402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4"/>
      <c r="R360" s="394"/>
      <c r="S360" s="394"/>
      <c r="T360" s="395"/>
      <c r="U360" s="34"/>
      <c r="V360" s="34"/>
      <c r="W360" s="35" t="s">
        <v>68</v>
      </c>
      <c r="X360" s="381">
        <v>85</v>
      </c>
      <c r="Y360" s="382">
        <f>IFERROR(IF(X360="",0,CEILING((X360/$H360),1)*$H360),"")</f>
        <v>89.1</v>
      </c>
      <c r="Z360" s="36">
        <f>IFERROR(IF(Y360=0,"",ROUNDUP(Y360/H360,0)*0.02175),"")</f>
        <v>0.23924999999999999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90.918518518518511</v>
      </c>
      <c r="BN360" s="64">
        <f>IFERROR(Y360*I360/H360,"0")</f>
        <v>95.303999999999988</v>
      </c>
      <c r="BO360" s="64">
        <f>IFERROR(1/J360*(X360/H360),"0")</f>
        <v>0.18738977072310406</v>
      </c>
      <c r="BP360" s="64">
        <f>IFERROR(1/J360*(Y360/H360),"0")</f>
        <v>0.19642857142857142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401">
        <v>4680115883604</v>
      </c>
      <c r="E361" s="402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4"/>
      <c r="R361" s="394"/>
      <c r="S361" s="394"/>
      <c r="T361" s="395"/>
      <c r="U361" s="34"/>
      <c r="V361" s="34"/>
      <c r="W361" s="35" t="s">
        <v>68</v>
      </c>
      <c r="X361" s="381">
        <v>125.3</v>
      </c>
      <c r="Y361" s="382">
        <f>IFERROR(IF(X361="",0,CEILING((X361/$H361),1)*$H361),"")</f>
        <v>126</v>
      </c>
      <c r="Z361" s="36">
        <f>IFERROR(IF(Y361=0,"",ROUNDUP(Y361/H361,0)*0.00753),"")</f>
        <v>0.45180000000000003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141.52933333333331</v>
      </c>
      <c r="BN361" s="64">
        <f>IFERROR(Y361*I361/H361,"0")</f>
        <v>142.31999999999996</v>
      </c>
      <c r="BO361" s="64">
        <f>IFERROR(1/J361*(X361/H361),"0")</f>
        <v>0.38247863247863245</v>
      </c>
      <c r="BP361" s="64">
        <f>IFERROR(1/J361*(Y361/H361),"0")</f>
        <v>0.38461538461538458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401">
        <v>4680115883567</v>
      </c>
      <c r="E362" s="402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4"/>
      <c r="R362" s="394"/>
      <c r="S362" s="394"/>
      <c r="T362" s="395"/>
      <c r="U362" s="34"/>
      <c r="V362" s="34"/>
      <c r="W362" s="35" t="s">
        <v>68</v>
      </c>
      <c r="X362" s="381">
        <v>82.6</v>
      </c>
      <c r="Y362" s="382">
        <f>IFERROR(IF(X362="",0,CEILING((X362/$H362),1)*$H362),"")</f>
        <v>84</v>
      </c>
      <c r="Z362" s="36">
        <f>IFERROR(IF(Y362=0,"",ROUNDUP(Y362/H362,0)*0.00753),"")</f>
        <v>0.30120000000000002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92.826666666666654</v>
      </c>
      <c r="BN362" s="64">
        <f>IFERROR(Y362*I362/H362,"0")</f>
        <v>94.399999999999991</v>
      </c>
      <c r="BO362" s="64">
        <f>IFERROR(1/J362*(X362/H362),"0")</f>
        <v>0.25213675213675207</v>
      </c>
      <c r="BP362" s="64">
        <f>IFERROR(1/J362*(Y362/H362),"0")</f>
        <v>0.25641025641025639</v>
      </c>
    </row>
    <row r="363" spans="1:68" x14ac:dyDescent="0.2">
      <c r="A363" s="385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6"/>
      <c r="O363" s="387"/>
      <c r="P363" s="388" t="s">
        <v>69</v>
      </c>
      <c r="Q363" s="389"/>
      <c r="R363" s="389"/>
      <c r="S363" s="389"/>
      <c r="T363" s="389"/>
      <c r="U363" s="389"/>
      <c r="V363" s="390"/>
      <c r="W363" s="37" t="s">
        <v>70</v>
      </c>
      <c r="X363" s="383">
        <f>IFERROR(X360/H360,"0")+IFERROR(X361/H361,"0")+IFERROR(X362/H362,"0")</f>
        <v>109.49382716049382</v>
      </c>
      <c r="Y363" s="383">
        <f>IFERROR(Y360/H360,"0")+IFERROR(Y361/H361,"0")+IFERROR(Y362/H362,"0")</f>
        <v>111</v>
      </c>
      <c r="Z363" s="383">
        <f>IFERROR(IF(Z360="",0,Z360),"0")+IFERROR(IF(Z361="",0,Z361),"0")+IFERROR(IF(Z362="",0,Z362),"0")</f>
        <v>0.99225000000000008</v>
      </c>
      <c r="AA363" s="384"/>
      <c r="AB363" s="384"/>
      <c r="AC363" s="384"/>
    </row>
    <row r="364" spans="1:68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8" t="s">
        <v>69</v>
      </c>
      <c r="Q364" s="389"/>
      <c r="R364" s="389"/>
      <c r="S364" s="389"/>
      <c r="T364" s="389"/>
      <c r="U364" s="389"/>
      <c r="V364" s="390"/>
      <c r="W364" s="37" t="s">
        <v>68</v>
      </c>
      <c r="X364" s="383">
        <f>IFERROR(SUM(X360:X362),"0")</f>
        <v>292.89999999999998</v>
      </c>
      <c r="Y364" s="383">
        <f>IFERROR(SUM(Y360:Y362),"0")</f>
        <v>299.10000000000002</v>
      </c>
      <c r="Z364" s="37"/>
      <c r="AA364" s="384"/>
      <c r="AB364" s="384"/>
      <c r="AC364" s="384"/>
    </row>
    <row r="365" spans="1:68" ht="27.75" customHeight="1" x14ac:dyDescent="0.2">
      <c r="A365" s="434" t="s">
        <v>466</v>
      </c>
      <c r="B365" s="435"/>
      <c r="C365" s="435"/>
      <c r="D365" s="435"/>
      <c r="E365" s="435"/>
      <c r="F365" s="435"/>
      <c r="G365" s="435"/>
      <c r="H365" s="435"/>
      <c r="I365" s="435"/>
      <c r="J365" s="435"/>
      <c r="K365" s="435"/>
      <c r="L365" s="435"/>
      <c r="M365" s="435"/>
      <c r="N365" s="435"/>
      <c r="O365" s="435"/>
      <c r="P365" s="435"/>
      <c r="Q365" s="435"/>
      <c r="R365" s="435"/>
      <c r="S365" s="435"/>
      <c r="T365" s="435"/>
      <c r="U365" s="435"/>
      <c r="V365" s="435"/>
      <c r="W365" s="435"/>
      <c r="X365" s="435"/>
      <c r="Y365" s="435"/>
      <c r="Z365" s="435"/>
      <c r="AA365" s="48"/>
      <c r="AB365" s="48"/>
      <c r="AC365" s="48"/>
    </row>
    <row r="366" spans="1:68" ht="16.5" customHeight="1" x14ac:dyDescent="0.25">
      <c r="A366" s="438" t="s">
        <v>467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75"/>
      <c r="AB366" s="375"/>
      <c r="AC366" s="375"/>
    </row>
    <row r="367" spans="1:68" ht="14.25" customHeight="1" x14ac:dyDescent="0.25">
      <c r="A367" s="404" t="s">
        <v>109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401">
        <v>4680115884847</v>
      </c>
      <c r="E368" s="402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4"/>
      <c r="R368" s="394"/>
      <c r="S368" s="394"/>
      <c r="T368" s="395"/>
      <c r="U368" s="34"/>
      <c r="V368" s="34"/>
      <c r="W368" s="35" t="s">
        <v>68</v>
      </c>
      <c r="X368" s="381">
        <v>100</v>
      </c>
      <c r="Y368" s="382">
        <f t="shared" ref="Y368:Y376" si="62">IFERROR(IF(X368="",0,CEILING((X368/$H368),1)*$H368),"")</f>
        <v>105</v>
      </c>
      <c r="Z368" s="36">
        <f>IFERROR(IF(Y368=0,"",ROUNDUP(Y368/H368,0)*0.02175),"")</f>
        <v>0.15225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103.2</v>
      </c>
      <c r="BN368" s="64">
        <f t="shared" ref="BN368:BN376" si="64">IFERROR(Y368*I368/H368,"0")</f>
        <v>108.36</v>
      </c>
      <c r="BO368" s="64">
        <f t="shared" ref="BO368:BO376" si="65">IFERROR(1/J368*(X368/H368),"0")</f>
        <v>0.1388888888888889</v>
      </c>
      <c r="BP368" s="64">
        <f t="shared" ref="BP368:BP376" si="66">IFERROR(1/J368*(Y368/H368),"0")</f>
        <v>0.14583333333333331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401">
        <v>4680115884847</v>
      </c>
      <c r="E369" s="402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4"/>
      <c r="R369" s="394"/>
      <c r="S369" s="394"/>
      <c r="T369" s="395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401">
        <v>4680115884854</v>
      </c>
      <c r="E370" s="402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4"/>
      <c r="R370" s="394"/>
      <c r="S370" s="394"/>
      <c r="T370" s="395"/>
      <c r="U370" s="34"/>
      <c r="V370" s="34"/>
      <c r="W370" s="35" t="s">
        <v>68</v>
      </c>
      <c r="X370" s="381">
        <v>860</v>
      </c>
      <c r="Y370" s="382">
        <f t="shared" si="62"/>
        <v>870</v>
      </c>
      <c r="Z370" s="36">
        <f>IFERROR(IF(Y370=0,"",ROUNDUP(Y370/H370,0)*0.02175),"")</f>
        <v>1.2614999999999998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887.5200000000001</v>
      </c>
      <c r="BN370" s="64">
        <f t="shared" si="64"/>
        <v>897.84</v>
      </c>
      <c r="BO370" s="64">
        <f t="shared" si="65"/>
        <v>1.1944444444444444</v>
      </c>
      <c r="BP370" s="64">
        <f t="shared" si="66"/>
        <v>1.2083333333333333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401">
        <v>4680115884854</v>
      </c>
      <c r="E371" s="402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4"/>
      <c r="R371" s="394"/>
      <c r="S371" s="394"/>
      <c r="T371" s="395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401">
        <v>4680115884830</v>
      </c>
      <c r="E372" s="402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4"/>
      <c r="R372" s="394"/>
      <c r="S372" s="394"/>
      <c r="T372" s="395"/>
      <c r="U372" s="34"/>
      <c r="V372" s="34"/>
      <c r="W372" s="35" t="s">
        <v>68</v>
      </c>
      <c r="X372" s="381">
        <v>1670</v>
      </c>
      <c r="Y372" s="382">
        <f t="shared" si="62"/>
        <v>1680</v>
      </c>
      <c r="Z372" s="36">
        <f>IFERROR(IF(Y372=0,"",ROUNDUP(Y372/H372,0)*0.02175),"")</f>
        <v>2.4359999999999999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1723.44</v>
      </c>
      <c r="BN372" s="64">
        <f t="shared" si="64"/>
        <v>1733.76</v>
      </c>
      <c r="BO372" s="64">
        <f t="shared" si="65"/>
        <v>2.3194444444444442</v>
      </c>
      <c r="BP372" s="64">
        <f t="shared" si="66"/>
        <v>2.333333333333333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401">
        <v>4680115884830</v>
      </c>
      <c r="E373" s="402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401">
        <v>4680115882638</v>
      </c>
      <c r="E374" s="402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4"/>
      <c r="R374" s="394"/>
      <c r="S374" s="394"/>
      <c r="T374" s="395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401">
        <v>4680115884922</v>
      </c>
      <c r="E375" s="402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4"/>
      <c r="R375" s="394"/>
      <c r="S375" s="394"/>
      <c r="T375" s="395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401">
        <v>4680115884861</v>
      </c>
      <c r="E376" s="402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4"/>
      <c r="R376" s="394"/>
      <c r="S376" s="394"/>
      <c r="T376" s="395"/>
      <c r="U376" s="34"/>
      <c r="V376" s="34"/>
      <c r="W376" s="35" t="s">
        <v>68</v>
      </c>
      <c r="X376" s="381">
        <v>10</v>
      </c>
      <c r="Y376" s="382">
        <f t="shared" si="62"/>
        <v>10</v>
      </c>
      <c r="Z376" s="36">
        <f>IFERROR(IF(Y376=0,"",ROUNDUP(Y376/H376,0)*0.00937),"")</f>
        <v>1.874E-2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10.42</v>
      </c>
      <c r="BN376" s="64">
        <f t="shared" si="64"/>
        <v>10.42</v>
      </c>
      <c r="BO376" s="64">
        <f t="shared" si="65"/>
        <v>1.6666666666666666E-2</v>
      </c>
      <c r="BP376" s="64">
        <f t="shared" si="66"/>
        <v>1.6666666666666666E-2</v>
      </c>
    </row>
    <row r="377" spans="1:68" x14ac:dyDescent="0.2">
      <c r="A377" s="385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7"/>
      <c r="P377" s="388" t="s">
        <v>69</v>
      </c>
      <c r="Q377" s="389"/>
      <c r="R377" s="389"/>
      <c r="S377" s="389"/>
      <c r="T377" s="389"/>
      <c r="U377" s="389"/>
      <c r="V377" s="39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177.33333333333331</v>
      </c>
      <c r="Y377" s="383">
        <f>IFERROR(Y368/H368,"0")+IFERROR(Y369/H369,"0")+IFERROR(Y370/H370,"0")+IFERROR(Y371/H371,"0")+IFERROR(Y372/H372,"0")+IFERROR(Y373/H373,"0")+IFERROR(Y374/H374,"0")+IFERROR(Y375/H375,"0")+IFERROR(Y376/H376,"0")</f>
        <v>179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3.86849</v>
      </c>
      <c r="AA377" s="384"/>
      <c r="AB377" s="384"/>
      <c r="AC377" s="384"/>
    </row>
    <row r="378" spans="1:68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8" t="s">
        <v>69</v>
      </c>
      <c r="Q378" s="389"/>
      <c r="R378" s="389"/>
      <c r="S378" s="389"/>
      <c r="T378" s="389"/>
      <c r="U378" s="389"/>
      <c r="V378" s="390"/>
      <c r="W378" s="37" t="s">
        <v>68</v>
      </c>
      <c r="X378" s="383">
        <f>IFERROR(SUM(X368:X376),"0")</f>
        <v>2640</v>
      </c>
      <c r="Y378" s="383">
        <f>IFERROR(SUM(Y368:Y376),"0")</f>
        <v>2665</v>
      </c>
      <c r="Z378" s="37"/>
      <c r="AA378" s="384"/>
      <c r="AB378" s="384"/>
      <c r="AC378" s="384"/>
    </row>
    <row r="379" spans="1:68" ht="14.25" customHeight="1" x14ac:dyDescent="0.25">
      <c r="A379" s="404" t="s">
        <v>142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401">
        <v>4607091383980</v>
      </c>
      <c r="E380" s="402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1">
        <v>1400</v>
      </c>
      <c r="Y380" s="382">
        <f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1444.8</v>
      </c>
      <c r="BN380" s="64">
        <f>IFERROR(Y380*I380/H380,"0")</f>
        <v>1455.12</v>
      </c>
      <c r="BO380" s="64">
        <f>IFERROR(1/J380*(X380/H380),"0")</f>
        <v>1.9444444444444442</v>
      </c>
      <c r="BP380" s="64">
        <f>IFERROR(1/J380*(Y380/H380),"0")</f>
        <v>1.9583333333333333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401">
        <v>4607091384178</v>
      </c>
      <c r="E381" s="402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4"/>
      <c r="R381" s="394"/>
      <c r="S381" s="394"/>
      <c r="T381" s="395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85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7"/>
      <c r="P382" s="388" t="s">
        <v>69</v>
      </c>
      <c r="Q382" s="389"/>
      <c r="R382" s="389"/>
      <c r="S382" s="389"/>
      <c r="T382" s="389"/>
      <c r="U382" s="389"/>
      <c r="V382" s="390"/>
      <c r="W382" s="37" t="s">
        <v>70</v>
      </c>
      <c r="X382" s="383">
        <f>IFERROR(X380/H380,"0")+IFERROR(X381/H381,"0")</f>
        <v>93.333333333333329</v>
      </c>
      <c r="Y382" s="383">
        <f>IFERROR(Y380/H380,"0")+IFERROR(Y381/H381,"0")</f>
        <v>94</v>
      </c>
      <c r="Z382" s="383">
        <f>IFERROR(IF(Z380="",0,Z380),"0")+IFERROR(IF(Z381="",0,Z381),"0")</f>
        <v>2.0444999999999998</v>
      </c>
      <c r="AA382" s="384"/>
      <c r="AB382" s="384"/>
      <c r="AC382" s="384"/>
    </row>
    <row r="383" spans="1:68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8" t="s">
        <v>69</v>
      </c>
      <c r="Q383" s="389"/>
      <c r="R383" s="389"/>
      <c r="S383" s="389"/>
      <c r="T383" s="389"/>
      <c r="U383" s="389"/>
      <c r="V383" s="390"/>
      <c r="W383" s="37" t="s">
        <v>68</v>
      </c>
      <c r="X383" s="383">
        <f>IFERROR(SUM(X380:X381),"0")</f>
        <v>1400</v>
      </c>
      <c r="Y383" s="383">
        <f>IFERROR(SUM(Y380:Y381),"0")</f>
        <v>1410</v>
      </c>
      <c r="Z383" s="37"/>
      <c r="AA383" s="384"/>
      <c r="AB383" s="384"/>
      <c r="AC383" s="384"/>
    </row>
    <row r="384" spans="1:68" ht="14.25" customHeight="1" x14ac:dyDescent="0.25">
      <c r="A384" s="404" t="s">
        <v>71</v>
      </c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401">
        <v>4607091383928</v>
      </c>
      <c r="E385" s="402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4"/>
      <c r="R385" s="394"/>
      <c r="S385" s="394"/>
      <c r="T385" s="395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401">
        <v>4607091383928</v>
      </c>
      <c r="E386" s="402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4"/>
      <c r="R386" s="394"/>
      <c r="S386" s="394"/>
      <c r="T386" s="395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401">
        <v>4607091384260</v>
      </c>
      <c r="E387" s="402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4"/>
      <c r="R387" s="394"/>
      <c r="S387" s="394"/>
      <c r="T387" s="395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85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7"/>
      <c r="P388" s="388" t="s">
        <v>69</v>
      </c>
      <c r="Q388" s="389"/>
      <c r="R388" s="389"/>
      <c r="S388" s="389"/>
      <c r="T388" s="389"/>
      <c r="U388" s="389"/>
      <c r="V388" s="390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86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8" t="s">
        <v>69</v>
      </c>
      <c r="Q389" s="389"/>
      <c r="R389" s="389"/>
      <c r="S389" s="389"/>
      <c r="T389" s="389"/>
      <c r="U389" s="389"/>
      <c r="V389" s="390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04" t="s">
        <v>164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401">
        <v>4607091384673</v>
      </c>
      <c r="E391" s="402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4"/>
      <c r="R391" s="394"/>
      <c r="S391" s="394"/>
      <c r="T391" s="395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401">
        <v>4607091384673</v>
      </c>
      <c r="E392" s="402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85"/>
      <c r="B393" s="386"/>
      <c r="C393" s="386"/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7"/>
      <c r="P393" s="388" t="s">
        <v>69</v>
      </c>
      <c r="Q393" s="389"/>
      <c r="R393" s="389"/>
      <c r="S393" s="389"/>
      <c r="T393" s="389"/>
      <c r="U393" s="389"/>
      <c r="V393" s="39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86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8" t="s">
        <v>69</v>
      </c>
      <c r="Q394" s="389"/>
      <c r="R394" s="389"/>
      <c r="S394" s="389"/>
      <c r="T394" s="389"/>
      <c r="U394" s="389"/>
      <c r="V394" s="39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8" t="s">
        <v>495</v>
      </c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75"/>
      <c r="AB395" s="375"/>
      <c r="AC395" s="375"/>
    </row>
    <row r="396" spans="1:68" ht="14.25" customHeight="1" x14ac:dyDescent="0.25">
      <c r="A396" s="404" t="s">
        <v>109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401">
        <v>4680115881907</v>
      </c>
      <c r="E397" s="402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0" t="s">
        <v>498</v>
      </c>
      <c r="Q397" s="394"/>
      <c r="R397" s="394"/>
      <c r="S397" s="394"/>
      <c r="T397" s="395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401">
        <v>4680115884892</v>
      </c>
      <c r="E398" s="402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4"/>
      <c r="R398" s="394"/>
      <c r="S398" s="394"/>
      <c r="T398" s="395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401">
        <v>4680115884885</v>
      </c>
      <c r="E399" s="402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4"/>
      <c r="R399" s="394"/>
      <c r="S399" s="394"/>
      <c r="T399" s="395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401">
        <v>4680115884908</v>
      </c>
      <c r="E400" s="402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85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7"/>
      <c r="P401" s="388" t="s">
        <v>69</v>
      </c>
      <c r="Q401" s="389"/>
      <c r="R401" s="389"/>
      <c r="S401" s="389"/>
      <c r="T401" s="389"/>
      <c r="U401" s="389"/>
      <c r="V401" s="39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8" t="s">
        <v>69</v>
      </c>
      <c r="Q402" s="389"/>
      <c r="R402" s="389"/>
      <c r="S402" s="389"/>
      <c r="T402" s="389"/>
      <c r="U402" s="389"/>
      <c r="V402" s="39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04" t="s">
        <v>63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401">
        <v>4607091384802</v>
      </c>
      <c r="E404" s="402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4"/>
      <c r="R404" s="394"/>
      <c r="S404" s="394"/>
      <c r="T404" s="395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401">
        <v>4607091384802</v>
      </c>
      <c r="E405" s="402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4"/>
      <c r="R405" s="394"/>
      <c r="S405" s="394"/>
      <c r="T405" s="395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401">
        <v>4607091384826</v>
      </c>
      <c r="E406" s="402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4"/>
      <c r="R406" s="394"/>
      <c r="S406" s="394"/>
      <c r="T406" s="395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8" t="s">
        <v>69</v>
      </c>
      <c r="Q407" s="389"/>
      <c r="R407" s="389"/>
      <c r="S407" s="389"/>
      <c r="T407" s="389"/>
      <c r="U407" s="389"/>
      <c r="V407" s="390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8" t="s">
        <v>69</v>
      </c>
      <c r="Q408" s="389"/>
      <c r="R408" s="389"/>
      <c r="S408" s="389"/>
      <c r="T408" s="389"/>
      <c r="U408" s="389"/>
      <c r="V408" s="390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04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401">
        <v>4607091384246</v>
      </c>
      <c r="E410" s="402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4"/>
      <c r="R410" s="394"/>
      <c r="S410" s="394"/>
      <c r="T410" s="395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401">
        <v>4680115881976</v>
      </c>
      <c r="E411" s="402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4"/>
      <c r="R411" s="394"/>
      <c r="S411" s="394"/>
      <c r="T411" s="395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401">
        <v>4607091384253</v>
      </c>
      <c r="E412" s="402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401">
        <v>4607091384253</v>
      </c>
      <c r="E413" s="402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4"/>
      <c r="R413" s="394"/>
      <c r="S413" s="394"/>
      <c r="T413" s="395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401">
        <v>4680115881969</v>
      </c>
      <c r="E414" s="402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4"/>
      <c r="R414" s="394"/>
      <c r="S414" s="394"/>
      <c r="T414" s="395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8" t="s">
        <v>69</v>
      </c>
      <c r="Q415" s="389"/>
      <c r="R415" s="389"/>
      <c r="S415" s="389"/>
      <c r="T415" s="389"/>
      <c r="U415" s="389"/>
      <c r="V415" s="390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8" t="s">
        <v>69</v>
      </c>
      <c r="Q416" s="389"/>
      <c r="R416" s="389"/>
      <c r="S416" s="389"/>
      <c r="T416" s="389"/>
      <c r="U416" s="389"/>
      <c r="V416" s="390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04" t="s">
        <v>164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401">
        <v>4607091389357</v>
      </c>
      <c r="E418" s="402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4"/>
      <c r="R418" s="394"/>
      <c r="S418" s="394"/>
      <c r="T418" s="395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8" t="s">
        <v>69</v>
      </c>
      <c r="Q419" s="389"/>
      <c r="R419" s="389"/>
      <c r="S419" s="389"/>
      <c r="T419" s="389"/>
      <c r="U419" s="389"/>
      <c r="V419" s="39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8" t="s">
        <v>69</v>
      </c>
      <c r="Q420" s="389"/>
      <c r="R420" s="389"/>
      <c r="S420" s="389"/>
      <c r="T420" s="389"/>
      <c r="U420" s="389"/>
      <c r="V420" s="39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34" t="s">
        <v>521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435"/>
      <c r="AA421" s="48"/>
      <c r="AB421" s="48"/>
      <c r="AC421" s="48"/>
    </row>
    <row r="422" spans="1:68" ht="16.5" customHeight="1" x14ac:dyDescent="0.25">
      <c r="A422" s="438" t="s">
        <v>522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75"/>
      <c r="AB422" s="375"/>
      <c r="AC422" s="375"/>
    </row>
    <row r="423" spans="1:68" ht="14.25" customHeight="1" x14ac:dyDescent="0.25">
      <c r="A423" s="404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401">
        <v>4607091389708</v>
      </c>
      <c r="E424" s="402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4"/>
      <c r="R424" s="394"/>
      <c r="S424" s="394"/>
      <c r="T424" s="395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8" t="s">
        <v>69</v>
      </c>
      <c r="Q425" s="389"/>
      <c r="R425" s="389"/>
      <c r="S425" s="389"/>
      <c r="T425" s="389"/>
      <c r="U425" s="389"/>
      <c r="V425" s="39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8" t="s">
        <v>69</v>
      </c>
      <c r="Q426" s="389"/>
      <c r="R426" s="389"/>
      <c r="S426" s="389"/>
      <c r="T426" s="389"/>
      <c r="U426" s="389"/>
      <c r="V426" s="39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04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401">
        <v>4607091389753</v>
      </c>
      <c r="E428" s="402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4"/>
      <c r="R428" s="394"/>
      <c r="S428" s="394"/>
      <c r="T428" s="395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401">
        <v>4607091389753</v>
      </c>
      <c r="E429" s="402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4"/>
      <c r="R429" s="394"/>
      <c r="S429" s="394"/>
      <c r="T429" s="395"/>
      <c r="U429" s="34"/>
      <c r="V429" s="34"/>
      <c r="W429" s="35" t="s">
        <v>68</v>
      </c>
      <c r="X429" s="381">
        <v>20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21.095238095238091</v>
      </c>
      <c r="BN429" s="64">
        <f t="shared" si="69"/>
        <v>22.15</v>
      </c>
      <c r="BO429" s="64">
        <f t="shared" si="70"/>
        <v>3.0525030525030524E-2</v>
      </c>
      <c r="BP429" s="64">
        <f t="shared" si="71"/>
        <v>3.2051282051282048E-2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401">
        <v>4607091389760</v>
      </c>
      <c r="E430" s="402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4"/>
      <c r="R430" s="394"/>
      <c r="S430" s="394"/>
      <c r="T430" s="395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401">
        <v>4607091389746</v>
      </c>
      <c r="E431" s="402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401">
        <v>4607091389746</v>
      </c>
      <c r="E432" s="402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4"/>
      <c r="R432" s="394"/>
      <c r="S432" s="394"/>
      <c r="T432" s="395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401">
        <v>4680115883147</v>
      </c>
      <c r="E433" s="402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4"/>
      <c r="R433" s="394"/>
      <c r="S433" s="394"/>
      <c r="T433" s="395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401">
        <v>4680115883147</v>
      </c>
      <c r="E434" s="402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4"/>
      <c r="R434" s="394"/>
      <c r="S434" s="394"/>
      <c r="T434" s="395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401">
        <v>4607091384338</v>
      </c>
      <c r="E435" s="402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4"/>
      <c r="R435" s="394"/>
      <c r="S435" s="394"/>
      <c r="T435" s="395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401">
        <v>4607091384338</v>
      </c>
      <c r="E436" s="402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4"/>
      <c r="R436" s="394"/>
      <c r="S436" s="394"/>
      <c r="T436" s="395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401">
        <v>4680115883154</v>
      </c>
      <c r="E437" s="402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401">
        <v>4680115883154</v>
      </c>
      <c r="E438" s="402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401">
        <v>4607091389524</v>
      </c>
      <c r="E439" s="402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1">
        <v>10.5</v>
      </c>
      <c r="Y439" s="382">
        <f t="shared" si="67"/>
        <v>10.5</v>
      </c>
      <c r="Z439" s="36">
        <f t="shared" si="72"/>
        <v>2.5100000000000001E-2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11.149999999999999</v>
      </c>
      <c r="BN439" s="64">
        <f t="shared" si="69"/>
        <v>11.149999999999999</v>
      </c>
      <c r="BO439" s="64">
        <f t="shared" si="70"/>
        <v>2.1367521367521368E-2</v>
      </c>
      <c r="BP439" s="64">
        <f t="shared" si="71"/>
        <v>2.1367521367521368E-2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401">
        <v>4607091389524</v>
      </c>
      <c r="E440" s="402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401">
        <v>4680115883161</v>
      </c>
      <c r="E441" s="402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401">
        <v>4680115883161</v>
      </c>
      <c r="E442" s="402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401">
        <v>4607091389531</v>
      </c>
      <c r="E443" s="402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401">
        <v>4607091389531</v>
      </c>
      <c r="E444" s="402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4"/>
      <c r="R444" s="394"/>
      <c r="S444" s="394"/>
      <c r="T444" s="395"/>
      <c r="U444" s="34"/>
      <c r="V444" s="34"/>
      <c r="W444" s="35" t="s">
        <v>68</v>
      </c>
      <c r="X444" s="381">
        <v>8.3999999999999986</v>
      </c>
      <c r="Y444" s="382">
        <f t="shared" si="67"/>
        <v>8.4</v>
      </c>
      <c r="Z444" s="36">
        <f t="shared" si="72"/>
        <v>2.0080000000000001E-2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8.9199999999999982</v>
      </c>
      <c r="BN444" s="64">
        <f t="shared" si="69"/>
        <v>8.92</v>
      </c>
      <c r="BO444" s="64">
        <f t="shared" si="70"/>
        <v>1.7094017094017092E-2</v>
      </c>
      <c r="BP444" s="64">
        <f t="shared" si="71"/>
        <v>1.7094017094017096E-2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401">
        <v>4607091384345</v>
      </c>
      <c r="E445" s="402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4"/>
      <c r="R445" s="394"/>
      <c r="S445" s="394"/>
      <c r="T445" s="395"/>
      <c r="U445" s="34"/>
      <c r="V445" s="34"/>
      <c r="W445" s="35" t="s">
        <v>68</v>
      </c>
      <c r="X445" s="381">
        <v>10.5</v>
      </c>
      <c r="Y445" s="382">
        <f t="shared" si="67"/>
        <v>10.5</v>
      </c>
      <c r="Z445" s="36">
        <f t="shared" si="72"/>
        <v>2.5100000000000001E-2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11.149999999999999</v>
      </c>
      <c r="BN445" s="64">
        <f t="shared" si="69"/>
        <v>11.149999999999999</v>
      </c>
      <c r="BO445" s="64">
        <f t="shared" si="70"/>
        <v>2.1367521367521368E-2</v>
      </c>
      <c r="BP445" s="64">
        <f t="shared" si="71"/>
        <v>2.1367521367521368E-2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401">
        <v>4680115883185</v>
      </c>
      <c r="E446" s="402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401">
        <v>4680115883185</v>
      </c>
      <c r="E447" s="402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4"/>
      <c r="R447" s="394"/>
      <c r="S447" s="394"/>
      <c r="T447" s="395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401">
        <v>4680115882928</v>
      </c>
      <c r="E448" s="402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8" t="s">
        <v>69</v>
      </c>
      <c r="Q449" s="389"/>
      <c r="R449" s="389"/>
      <c r="S449" s="389"/>
      <c r="T449" s="389"/>
      <c r="U449" s="389"/>
      <c r="V449" s="39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18.761904761904763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0.10793</v>
      </c>
      <c r="AA449" s="384"/>
      <c r="AB449" s="384"/>
      <c r="AC449" s="384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8" t="s">
        <v>69</v>
      </c>
      <c r="Q450" s="389"/>
      <c r="R450" s="389"/>
      <c r="S450" s="389"/>
      <c r="T450" s="389"/>
      <c r="U450" s="389"/>
      <c r="V450" s="390"/>
      <c r="W450" s="37" t="s">
        <v>68</v>
      </c>
      <c r="X450" s="383">
        <f>IFERROR(SUM(X428:X448),"0")</f>
        <v>49.4</v>
      </c>
      <c r="Y450" s="383">
        <f>IFERROR(SUM(Y428:Y448),"0")</f>
        <v>50.4</v>
      </c>
      <c r="Z450" s="37"/>
      <c r="AA450" s="384"/>
      <c r="AB450" s="384"/>
      <c r="AC450" s="384"/>
    </row>
    <row r="451" spans="1:68" ht="14.25" customHeight="1" x14ac:dyDescent="0.25">
      <c r="A451" s="404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401">
        <v>4607091384352</v>
      </c>
      <c r="E452" s="402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401">
        <v>4607091389654</v>
      </c>
      <c r="E453" s="402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8" t="s">
        <v>69</v>
      </c>
      <c r="Q454" s="389"/>
      <c r="R454" s="389"/>
      <c r="S454" s="389"/>
      <c r="T454" s="389"/>
      <c r="U454" s="389"/>
      <c r="V454" s="39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8" t="s">
        <v>69</v>
      </c>
      <c r="Q455" s="389"/>
      <c r="R455" s="389"/>
      <c r="S455" s="389"/>
      <c r="T455" s="389"/>
      <c r="U455" s="389"/>
      <c r="V455" s="39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04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401">
        <v>4680115884335</v>
      </c>
      <c r="E457" s="402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4"/>
      <c r="R457" s="394"/>
      <c r="S457" s="394"/>
      <c r="T457" s="395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401">
        <v>4680115884342</v>
      </c>
      <c r="E458" s="402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4"/>
      <c r="R458" s="394"/>
      <c r="S458" s="394"/>
      <c r="T458" s="395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401">
        <v>4680115884113</v>
      </c>
      <c r="E459" s="402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4"/>
      <c r="R459" s="394"/>
      <c r="S459" s="394"/>
      <c r="T459" s="395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85"/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7"/>
      <c r="P460" s="388" t="s">
        <v>69</v>
      </c>
      <c r="Q460" s="389"/>
      <c r="R460" s="389"/>
      <c r="S460" s="389"/>
      <c r="T460" s="389"/>
      <c r="U460" s="389"/>
      <c r="V460" s="39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86"/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7"/>
      <c r="P461" s="388" t="s">
        <v>69</v>
      </c>
      <c r="Q461" s="389"/>
      <c r="R461" s="389"/>
      <c r="S461" s="389"/>
      <c r="T461" s="389"/>
      <c r="U461" s="389"/>
      <c r="V461" s="39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8" t="s">
        <v>570</v>
      </c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  <c r="X462" s="386"/>
      <c r="Y462" s="386"/>
      <c r="Z462" s="386"/>
      <c r="AA462" s="375"/>
      <c r="AB462" s="375"/>
      <c r="AC462" s="375"/>
    </row>
    <row r="463" spans="1:68" ht="14.25" customHeight="1" x14ac:dyDescent="0.25">
      <c r="A463" s="404" t="s">
        <v>142</v>
      </c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386"/>
      <c r="Z463" s="386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401">
        <v>4607091389364</v>
      </c>
      <c r="E464" s="402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70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4"/>
      <c r="R464" s="394"/>
      <c r="S464" s="394"/>
      <c r="T464" s="395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85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7"/>
      <c r="P465" s="388" t="s">
        <v>69</v>
      </c>
      <c r="Q465" s="389"/>
      <c r="R465" s="389"/>
      <c r="S465" s="389"/>
      <c r="T465" s="389"/>
      <c r="U465" s="389"/>
      <c r="V465" s="39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7"/>
      <c r="P466" s="388" t="s">
        <v>69</v>
      </c>
      <c r="Q466" s="389"/>
      <c r="R466" s="389"/>
      <c r="S466" s="389"/>
      <c r="T466" s="389"/>
      <c r="U466" s="389"/>
      <c r="V466" s="39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04" t="s">
        <v>63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386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401">
        <v>4607091389739</v>
      </c>
      <c r="E468" s="402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7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4"/>
      <c r="R468" s="394"/>
      <c r="S468" s="394"/>
      <c r="T468" s="395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401">
        <v>4607091389739</v>
      </c>
      <c r="E469" s="402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4"/>
      <c r="R469" s="394"/>
      <c r="S469" s="394"/>
      <c r="T469" s="395"/>
      <c r="U469" s="34"/>
      <c r="V469" s="34"/>
      <c r="W469" s="35" t="s">
        <v>68</v>
      </c>
      <c r="X469" s="381">
        <v>4</v>
      </c>
      <c r="Y469" s="382">
        <f t="shared" si="73"/>
        <v>4.2</v>
      </c>
      <c r="Z469" s="36">
        <f>IFERROR(IF(Y469=0,"",ROUNDUP(Y469/H469,0)*0.00753),"")</f>
        <v>7.5300000000000002E-3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4.2190476190476183</v>
      </c>
      <c r="BN469" s="64">
        <f t="shared" si="75"/>
        <v>4.43</v>
      </c>
      <c r="BO469" s="64">
        <f t="shared" si="76"/>
        <v>6.1050061050061041E-3</v>
      </c>
      <c r="BP469" s="64">
        <f t="shared" si="77"/>
        <v>6.41025641025641E-3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401">
        <v>4607091389425</v>
      </c>
      <c r="E470" s="402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4"/>
      <c r="R470" s="394"/>
      <c r="S470" s="394"/>
      <c r="T470" s="395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401">
        <v>4680115880771</v>
      </c>
      <c r="E471" s="402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4"/>
      <c r="R471" s="394"/>
      <c r="S471" s="394"/>
      <c r="T471" s="395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401">
        <v>4607091389500</v>
      </c>
      <c r="E472" s="402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4"/>
      <c r="R472" s="394"/>
      <c r="S472" s="394"/>
      <c r="T472" s="395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401">
        <v>4607091389500</v>
      </c>
      <c r="E473" s="402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4"/>
      <c r="R473" s="394"/>
      <c r="S473" s="394"/>
      <c r="T473" s="395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85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7"/>
      <c r="P474" s="388" t="s">
        <v>69</v>
      </c>
      <c r="Q474" s="389"/>
      <c r="R474" s="389"/>
      <c r="S474" s="389"/>
      <c r="T474" s="389"/>
      <c r="U474" s="389"/>
      <c r="V474" s="390"/>
      <c r="W474" s="37" t="s">
        <v>70</v>
      </c>
      <c r="X474" s="383">
        <f>IFERROR(X468/H468,"0")+IFERROR(X469/H469,"0")+IFERROR(X470/H470,"0")+IFERROR(X471/H471,"0")+IFERROR(X472/H472,"0")+IFERROR(X473/H473,"0")</f>
        <v>0.95238095238095233</v>
      </c>
      <c r="Y474" s="383">
        <f>IFERROR(Y468/H468,"0")+IFERROR(Y469/H469,"0")+IFERROR(Y470/H470,"0")+IFERROR(Y471/H471,"0")+IFERROR(Y472/H472,"0")+IFERROR(Y473/H473,"0")</f>
        <v>1</v>
      </c>
      <c r="Z474" s="383">
        <f>IFERROR(IF(Z468="",0,Z468),"0")+IFERROR(IF(Z469="",0,Z469),"0")+IFERROR(IF(Z470="",0,Z470),"0")+IFERROR(IF(Z471="",0,Z471),"0")+IFERROR(IF(Z472="",0,Z472),"0")+IFERROR(IF(Z473="",0,Z473),"0")</f>
        <v>7.5300000000000002E-3</v>
      </c>
      <c r="AA474" s="384"/>
      <c r="AB474" s="384"/>
      <c r="AC474" s="384"/>
    </row>
    <row r="475" spans="1:68" x14ac:dyDescent="0.2">
      <c r="A475" s="386"/>
      <c r="B475" s="386"/>
      <c r="C475" s="386"/>
      <c r="D475" s="386"/>
      <c r="E475" s="386"/>
      <c r="F475" s="386"/>
      <c r="G475" s="386"/>
      <c r="H475" s="386"/>
      <c r="I475" s="386"/>
      <c r="J475" s="386"/>
      <c r="K475" s="386"/>
      <c r="L475" s="386"/>
      <c r="M475" s="386"/>
      <c r="N475" s="386"/>
      <c r="O475" s="387"/>
      <c r="P475" s="388" t="s">
        <v>69</v>
      </c>
      <c r="Q475" s="389"/>
      <c r="R475" s="389"/>
      <c r="S475" s="389"/>
      <c r="T475" s="389"/>
      <c r="U475" s="389"/>
      <c r="V475" s="390"/>
      <c r="W475" s="37" t="s">
        <v>68</v>
      </c>
      <c r="X475" s="383">
        <f>IFERROR(SUM(X468:X473),"0")</f>
        <v>4</v>
      </c>
      <c r="Y475" s="383">
        <f>IFERROR(SUM(Y468:Y473),"0")</f>
        <v>4.2</v>
      </c>
      <c r="Z475" s="37"/>
      <c r="AA475" s="384"/>
      <c r="AB475" s="384"/>
      <c r="AC475" s="384"/>
    </row>
    <row r="476" spans="1:68" ht="14.25" customHeight="1" x14ac:dyDescent="0.25">
      <c r="A476" s="404" t="s">
        <v>95</v>
      </c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6"/>
      <c r="P476" s="386"/>
      <c r="Q476" s="386"/>
      <c r="R476" s="386"/>
      <c r="S476" s="386"/>
      <c r="T476" s="386"/>
      <c r="U476" s="386"/>
      <c r="V476" s="386"/>
      <c r="W476" s="386"/>
      <c r="X476" s="386"/>
      <c r="Y476" s="386"/>
      <c r="Z476" s="386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401">
        <v>4680115884359</v>
      </c>
      <c r="E477" s="402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4"/>
      <c r="R477" s="394"/>
      <c r="S477" s="394"/>
      <c r="T477" s="395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401">
        <v>4680115884571</v>
      </c>
      <c r="E478" s="402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50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4"/>
      <c r="R478" s="394"/>
      <c r="S478" s="394"/>
      <c r="T478" s="395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85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7"/>
      <c r="P479" s="388" t="s">
        <v>69</v>
      </c>
      <c r="Q479" s="389"/>
      <c r="R479" s="389"/>
      <c r="S479" s="389"/>
      <c r="T479" s="389"/>
      <c r="U479" s="389"/>
      <c r="V479" s="39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86"/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7"/>
      <c r="P480" s="388" t="s">
        <v>69</v>
      </c>
      <c r="Q480" s="389"/>
      <c r="R480" s="389"/>
      <c r="S480" s="389"/>
      <c r="T480" s="389"/>
      <c r="U480" s="389"/>
      <c r="V480" s="39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04" t="s">
        <v>104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386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401">
        <v>4680115884090</v>
      </c>
      <c r="E482" s="402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8" t="s">
        <v>69</v>
      </c>
      <c r="Q483" s="389"/>
      <c r="R483" s="389"/>
      <c r="S483" s="389"/>
      <c r="T483" s="389"/>
      <c r="U483" s="389"/>
      <c r="V483" s="39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8" t="s">
        <v>69</v>
      </c>
      <c r="Q484" s="389"/>
      <c r="R484" s="389"/>
      <c r="S484" s="389"/>
      <c r="T484" s="389"/>
      <c r="U484" s="389"/>
      <c r="V484" s="39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04" t="s">
        <v>589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401">
        <v>4680115884564</v>
      </c>
      <c r="E486" s="402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4"/>
      <c r="R486" s="394"/>
      <c r="S486" s="394"/>
      <c r="T486" s="395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85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7"/>
      <c r="P487" s="388" t="s">
        <v>69</v>
      </c>
      <c r="Q487" s="389"/>
      <c r="R487" s="389"/>
      <c r="S487" s="389"/>
      <c r="T487" s="389"/>
      <c r="U487" s="389"/>
      <c r="V487" s="39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8" t="s">
        <v>69</v>
      </c>
      <c r="Q488" s="389"/>
      <c r="R488" s="389"/>
      <c r="S488" s="389"/>
      <c r="T488" s="389"/>
      <c r="U488" s="389"/>
      <c r="V488" s="39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8" t="s">
        <v>592</v>
      </c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6"/>
      <c r="P489" s="386"/>
      <c r="Q489" s="386"/>
      <c r="R489" s="386"/>
      <c r="S489" s="386"/>
      <c r="T489" s="386"/>
      <c r="U489" s="386"/>
      <c r="V489" s="386"/>
      <c r="W489" s="386"/>
      <c r="X489" s="386"/>
      <c r="Y489" s="386"/>
      <c r="Z489" s="386"/>
      <c r="AA489" s="375"/>
      <c r="AB489" s="375"/>
      <c r="AC489" s="375"/>
    </row>
    <row r="490" spans="1:68" ht="14.25" customHeight="1" x14ac:dyDescent="0.25">
      <c r="A490" s="404" t="s">
        <v>63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386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401">
        <v>4680115885189</v>
      </c>
      <c r="E491" s="402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59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4"/>
      <c r="R491" s="394"/>
      <c r="S491" s="394"/>
      <c r="T491" s="395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401">
        <v>4680115885172</v>
      </c>
      <c r="E492" s="402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4"/>
      <c r="R492" s="394"/>
      <c r="S492" s="394"/>
      <c r="T492" s="395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401">
        <v>4680115885110</v>
      </c>
      <c r="E493" s="402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4"/>
      <c r="R493" s="394"/>
      <c r="S493" s="394"/>
      <c r="T493" s="395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85"/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7"/>
      <c r="P494" s="388" t="s">
        <v>69</v>
      </c>
      <c r="Q494" s="389"/>
      <c r="R494" s="389"/>
      <c r="S494" s="389"/>
      <c r="T494" s="389"/>
      <c r="U494" s="389"/>
      <c r="V494" s="39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8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6"/>
      <c r="O495" s="387"/>
      <c r="P495" s="388" t="s">
        <v>69</v>
      </c>
      <c r="Q495" s="389"/>
      <c r="R495" s="389"/>
      <c r="S495" s="389"/>
      <c r="T495" s="389"/>
      <c r="U495" s="389"/>
      <c r="V495" s="39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8" t="s">
        <v>599</v>
      </c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6"/>
      <c r="O496" s="386"/>
      <c r="P496" s="386"/>
      <c r="Q496" s="386"/>
      <c r="R496" s="386"/>
      <c r="S496" s="386"/>
      <c r="T496" s="386"/>
      <c r="U496" s="386"/>
      <c r="V496" s="386"/>
      <c r="W496" s="386"/>
      <c r="X496" s="386"/>
      <c r="Y496" s="386"/>
      <c r="Z496" s="386"/>
      <c r="AA496" s="375"/>
      <c r="AB496" s="375"/>
      <c r="AC496" s="375"/>
    </row>
    <row r="497" spans="1:68" ht="14.25" customHeight="1" x14ac:dyDescent="0.25">
      <c r="A497" s="404" t="s">
        <v>63</v>
      </c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386"/>
      <c r="O497" s="386"/>
      <c r="P497" s="386"/>
      <c r="Q497" s="386"/>
      <c r="R497" s="386"/>
      <c r="S497" s="386"/>
      <c r="T497" s="386"/>
      <c r="U497" s="386"/>
      <c r="V497" s="386"/>
      <c r="W497" s="386"/>
      <c r="X497" s="386"/>
      <c r="Y497" s="386"/>
      <c r="Z497" s="386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401">
        <v>4680115885738</v>
      </c>
      <c r="E498" s="402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84" t="s">
        <v>602</v>
      </c>
      <c r="Q498" s="394"/>
      <c r="R498" s="394"/>
      <c r="S498" s="394"/>
      <c r="T498" s="395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401">
        <v>4680115885103</v>
      </c>
      <c r="E499" s="402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4"/>
      <c r="R499" s="394"/>
      <c r="S499" s="394"/>
      <c r="T499" s="395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8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7"/>
      <c r="P500" s="388" t="s">
        <v>69</v>
      </c>
      <c r="Q500" s="389"/>
      <c r="R500" s="389"/>
      <c r="S500" s="389"/>
      <c r="T500" s="389"/>
      <c r="U500" s="389"/>
      <c r="V500" s="39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7"/>
      <c r="P501" s="388" t="s">
        <v>69</v>
      </c>
      <c r="Q501" s="389"/>
      <c r="R501" s="389"/>
      <c r="S501" s="389"/>
      <c r="T501" s="389"/>
      <c r="U501" s="389"/>
      <c r="V501" s="39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04" t="s">
        <v>164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86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401">
        <v>4680115885509</v>
      </c>
      <c r="E503" s="402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4"/>
      <c r="R503" s="394"/>
      <c r="S503" s="394"/>
      <c r="T503" s="395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85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7"/>
      <c r="P504" s="388" t="s">
        <v>69</v>
      </c>
      <c r="Q504" s="389"/>
      <c r="R504" s="389"/>
      <c r="S504" s="389"/>
      <c r="T504" s="389"/>
      <c r="U504" s="389"/>
      <c r="V504" s="39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6"/>
      <c r="O505" s="387"/>
      <c r="P505" s="388" t="s">
        <v>69</v>
      </c>
      <c r="Q505" s="389"/>
      <c r="R505" s="389"/>
      <c r="S505" s="389"/>
      <c r="T505" s="389"/>
      <c r="U505" s="389"/>
      <c r="V505" s="39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34" t="s">
        <v>607</v>
      </c>
      <c r="B506" s="435"/>
      <c r="C506" s="435"/>
      <c r="D506" s="435"/>
      <c r="E506" s="435"/>
      <c r="F506" s="435"/>
      <c r="G506" s="435"/>
      <c r="H506" s="435"/>
      <c r="I506" s="435"/>
      <c r="J506" s="435"/>
      <c r="K506" s="435"/>
      <c r="L506" s="435"/>
      <c r="M506" s="435"/>
      <c r="N506" s="435"/>
      <c r="O506" s="435"/>
      <c r="P506" s="435"/>
      <c r="Q506" s="435"/>
      <c r="R506" s="435"/>
      <c r="S506" s="435"/>
      <c r="T506" s="435"/>
      <c r="U506" s="435"/>
      <c r="V506" s="435"/>
      <c r="W506" s="435"/>
      <c r="X506" s="435"/>
      <c r="Y506" s="435"/>
      <c r="Z506" s="435"/>
      <c r="AA506" s="48"/>
      <c r="AB506" s="48"/>
      <c r="AC506" s="48"/>
    </row>
    <row r="507" spans="1:68" ht="16.5" customHeight="1" x14ac:dyDescent="0.25">
      <c r="A507" s="438" t="s">
        <v>607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386"/>
      <c r="AA507" s="375"/>
      <c r="AB507" s="375"/>
      <c r="AC507" s="375"/>
    </row>
    <row r="508" spans="1:68" ht="14.25" customHeight="1" x14ac:dyDescent="0.25">
      <c r="A508" s="404" t="s">
        <v>109</v>
      </c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6"/>
      <c r="P508" s="386"/>
      <c r="Q508" s="386"/>
      <c r="R508" s="386"/>
      <c r="S508" s="386"/>
      <c r="T508" s="386"/>
      <c r="U508" s="386"/>
      <c r="V508" s="386"/>
      <c r="W508" s="386"/>
      <c r="X508" s="386"/>
      <c r="Y508" s="386"/>
      <c r="Z508" s="386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401">
        <v>4607091389067</v>
      </c>
      <c r="E509" s="402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4"/>
      <c r="R509" s="394"/>
      <c r="S509" s="394"/>
      <c r="T509" s="395"/>
      <c r="U509" s="34"/>
      <c r="V509" s="34"/>
      <c r="W509" s="35" t="s">
        <v>68</v>
      </c>
      <c r="X509" s="381">
        <v>85</v>
      </c>
      <c r="Y509" s="382">
        <f t="shared" ref="Y509:Y517" si="78">IFERROR(IF(X509="",0,CEILING((X509/$H509),1)*$H509),"")</f>
        <v>89.76</v>
      </c>
      <c r="Z509" s="36">
        <f t="shared" ref="Z509:Z514" si="79">IFERROR(IF(Y509=0,"",ROUNDUP(Y509/H509,0)*0.01196),"")</f>
        <v>0.20332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90.795454545454533</v>
      </c>
      <c r="BN509" s="64">
        <f t="shared" ref="BN509:BN517" si="81">IFERROR(Y509*I509/H509,"0")</f>
        <v>95.88</v>
      </c>
      <c r="BO509" s="64">
        <f t="shared" ref="BO509:BO517" si="82">IFERROR(1/J509*(X509/H509),"0")</f>
        <v>0.15479312354312355</v>
      </c>
      <c r="BP509" s="64">
        <f t="shared" ref="BP509:BP517" si="83">IFERROR(1/J509*(Y509/H509),"0")</f>
        <v>0.16346153846153846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401">
        <v>4680115885271</v>
      </c>
      <c r="E510" s="402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4"/>
      <c r="R510" s="394"/>
      <c r="S510" s="394"/>
      <c r="T510" s="395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401">
        <v>4680115884502</v>
      </c>
      <c r="E511" s="402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4"/>
      <c r="R511" s="394"/>
      <c r="S511" s="394"/>
      <c r="T511" s="395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401">
        <v>4607091389104</v>
      </c>
      <c r="E512" s="402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1">
        <v>15</v>
      </c>
      <c r="Y512" s="382">
        <f t="shared" si="78"/>
        <v>15.84</v>
      </c>
      <c r="Z512" s="36">
        <f t="shared" si="79"/>
        <v>3.5880000000000002E-2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401">
        <v>4680115884519</v>
      </c>
      <c r="E513" s="402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4"/>
      <c r="R513" s="394"/>
      <c r="S513" s="394"/>
      <c r="T513" s="395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401">
        <v>4680115885226</v>
      </c>
      <c r="E514" s="402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4"/>
      <c r="R514" s="394"/>
      <c r="S514" s="394"/>
      <c r="T514" s="395"/>
      <c r="U514" s="34"/>
      <c r="V514" s="34"/>
      <c r="W514" s="35" t="s">
        <v>68</v>
      </c>
      <c r="X514" s="381">
        <v>20</v>
      </c>
      <c r="Y514" s="382">
        <f t="shared" si="78"/>
        <v>21.12</v>
      </c>
      <c r="Z514" s="36">
        <f t="shared" si="79"/>
        <v>4.7840000000000001E-2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21.363636363636363</v>
      </c>
      <c r="BN514" s="64">
        <f t="shared" si="81"/>
        <v>22.56</v>
      </c>
      <c r="BO514" s="64">
        <f t="shared" si="82"/>
        <v>3.6421911421911424E-2</v>
      </c>
      <c r="BP514" s="64">
        <f t="shared" si="83"/>
        <v>3.8461538461538464E-2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401">
        <v>4680115880603</v>
      </c>
      <c r="E515" s="402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4"/>
      <c r="R515" s="394"/>
      <c r="S515" s="394"/>
      <c r="T515" s="395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401">
        <v>4607091389098</v>
      </c>
      <c r="E516" s="402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4"/>
      <c r="R516" s="394"/>
      <c r="S516" s="394"/>
      <c r="T516" s="395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401">
        <v>4607091389982</v>
      </c>
      <c r="E517" s="402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85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7"/>
      <c r="P518" s="388" t="s">
        <v>69</v>
      </c>
      <c r="Q518" s="389"/>
      <c r="R518" s="389"/>
      <c r="S518" s="389"/>
      <c r="T518" s="389"/>
      <c r="U518" s="389"/>
      <c r="V518" s="39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24.621212121212121</v>
      </c>
      <c r="Y518" s="383">
        <f>IFERROR(Y509/H509,"0")+IFERROR(Y510/H510,"0")+IFERROR(Y511/H511,"0")+IFERROR(Y512/H512,"0")+IFERROR(Y513/H513,"0")+IFERROR(Y514/H514,"0")+IFERROR(Y515/H515,"0")+IFERROR(Y516/H516,"0")+IFERROR(Y517/H517,"0")</f>
        <v>26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0.31096000000000001</v>
      </c>
      <c r="AA518" s="384"/>
      <c r="AB518" s="384"/>
      <c r="AC518" s="384"/>
    </row>
    <row r="519" spans="1:68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386"/>
      <c r="O519" s="387"/>
      <c r="P519" s="388" t="s">
        <v>69</v>
      </c>
      <c r="Q519" s="389"/>
      <c r="R519" s="389"/>
      <c r="S519" s="389"/>
      <c r="T519" s="389"/>
      <c r="U519" s="389"/>
      <c r="V519" s="390"/>
      <c r="W519" s="37" t="s">
        <v>68</v>
      </c>
      <c r="X519" s="383">
        <f>IFERROR(SUM(X509:X517),"0")</f>
        <v>130</v>
      </c>
      <c r="Y519" s="383">
        <f>IFERROR(SUM(Y509:Y517),"0")</f>
        <v>137.28</v>
      </c>
      <c r="Z519" s="37"/>
      <c r="AA519" s="384"/>
      <c r="AB519" s="384"/>
      <c r="AC519" s="384"/>
    </row>
    <row r="520" spans="1:68" ht="14.25" customHeight="1" x14ac:dyDescent="0.25">
      <c r="A520" s="404" t="s">
        <v>142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86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401">
        <v>4607091388930</v>
      </c>
      <c r="E521" s="402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4"/>
      <c r="R521" s="394"/>
      <c r="S521" s="394"/>
      <c r="T521" s="395"/>
      <c r="U521" s="34"/>
      <c r="V521" s="34"/>
      <c r="W521" s="35" t="s">
        <v>68</v>
      </c>
      <c r="X521" s="381">
        <v>75</v>
      </c>
      <c r="Y521" s="382">
        <f>IFERROR(IF(X521="",0,CEILING((X521/$H521),1)*$H521),"")</f>
        <v>79.2</v>
      </c>
      <c r="Z521" s="36">
        <f>IFERROR(IF(Y521=0,"",ROUNDUP(Y521/H521,0)*0.01196),"")</f>
        <v>0.1794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80.11363636363636</v>
      </c>
      <c r="BN521" s="64">
        <f>IFERROR(Y521*I521/H521,"0")</f>
        <v>84.6</v>
      </c>
      <c r="BO521" s="64">
        <f>IFERROR(1/J521*(X521/H521),"0")</f>
        <v>0.13658216783216784</v>
      </c>
      <c r="BP521" s="64">
        <f>IFERROR(1/J521*(Y521/H521),"0")</f>
        <v>0.14423076923076925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401">
        <v>4680115880054</v>
      </c>
      <c r="E522" s="402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4"/>
      <c r="R522" s="394"/>
      <c r="S522" s="394"/>
      <c r="T522" s="395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85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8" t="s">
        <v>69</v>
      </c>
      <c r="Q523" s="389"/>
      <c r="R523" s="389"/>
      <c r="S523" s="389"/>
      <c r="T523" s="389"/>
      <c r="U523" s="389"/>
      <c r="V523" s="390"/>
      <c r="W523" s="37" t="s">
        <v>70</v>
      </c>
      <c r="X523" s="383">
        <f>IFERROR(X521/H521,"0")+IFERROR(X522/H522,"0")</f>
        <v>14.204545454545453</v>
      </c>
      <c r="Y523" s="383">
        <f>IFERROR(Y521/H521,"0")+IFERROR(Y522/H522,"0")</f>
        <v>15</v>
      </c>
      <c r="Z523" s="383">
        <f>IFERROR(IF(Z521="",0,Z521),"0")+IFERROR(IF(Z522="",0,Z522),"0")</f>
        <v>0.1794</v>
      </c>
      <c r="AA523" s="384"/>
      <c r="AB523" s="384"/>
      <c r="AC523" s="384"/>
    </row>
    <row r="524" spans="1:68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7"/>
      <c r="P524" s="388" t="s">
        <v>69</v>
      </c>
      <c r="Q524" s="389"/>
      <c r="R524" s="389"/>
      <c r="S524" s="389"/>
      <c r="T524" s="389"/>
      <c r="U524" s="389"/>
      <c r="V524" s="390"/>
      <c r="W524" s="37" t="s">
        <v>68</v>
      </c>
      <c r="X524" s="383">
        <f>IFERROR(SUM(X521:X522),"0")</f>
        <v>75</v>
      </c>
      <c r="Y524" s="383">
        <f>IFERROR(SUM(Y521:Y522),"0")</f>
        <v>79.2</v>
      </c>
      <c r="Z524" s="37"/>
      <c r="AA524" s="384"/>
      <c r="AB524" s="384"/>
      <c r="AC524" s="384"/>
    </row>
    <row r="525" spans="1:68" ht="14.25" customHeight="1" x14ac:dyDescent="0.25">
      <c r="A525" s="404" t="s">
        <v>63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86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401">
        <v>4680115883116</v>
      </c>
      <c r="E526" s="402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4"/>
      <c r="R526" s="394"/>
      <c r="S526" s="394"/>
      <c r="T526" s="395"/>
      <c r="U526" s="34"/>
      <c r="V526" s="34"/>
      <c r="W526" s="35" t="s">
        <v>68</v>
      </c>
      <c r="X526" s="381">
        <v>20</v>
      </c>
      <c r="Y526" s="382">
        <f t="shared" ref="Y526:Y531" si="84">IFERROR(IF(X526="",0,CEILING((X526/$H526),1)*$H526),"")</f>
        <v>21.12</v>
      </c>
      <c r="Z526" s="36">
        <f>IFERROR(IF(Y526=0,"",ROUNDUP(Y526/H526,0)*0.01196),"")</f>
        <v>4.7840000000000001E-2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21.363636363636363</v>
      </c>
      <c r="BN526" s="64">
        <f t="shared" ref="BN526:BN531" si="86">IFERROR(Y526*I526/H526,"0")</f>
        <v>22.56</v>
      </c>
      <c r="BO526" s="64">
        <f t="shared" ref="BO526:BO531" si="87">IFERROR(1/J526*(X526/H526),"0")</f>
        <v>3.6421911421911424E-2</v>
      </c>
      <c r="BP526" s="64">
        <f t="shared" ref="BP526:BP531" si="88">IFERROR(1/J526*(Y526/H526),"0")</f>
        <v>3.8461538461538464E-2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401">
        <v>4680115883093</v>
      </c>
      <c r="E527" s="402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1">
        <v>15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16.02272727272727</v>
      </c>
      <c r="BN527" s="64">
        <f t="shared" si="86"/>
        <v>16.919999999999998</v>
      </c>
      <c r="BO527" s="64">
        <f t="shared" si="87"/>
        <v>2.7316433566433568E-2</v>
      </c>
      <c r="BP527" s="64">
        <f t="shared" si="88"/>
        <v>2.8846153846153848E-2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401">
        <v>4680115883109</v>
      </c>
      <c r="E528" s="402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4"/>
      <c r="R528" s="394"/>
      <c r="S528" s="394"/>
      <c r="T528" s="395"/>
      <c r="U528" s="34"/>
      <c r="V528" s="34"/>
      <c r="W528" s="35" t="s">
        <v>68</v>
      </c>
      <c r="X528" s="381">
        <v>35</v>
      </c>
      <c r="Y528" s="382">
        <f t="shared" si="84"/>
        <v>36.96</v>
      </c>
      <c r="Z528" s="36">
        <f>IFERROR(IF(Y528=0,"",ROUNDUP(Y528/H528,0)*0.01196),"")</f>
        <v>8.3720000000000003E-2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37.386363636363633</v>
      </c>
      <c r="BN528" s="64">
        <f t="shared" si="86"/>
        <v>39.479999999999997</v>
      </c>
      <c r="BO528" s="64">
        <f t="shared" si="87"/>
        <v>6.3738344988344992E-2</v>
      </c>
      <c r="BP528" s="64">
        <f t="shared" si="88"/>
        <v>6.7307692307692318E-2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401">
        <v>4680115882072</v>
      </c>
      <c r="E529" s="402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4"/>
      <c r="R529" s="394"/>
      <c r="S529" s="394"/>
      <c r="T529" s="395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401">
        <v>4680115882102</v>
      </c>
      <c r="E530" s="402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4"/>
      <c r="R530" s="394"/>
      <c r="S530" s="394"/>
      <c r="T530" s="395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401">
        <v>4680115882096</v>
      </c>
      <c r="E531" s="402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85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6"/>
      <c r="O532" s="387"/>
      <c r="P532" s="388" t="s">
        <v>69</v>
      </c>
      <c r="Q532" s="389"/>
      <c r="R532" s="389"/>
      <c r="S532" s="389"/>
      <c r="T532" s="389"/>
      <c r="U532" s="389"/>
      <c r="V532" s="390"/>
      <c r="W532" s="37" t="s">
        <v>70</v>
      </c>
      <c r="X532" s="383">
        <f>IFERROR(X526/H526,"0")+IFERROR(X527/H527,"0")+IFERROR(X528/H528,"0")+IFERROR(X529/H529,"0")+IFERROR(X530/H530,"0")+IFERROR(X531/H531,"0")</f>
        <v>13.257575757575758</v>
      </c>
      <c r="Y532" s="383">
        <f>IFERROR(Y526/H526,"0")+IFERROR(Y527/H527,"0")+IFERROR(Y528/H528,"0")+IFERROR(Y529/H529,"0")+IFERROR(Y530/H530,"0")+IFERROR(Y531/H531,"0")</f>
        <v>14</v>
      </c>
      <c r="Z532" s="383">
        <f>IFERROR(IF(Z526="",0,Z526),"0")+IFERROR(IF(Z527="",0,Z527),"0")+IFERROR(IF(Z528="",0,Z528),"0")+IFERROR(IF(Z529="",0,Z529),"0")+IFERROR(IF(Z530="",0,Z530),"0")+IFERROR(IF(Z531="",0,Z531),"0")</f>
        <v>0.16744000000000001</v>
      </c>
      <c r="AA532" s="384"/>
      <c r="AB532" s="384"/>
      <c r="AC532" s="384"/>
    </row>
    <row r="533" spans="1:68" x14ac:dyDescent="0.2">
      <c r="A533" s="386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7"/>
      <c r="P533" s="388" t="s">
        <v>69</v>
      </c>
      <c r="Q533" s="389"/>
      <c r="R533" s="389"/>
      <c r="S533" s="389"/>
      <c r="T533" s="389"/>
      <c r="U533" s="389"/>
      <c r="V533" s="390"/>
      <c r="W533" s="37" t="s">
        <v>68</v>
      </c>
      <c r="X533" s="383">
        <f>IFERROR(SUM(X526:X531),"0")</f>
        <v>70</v>
      </c>
      <c r="Y533" s="383">
        <f>IFERROR(SUM(Y526:Y531),"0")</f>
        <v>73.92</v>
      </c>
      <c r="Z533" s="37"/>
      <c r="AA533" s="384"/>
      <c r="AB533" s="384"/>
      <c r="AC533" s="384"/>
    </row>
    <row r="534" spans="1:68" ht="14.25" customHeight="1" x14ac:dyDescent="0.25">
      <c r="A534" s="404" t="s">
        <v>71</v>
      </c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  <c r="X534" s="386"/>
      <c r="Y534" s="386"/>
      <c r="Z534" s="386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401">
        <v>4607091383409</v>
      </c>
      <c r="E535" s="402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5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4"/>
      <c r="R535" s="394"/>
      <c r="S535" s="394"/>
      <c r="T535" s="395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401">
        <v>4607091383416</v>
      </c>
      <c r="E536" s="402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4"/>
      <c r="R536" s="394"/>
      <c r="S536" s="394"/>
      <c r="T536" s="395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401">
        <v>4680115883536</v>
      </c>
      <c r="E537" s="402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4"/>
      <c r="R537" s="394"/>
      <c r="S537" s="394"/>
      <c r="T537" s="395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8" t="s">
        <v>69</v>
      </c>
      <c r="Q538" s="389"/>
      <c r="R538" s="389"/>
      <c r="S538" s="389"/>
      <c r="T538" s="389"/>
      <c r="U538" s="389"/>
      <c r="V538" s="39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8" t="s">
        <v>69</v>
      </c>
      <c r="Q539" s="389"/>
      <c r="R539" s="389"/>
      <c r="S539" s="389"/>
      <c r="T539" s="389"/>
      <c r="U539" s="389"/>
      <c r="V539" s="39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04" t="s">
        <v>164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401">
        <v>4680115885035</v>
      </c>
      <c r="E541" s="402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4"/>
      <c r="R541" s="394"/>
      <c r="S541" s="394"/>
      <c r="T541" s="395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85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86"/>
      <c r="O542" s="387"/>
      <c r="P542" s="388" t="s">
        <v>69</v>
      </c>
      <c r="Q542" s="389"/>
      <c r="R542" s="389"/>
      <c r="S542" s="389"/>
      <c r="T542" s="389"/>
      <c r="U542" s="389"/>
      <c r="V542" s="39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386"/>
      <c r="O543" s="387"/>
      <c r="P543" s="388" t="s">
        <v>69</v>
      </c>
      <c r="Q543" s="389"/>
      <c r="R543" s="389"/>
      <c r="S543" s="389"/>
      <c r="T543" s="389"/>
      <c r="U543" s="389"/>
      <c r="V543" s="39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34" t="s">
        <v>650</v>
      </c>
      <c r="B544" s="435"/>
      <c r="C544" s="435"/>
      <c r="D544" s="435"/>
      <c r="E544" s="435"/>
      <c r="F544" s="435"/>
      <c r="G544" s="435"/>
      <c r="H544" s="435"/>
      <c r="I544" s="435"/>
      <c r="J544" s="435"/>
      <c r="K544" s="435"/>
      <c r="L544" s="435"/>
      <c r="M544" s="435"/>
      <c r="N544" s="435"/>
      <c r="O544" s="435"/>
      <c r="P544" s="435"/>
      <c r="Q544" s="435"/>
      <c r="R544" s="435"/>
      <c r="S544" s="435"/>
      <c r="T544" s="435"/>
      <c r="U544" s="435"/>
      <c r="V544" s="435"/>
      <c r="W544" s="435"/>
      <c r="X544" s="435"/>
      <c r="Y544" s="435"/>
      <c r="Z544" s="435"/>
      <c r="AA544" s="48"/>
      <c r="AB544" s="48"/>
      <c r="AC544" s="48"/>
    </row>
    <row r="545" spans="1:68" ht="16.5" customHeight="1" x14ac:dyDescent="0.25">
      <c r="A545" s="438" t="s">
        <v>650</v>
      </c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  <c r="X545" s="386"/>
      <c r="Y545" s="386"/>
      <c r="Z545" s="386"/>
      <c r="AA545" s="375"/>
      <c r="AB545" s="375"/>
      <c r="AC545" s="375"/>
    </row>
    <row r="546" spans="1:68" ht="14.25" customHeight="1" x14ac:dyDescent="0.25">
      <c r="A546" s="404" t="s">
        <v>109</v>
      </c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  <c r="X546" s="386"/>
      <c r="Y546" s="386"/>
      <c r="Z546" s="386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401">
        <v>4640242181011</v>
      </c>
      <c r="E547" s="402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499" t="s">
        <v>653</v>
      </c>
      <c r="Q547" s="394"/>
      <c r="R547" s="394"/>
      <c r="S547" s="394"/>
      <c r="T547" s="395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401">
        <v>4640242180441</v>
      </c>
      <c r="E548" s="402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83" t="s">
        <v>656</v>
      </c>
      <c r="Q548" s="394"/>
      <c r="R548" s="394"/>
      <c r="S548" s="394"/>
      <c r="T548" s="395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401">
        <v>4640242180564</v>
      </c>
      <c r="E549" s="402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7" t="s">
        <v>659</v>
      </c>
      <c r="Q549" s="394"/>
      <c r="R549" s="394"/>
      <c r="S549" s="394"/>
      <c r="T549" s="395"/>
      <c r="U549" s="34"/>
      <c r="V549" s="34"/>
      <c r="W549" s="35" t="s">
        <v>68</v>
      </c>
      <c r="X549" s="381">
        <v>50</v>
      </c>
      <c r="Y549" s="382">
        <f t="shared" si="89"/>
        <v>60</v>
      </c>
      <c r="Z549" s="36">
        <f>IFERROR(IF(Y549=0,"",ROUNDUP(Y549/H549,0)*0.02175),"")</f>
        <v>0.10874999999999999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</v>
      </c>
      <c r="BN549" s="64">
        <f t="shared" si="91"/>
        <v>62.400000000000006</v>
      </c>
      <c r="BO549" s="64">
        <f t="shared" si="92"/>
        <v>7.4404761904761904E-2</v>
      </c>
      <c r="BP549" s="64">
        <f t="shared" si="93"/>
        <v>8.9285714285714274E-2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401">
        <v>4640242180922</v>
      </c>
      <c r="E550" s="402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35" t="s">
        <v>662</v>
      </c>
      <c r="Q550" s="394"/>
      <c r="R550" s="394"/>
      <c r="S550" s="394"/>
      <c r="T550" s="395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401">
        <v>4640242181189</v>
      </c>
      <c r="E551" s="402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2" t="s">
        <v>665</v>
      </c>
      <c r="Q551" s="394"/>
      <c r="R551" s="394"/>
      <c r="S551" s="394"/>
      <c r="T551" s="395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401">
        <v>4640242180038</v>
      </c>
      <c r="E552" s="402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43" t="s">
        <v>668</v>
      </c>
      <c r="Q552" s="394"/>
      <c r="R552" s="394"/>
      <c r="S552" s="394"/>
      <c r="T552" s="395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401">
        <v>4640242181172</v>
      </c>
      <c r="E553" s="402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5" t="s">
        <v>671</v>
      </c>
      <c r="Q553" s="394"/>
      <c r="R553" s="394"/>
      <c r="S553" s="394"/>
      <c r="T553" s="395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8" t="s">
        <v>69</v>
      </c>
      <c r="Q554" s="389"/>
      <c r="R554" s="389"/>
      <c r="S554" s="389"/>
      <c r="T554" s="389"/>
      <c r="U554" s="389"/>
      <c r="V554" s="39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4.166666666666667</v>
      </c>
      <c r="Y554" s="383">
        <f>IFERROR(Y547/H547,"0")+IFERROR(Y548/H548,"0")+IFERROR(Y549/H549,"0")+IFERROR(Y550/H550,"0")+IFERROR(Y551/H551,"0")+IFERROR(Y552/H552,"0")+IFERROR(Y553/H553,"0")</f>
        <v>5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0.10874999999999999</v>
      </c>
      <c r="AA554" s="384"/>
      <c r="AB554" s="384"/>
      <c r="AC554" s="384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8" t="s">
        <v>69</v>
      </c>
      <c r="Q555" s="389"/>
      <c r="R555" s="389"/>
      <c r="S555" s="389"/>
      <c r="T555" s="389"/>
      <c r="U555" s="389"/>
      <c r="V555" s="390"/>
      <c r="W555" s="37" t="s">
        <v>68</v>
      </c>
      <c r="X555" s="383">
        <f>IFERROR(SUM(X547:X553),"0")</f>
        <v>50</v>
      </c>
      <c r="Y555" s="383">
        <f>IFERROR(SUM(Y547:Y553),"0")</f>
        <v>60</v>
      </c>
      <c r="Z555" s="37"/>
      <c r="AA555" s="384"/>
      <c r="AB555" s="384"/>
      <c r="AC555" s="384"/>
    </row>
    <row r="556" spans="1:68" ht="14.25" customHeight="1" x14ac:dyDescent="0.25">
      <c r="A556" s="404" t="s">
        <v>142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401">
        <v>4640242180519</v>
      </c>
      <c r="E557" s="402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4" t="s">
        <v>674</v>
      </c>
      <c r="Q557" s="394"/>
      <c r="R557" s="394"/>
      <c r="S557" s="394"/>
      <c r="T557" s="395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401">
        <v>4640242180526</v>
      </c>
      <c r="E558" s="402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0" t="s">
        <v>677</v>
      </c>
      <c r="Q558" s="394"/>
      <c r="R558" s="394"/>
      <c r="S558" s="394"/>
      <c r="T558" s="395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401">
        <v>4640242180090</v>
      </c>
      <c r="E559" s="402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1" t="s">
        <v>680</v>
      </c>
      <c r="Q559" s="394"/>
      <c r="R559" s="394"/>
      <c r="S559" s="394"/>
      <c r="T559" s="395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401">
        <v>4640242181363</v>
      </c>
      <c r="E560" s="402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1" t="s">
        <v>683</v>
      </c>
      <c r="Q560" s="394"/>
      <c r="R560" s="394"/>
      <c r="S560" s="394"/>
      <c r="T560" s="395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85"/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7"/>
      <c r="P561" s="388" t="s">
        <v>69</v>
      </c>
      <c r="Q561" s="389"/>
      <c r="R561" s="389"/>
      <c r="S561" s="389"/>
      <c r="T561" s="389"/>
      <c r="U561" s="389"/>
      <c r="V561" s="39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86"/>
      <c r="B562" s="386"/>
      <c r="C562" s="386"/>
      <c r="D562" s="386"/>
      <c r="E562" s="386"/>
      <c r="F562" s="386"/>
      <c r="G562" s="386"/>
      <c r="H562" s="386"/>
      <c r="I562" s="386"/>
      <c r="J562" s="386"/>
      <c r="K562" s="386"/>
      <c r="L562" s="386"/>
      <c r="M562" s="386"/>
      <c r="N562" s="386"/>
      <c r="O562" s="387"/>
      <c r="P562" s="388" t="s">
        <v>69</v>
      </c>
      <c r="Q562" s="389"/>
      <c r="R562" s="389"/>
      <c r="S562" s="389"/>
      <c r="T562" s="389"/>
      <c r="U562" s="389"/>
      <c r="V562" s="39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04" t="s">
        <v>63</v>
      </c>
      <c r="B563" s="386"/>
      <c r="C563" s="386"/>
      <c r="D563" s="386"/>
      <c r="E563" s="386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  <c r="X563" s="386"/>
      <c r="Y563" s="386"/>
      <c r="Z563" s="386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401">
        <v>4640242181615</v>
      </c>
      <c r="E564" s="402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44" t="s">
        <v>686</v>
      </c>
      <c r="Q564" s="394"/>
      <c r="R564" s="394"/>
      <c r="S564" s="394"/>
      <c r="T564" s="395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401">
        <v>4640242181639</v>
      </c>
      <c r="E565" s="402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41" t="s">
        <v>689</v>
      </c>
      <c r="Q565" s="394"/>
      <c r="R565" s="394"/>
      <c r="S565" s="394"/>
      <c r="T565" s="395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401">
        <v>4640242181622</v>
      </c>
      <c r="E566" s="402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6" t="s">
        <v>692</v>
      </c>
      <c r="Q566" s="394"/>
      <c r="R566" s="394"/>
      <c r="S566" s="394"/>
      <c r="T566" s="395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401">
        <v>4640242180816</v>
      </c>
      <c r="E567" s="402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2" t="s">
        <v>695</v>
      </c>
      <c r="Q567" s="394"/>
      <c r="R567" s="394"/>
      <c r="S567" s="394"/>
      <c r="T567" s="395"/>
      <c r="U567" s="34"/>
      <c r="V567" s="34"/>
      <c r="W567" s="35" t="s">
        <v>68</v>
      </c>
      <c r="X567" s="381">
        <v>130</v>
      </c>
      <c r="Y567" s="382">
        <f t="shared" si="94"/>
        <v>130.20000000000002</v>
      </c>
      <c r="Z567" s="36">
        <f>IFERROR(IF(Y567=0,"",ROUNDUP(Y567/H567,0)*0.00753),"")</f>
        <v>0.23343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138.04761904761904</v>
      </c>
      <c r="BN567" s="64">
        <f t="shared" si="96"/>
        <v>138.26000000000002</v>
      </c>
      <c r="BO567" s="64">
        <f t="shared" si="97"/>
        <v>0.1984126984126984</v>
      </c>
      <c r="BP567" s="64">
        <f t="shared" si="98"/>
        <v>0.19871794871794873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401">
        <v>4640242180595</v>
      </c>
      <c r="E568" s="402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7" t="s">
        <v>698</v>
      </c>
      <c r="Q568" s="394"/>
      <c r="R568" s="394"/>
      <c r="S568" s="394"/>
      <c r="T568" s="395"/>
      <c r="U568" s="34"/>
      <c r="V568" s="34"/>
      <c r="W568" s="35" t="s">
        <v>68</v>
      </c>
      <c r="X568" s="381">
        <v>105</v>
      </c>
      <c r="Y568" s="382">
        <f t="shared" si="94"/>
        <v>105</v>
      </c>
      <c r="Z568" s="36">
        <f>IFERROR(IF(Y568=0,"",ROUNDUP(Y568/H568,0)*0.00753),"")</f>
        <v>0.18825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111.5</v>
      </c>
      <c r="BN568" s="64">
        <f t="shared" si="96"/>
        <v>111.5</v>
      </c>
      <c r="BO568" s="64">
        <f t="shared" si="97"/>
        <v>0.16025641025641024</v>
      </c>
      <c r="BP568" s="64">
        <f t="shared" si="98"/>
        <v>0.16025641025641024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401">
        <v>4640242180489</v>
      </c>
      <c r="E569" s="402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60" t="s">
        <v>701</v>
      </c>
      <c r="Q569" s="394"/>
      <c r="R569" s="394"/>
      <c r="S569" s="394"/>
      <c r="T569" s="395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85"/>
      <c r="B570" s="386"/>
      <c r="C570" s="386"/>
      <c r="D570" s="386"/>
      <c r="E570" s="386"/>
      <c r="F570" s="386"/>
      <c r="G570" s="386"/>
      <c r="H570" s="386"/>
      <c r="I570" s="386"/>
      <c r="J570" s="386"/>
      <c r="K570" s="386"/>
      <c r="L570" s="386"/>
      <c r="M570" s="386"/>
      <c r="N570" s="386"/>
      <c r="O570" s="387"/>
      <c r="P570" s="388" t="s">
        <v>69</v>
      </c>
      <c r="Q570" s="389"/>
      <c r="R570" s="389"/>
      <c r="S570" s="389"/>
      <c r="T570" s="389"/>
      <c r="U570" s="389"/>
      <c r="V570" s="390"/>
      <c r="W570" s="37" t="s">
        <v>70</v>
      </c>
      <c r="X570" s="383">
        <f>IFERROR(X564/H564,"0")+IFERROR(X565/H565,"0")+IFERROR(X566/H566,"0")+IFERROR(X567/H567,"0")+IFERROR(X568/H568,"0")+IFERROR(X569/H569,"0")</f>
        <v>55.952380952380949</v>
      </c>
      <c r="Y570" s="383">
        <f>IFERROR(Y564/H564,"0")+IFERROR(Y565/H565,"0")+IFERROR(Y566/H566,"0")+IFERROR(Y567/H567,"0")+IFERROR(Y568/H568,"0")+IFERROR(Y569/H569,"0")</f>
        <v>56</v>
      </c>
      <c r="Z570" s="383">
        <f>IFERROR(IF(Z564="",0,Z564),"0")+IFERROR(IF(Z565="",0,Z565),"0")+IFERROR(IF(Z566="",0,Z566),"0")+IFERROR(IF(Z567="",0,Z567),"0")+IFERROR(IF(Z568="",0,Z568),"0")+IFERROR(IF(Z569="",0,Z569),"0")</f>
        <v>0.42168</v>
      </c>
      <c r="AA570" s="384"/>
      <c r="AB570" s="384"/>
      <c r="AC570" s="384"/>
    </row>
    <row r="571" spans="1:68" x14ac:dyDescent="0.2">
      <c r="A571" s="386"/>
      <c r="B571" s="386"/>
      <c r="C571" s="386"/>
      <c r="D571" s="386"/>
      <c r="E571" s="386"/>
      <c r="F571" s="386"/>
      <c r="G571" s="386"/>
      <c r="H571" s="386"/>
      <c r="I571" s="386"/>
      <c r="J571" s="386"/>
      <c r="K571" s="386"/>
      <c r="L571" s="386"/>
      <c r="M571" s="386"/>
      <c r="N571" s="386"/>
      <c r="O571" s="387"/>
      <c r="P571" s="388" t="s">
        <v>69</v>
      </c>
      <c r="Q571" s="389"/>
      <c r="R571" s="389"/>
      <c r="S571" s="389"/>
      <c r="T571" s="389"/>
      <c r="U571" s="389"/>
      <c r="V571" s="390"/>
      <c r="W571" s="37" t="s">
        <v>68</v>
      </c>
      <c r="X571" s="383">
        <f>IFERROR(SUM(X564:X569),"0")</f>
        <v>235</v>
      </c>
      <c r="Y571" s="383">
        <f>IFERROR(SUM(Y564:Y569),"0")</f>
        <v>235.20000000000002</v>
      </c>
      <c r="Z571" s="37"/>
      <c r="AA571" s="384"/>
      <c r="AB571" s="384"/>
      <c r="AC571" s="384"/>
    </row>
    <row r="572" spans="1:68" ht="14.25" customHeight="1" x14ac:dyDescent="0.25">
      <c r="A572" s="404" t="s">
        <v>71</v>
      </c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  <c r="X572" s="386"/>
      <c r="Y572" s="386"/>
      <c r="Z572" s="386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401">
        <v>4640242180533</v>
      </c>
      <c r="E573" s="402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702" t="s">
        <v>704</v>
      </c>
      <c r="Q573" s="394"/>
      <c r="R573" s="394"/>
      <c r="S573" s="394"/>
      <c r="T573" s="395"/>
      <c r="U573" s="34"/>
      <c r="V573" s="34"/>
      <c r="W573" s="35" t="s">
        <v>68</v>
      </c>
      <c r="X573" s="381">
        <v>120</v>
      </c>
      <c r="Y573" s="382">
        <f>IFERROR(IF(X573="",0,CEILING((X573/$H573),1)*$H573),"")</f>
        <v>124.8</v>
      </c>
      <c r="Z573" s="36">
        <f>IFERROR(IF(Y573=0,"",ROUNDUP(Y573/H573,0)*0.02175),"")</f>
        <v>0.34799999999999998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128.67692307692309</v>
      </c>
      <c r="BN573" s="64">
        <f>IFERROR(Y573*I573/H573,"0")</f>
        <v>133.82400000000001</v>
      </c>
      <c r="BO573" s="64">
        <f>IFERROR(1/J573*(X573/H573),"0")</f>
        <v>0.27472527472527469</v>
      </c>
      <c r="BP573" s="64">
        <f>IFERROR(1/J573*(Y573/H573),"0")</f>
        <v>0.2857142857142857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401">
        <v>4640242180540</v>
      </c>
      <c r="E574" s="402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4" t="s">
        <v>707</v>
      </c>
      <c r="Q574" s="394"/>
      <c r="R574" s="394"/>
      <c r="S574" s="394"/>
      <c r="T574" s="395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85"/>
      <c r="B575" s="386"/>
      <c r="C575" s="386"/>
      <c r="D575" s="386"/>
      <c r="E575" s="386"/>
      <c r="F575" s="386"/>
      <c r="G575" s="386"/>
      <c r="H575" s="386"/>
      <c r="I575" s="386"/>
      <c r="J575" s="386"/>
      <c r="K575" s="386"/>
      <c r="L575" s="386"/>
      <c r="M575" s="386"/>
      <c r="N575" s="386"/>
      <c r="O575" s="387"/>
      <c r="P575" s="388" t="s">
        <v>69</v>
      </c>
      <c r="Q575" s="389"/>
      <c r="R575" s="389"/>
      <c r="S575" s="389"/>
      <c r="T575" s="389"/>
      <c r="U575" s="389"/>
      <c r="V575" s="390"/>
      <c r="W575" s="37" t="s">
        <v>70</v>
      </c>
      <c r="X575" s="383">
        <f>IFERROR(X573/H573,"0")+IFERROR(X574/H574,"0")</f>
        <v>15.384615384615385</v>
      </c>
      <c r="Y575" s="383">
        <f>IFERROR(Y573/H573,"0")+IFERROR(Y574/H574,"0")</f>
        <v>16</v>
      </c>
      <c r="Z575" s="383">
        <f>IFERROR(IF(Z573="",0,Z573),"0")+IFERROR(IF(Z574="",0,Z574),"0")</f>
        <v>0.34799999999999998</v>
      </c>
      <c r="AA575" s="384"/>
      <c r="AB575" s="384"/>
      <c r="AC575" s="384"/>
    </row>
    <row r="576" spans="1:68" x14ac:dyDescent="0.2">
      <c r="A576" s="386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8" t="s">
        <v>69</v>
      </c>
      <c r="Q576" s="389"/>
      <c r="R576" s="389"/>
      <c r="S576" s="389"/>
      <c r="T576" s="389"/>
      <c r="U576" s="389"/>
      <c r="V576" s="390"/>
      <c r="W576" s="37" t="s">
        <v>68</v>
      </c>
      <c r="X576" s="383">
        <f>IFERROR(SUM(X573:X574),"0")</f>
        <v>120</v>
      </c>
      <c r="Y576" s="383">
        <f>IFERROR(SUM(Y573:Y574),"0")</f>
        <v>124.8</v>
      </c>
      <c r="Z576" s="37"/>
      <c r="AA576" s="384"/>
      <c r="AB576" s="384"/>
      <c r="AC576" s="384"/>
    </row>
    <row r="577" spans="1:68" ht="14.25" customHeight="1" x14ac:dyDescent="0.25">
      <c r="A577" s="404" t="s">
        <v>164</v>
      </c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  <c r="X577" s="386"/>
      <c r="Y577" s="386"/>
      <c r="Z577" s="386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401">
        <v>4640242180120</v>
      </c>
      <c r="E578" s="402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7" t="s">
        <v>710</v>
      </c>
      <c r="Q578" s="394"/>
      <c r="R578" s="394"/>
      <c r="S578" s="394"/>
      <c r="T578" s="395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401">
        <v>4640242180120</v>
      </c>
      <c r="E579" s="402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16" t="s">
        <v>712</v>
      </c>
      <c r="Q579" s="394"/>
      <c r="R579" s="394"/>
      <c r="S579" s="394"/>
      <c r="T579" s="395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401">
        <v>4640242180137</v>
      </c>
      <c r="E580" s="402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5" t="s">
        <v>715</v>
      </c>
      <c r="Q580" s="394"/>
      <c r="R580" s="394"/>
      <c r="S580" s="394"/>
      <c r="T580" s="395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401">
        <v>4640242180137</v>
      </c>
      <c r="E581" s="402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34" t="s">
        <v>717</v>
      </c>
      <c r="Q581" s="394"/>
      <c r="R581" s="394"/>
      <c r="S581" s="394"/>
      <c r="T581" s="395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85"/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7"/>
      <c r="P582" s="388" t="s">
        <v>69</v>
      </c>
      <c r="Q582" s="389"/>
      <c r="R582" s="389"/>
      <c r="S582" s="389"/>
      <c r="T582" s="389"/>
      <c r="U582" s="389"/>
      <c r="V582" s="39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86"/>
      <c r="B583" s="386"/>
      <c r="C583" s="386"/>
      <c r="D583" s="386"/>
      <c r="E583" s="386"/>
      <c r="F583" s="386"/>
      <c r="G583" s="386"/>
      <c r="H583" s="386"/>
      <c r="I583" s="386"/>
      <c r="J583" s="386"/>
      <c r="K583" s="386"/>
      <c r="L583" s="386"/>
      <c r="M583" s="386"/>
      <c r="N583" s="386"/>
      <c r="O583" s="387"/>
      <c r="P583" s="388" t="s">
        <v>69</v>
      </c>
      <c r="Q583" s="389"/>
      <c r="R583" s="389"/>
      <c r="S583" s="389"/>
      <c r="T583" s="389"/>
      <c r="U583" s="389"/>
      <c r="V583" s="39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8" t="s">
        <v>718</v>
      </c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6"/>
      <c r="P584" s="386"/>
      <c r="Q584" s="386"/>
      <c r="R584" s="386"/>
      <c r="S584" s="386"/>
      <c r="T584" s="386"/>
      <c r="U584" s="386"/>
      <c r="V584" s="386"/>
      <c r="W584" s="386"/>
      <c r="X584" s="386"/>
      <c r="Y584" s="386"/>
      <c r="Z584" s="386"/>
      <c r="AA584" s="375"/>
      <c r="AB584" s="375"/>
      <c r="AC584" s="375"/>
    </row>
    <row r="585" spans="1:68" ht="14.25" customHeight="1" x14ac:dyDescent="0.25">
      <c r="A585" s="404" t="s">
        <v>109</v>
      </c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6"/>
      <c r="P585" s="386"/>
      <c r="Q585" s="386"/>
      <c r="R585" s="386"/>
      <c r="S585" s="386"/>
      <c r="T585" s="386"/>
      <c r="U585" s="386"/>
      <c r="V585" s="386"/>
      <c r="W585" s="386"/>
      <c r="X585" s="386"/>
      <c r="Y585" s="386"/>
      <c r="Z585" s="386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401">
        <v>4640242180045</v>
      </c>
      <c r="E586" s="402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89" t="s">
        <v>721</v>
      </c>
      <c r="Q586" s="394"/>
      <c r="R586" s="394"/>
      <c r="S586" s="394"/>
      <c r="T586" s="395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401">
        <v>4640242180601</v>
      </c>
      <c r="E587" s="402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1" t="s">
        <v>724</v>
      </c>
      <c r="Q587" s="394"/>
      <c r="R587" s="394"/>
      <c r="S587" s="394"/>
      <c r="T587" s="395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85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387"/>
      <c r="P588" s="388" t="s">
        <v>69</v>
      </c>
      <c r="Q588" s="389"/>
      <c r="R588" s="389"/>
      <c r="S588" s="389"/>
      <c r="T588" s="389"/>
      <c r="U588" s="389"/>
      <c r="V588" s="39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387"/>
      <c r="P589" s="388" t="s">
        <v>69</v>
      </c>
      <c r="Q589" s="389"/>
      <c r="R589" s="389"/>
      <c r="S589" s="389"/>
      <c r="T589" s="389"/>
      <c r="U589" s="389"/>
      <c r="V589" s="39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04" t="s">
        <v>142</v>
      </c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386"/>
      <c r="P590" s="386"/>
      <c r="Q590" s="386"/>
      <c r="R590" s="386"/>
      <c r="S590" s="386"/>
      <c r="T590" s="386"/>
      <c r="U590" s="386"/>
      <c r="V590" s="386"/>
      <c r="W590" s="386"/>
      <c r="X590" s="386"/>
      <c r="Y590" s="386"/>
      <c r="Z590" s="386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401">
        <v>4640242180090</v>
      </c>
      <c r="E591" s="402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85" t="s">
        <v>727</v>
      </c>
      <c r="Q591" s="394"/>
      <c r="R591" s="394"/>
      <c r="S591" s="394"/>
      <c r="T591" s="395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85"/>
      <c r="B592" s="386"/>
      <c r="C592" s="386"/>
      <c r="D592" s="386"/>
      <c r="E592" s="386"/>
      <c r="F592" s="386"/>
      <c r="G592" s="386"/>
      <c r="H592" s="386"/>
      <c r="I592" s="386"/>
      <c r="J592" s="386"/>
      <c r="K592" s="386"/>
      <c r="L592" s="386"/>
      <c r="M592" s="386"/>
      <c r="N592" s="386"/>
      <c r="O592" s="387"/>
      <c r="P592" s="388" t="s">
        <v>69</v>
      </c>
      <c r="Q592" s="389"/>
      <c r="R592" s="389"/>
      <c r="S592" s="389"/>
      <c r="T592" s="389"/>
      <c r="U592" s="389"/>
      <c r="V592" s="39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86"/>
      <c r="B593" s="386"/>
      <c r="C593" s="386"/>
      <c r="D593" s="386"/>
      <c r="E593" s="386"/>
      <c r="F593" s="386"/>
      <c r="G593" s="386"/>
      <c r="H593" s="386"/>
      <c r="I593" s="386"/>
      <c r="J593" s="386"/>
      <c r="K593" s="386"/>
      <c r="L593" s="386"/>
      <c r="M593" s="386"/>
      <c r="N593" s="386"/>
      <c r="O593" s="387"/>
      <c r="P593" s="388" t="s">
        <v>69</v>
      </c>
      <c r="Q593" s="389"/>
      <c r="R593" s="389"/>
      <c r="S593" s="389"/>
      <c r="T593" s="389"/>
      <c r="U593" s="389"/>
      <c r="V593" s="39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04" t="s">
        <v>63</v>
      </c>
      <c r="B594" s="386"/>
      <c r="C594" s="386"/>
      <c r="D594" s="386"/>
      <c r="E594" s="386"/>
      <c r="F594" s="386"/>
      <c r="G594" s="386"/>
      <c r="H594" s="386"/>
      <c r="I594" s="386"/>
      <c r="J594" s="386"/>
      <c r="K594" s="386"/>
      <c r="L594" s="386"/>
      <c r="M594" s="386"/>
      <c r="N594" s="386"/>
      <c r="O594" s="386"/>
      <c r="P594" s="386"/>
      <c r="Q594" s="386"/>
      <c r="R594" s="386"/>
      <c r="S594" s="386"/>
      <c r="T594" s="386"/>
      <c r="U594" s="386"/>
      <c r="V594" s="386"/>
      <c r="W594" s="386"/>
      <c r="X594" s="386"/>
      <c r="Y594" s="386"/>
      <c r="Z594" s="386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401">
        <v>4640242180076</v>
      </c>
      <c r="E595" s="402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5" t="s">
        <v>730</v>
      </c>
      <c r="Q595" s="394"/>
      <c r="R595" s="394"/>
      <c r="S595" s="394"/>
      <c r="T595" s="395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85"/>
      <c r="B596" s="386"/>
      <c r="C596" s="386"/>
      <c r="D596" s="386"/>
      <c r="E596" s="386"/>
      <c r="F596" s="386"/>
      <c r="G596" s="386"/>
      <c r="H596" s="386"/>
      <c r="I596" s="386"/>
      <c r="J596" s="386"/>
      <c r="K596" s="386"/>
      <c r="L596" s="386"/>
      <c r="M596" s="386"/>
      <c r="N596" s="386"/>
      <c r="O596" s="387"/>
      <c r="P596" s="388" t="s">
        <v>69</v>
      </c>
      <c r="Q596" s="389"/>
      <c r="R596" s="389"/>
      <c r="S596" s="389"/>
      <c r="T596" s="389"/>
      <c r="U596" s="389"/>
      <c r="V596" s="39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86"/>
      <c r="B597" s="386"/>
      <c r="C597" s="386"/>
      <c r="D597" s="386"/>
      <c r="E597" s="386"/>
      <c r="F597" s="386"/>
      <c r="G597" s="386"/>
      <c r="H597" s="386"/>
      <c r="I597" s="386"/>
      <c r="J597" s="386"/>
      <c r="K597" s="386"/>
      <c r="L597" s="386"/>
      <c r="M597" s="386"/>
      <c r="N597" s="386"/>
      <c r="O597" s="387"/>
      <c r="P597" s="388" t="s">
        <v>69</v>
      </c>
      <c r="Q597" s="389"/>
      <c r="R597" s="389"/>
      <c r="S597" s="389"/>
      <c r="T597" s="389"/>
      <c r="U597" s="389"/>
      <c r="V597" s="39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04" t="s">
        <v>71</v>
      </c>
      <c r="B598" s="386"/>
      <c r="C598" s="386"/>
      <c r="D598" s="386"/>
      <c r="E598" s="386"/>
      <c r="F598" s="386"/>
      <c r="G598" s="386"/>
      <c r="H598" s="386"/>
      <c r="I598" s="386"/>
      <c r="J598" s="386"/>
      <c r="K598" s="386"/>
      <c r="L598" s="386"/>
      <c r="M598" s="386"/>
      <c r="N598" s="386"/>
      <c r="O598" s="386"/>
      <c r="P598" s="386"/>
      <c r="Q598" s="386"/>
      <c r="R598" s="386"/>
      <c r="S598" s="386"/>
      <c r="T598" s="386"/>
      <c r="U598" s="386"/>
      <c r="V598" s="386"/>
      <c r="W598" s="386"/>
      <c r="X598" s="386"/>
      <c r="Y598" s="386"/>
      <c r="Z598" s="386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401">
        <v>4640242180106</v>
      </c>
      <c r="E599" s="402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400" t="s">
        <v>733</v>
      </c>
      <c r="Q599" s="394"/>
      <c r="R599" s="394"/>
      <c r="S599" s="394"/>
      <c r="T599" s="395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85"/>
      <c r="B600" s="386"/>
      <c r="C600" s="386"/>
      <c r="D600" s="386"/>
      <c r="E600" s="386"/>
      <c r="F600" s="386"/>
      <c r="G600" s="386"/>
      <c r="H600" s="386"/>
      <c r="I600" s="386"/>
      <c r="J600" s="386"/>
      <c r="K600" s="386"/>
      <c r="L600" s="386"/>
      <c r="M600" s="386"/>
      <c r="N600" s="386"/>
      <c r="O600" s="387"/>
      <c r="P600" s="388" t="s">
        <v>69</v>
      </c>
      <c r="Q600" s="389"/>
      <c r="R600" s="389"/>
      <c r="S600" s="389"/>
      <c r="T600" s="389"/>
      <c r="U600" s="389"/>
      <c r="V600" s="39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86"/>
      <c r="B601" s="386"/>
      <c r="C601" s="386"/>
      <c r="D601" s="386"/>
      <c r="E601" s="386"/>
      <c r="F601" s="386"/>
      <c r="G601" s="386"/>
      <c r="H601" s="386"/>
      <c r="I601" s="386"/>
      <c r="J601" s="386"/>
      <c r="K601" s="386"/>
      <c r="L601" s="386"/>
      <c r="M601" s="386"/>
      <c r="N601" s="386"/>
      <c r="O601" s="387"/>
      <c r="P601" s="388" t="s">
        <v>69</v>
      </c>
      <c r="Q601" s="389"/>
      <c r="R601" s="389"/>
      <c r="S601" s="389"/>
      <c r="T601" s="389"/>
      <c r="U601" s="389"/>
      <c r="V601" s="39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6"/>
      <c r="B602" s="386"/>
      <c r="C602" s="386"/>
      <c r="D602" s="386"/>
      <c r="E602" s="386"/>
      <c r="F602" s="386"/>
      <c r="G602" s="386"/>
      <c r="H602" s="386"/>
      <c r="I602" s="386"/>
      <c r="J602" s="386"/>
      <c r="K602" s="386"/>
      <c r="L602" s="386"/>
      <c r="M602" s="386"/>
      <c r="N602" s="386"/>
      <c r="O602" s="605"/>
      <c r="P602" s="429" t="s">
        <v>734</v>
      </c>
      <c r="Q602" s="430"/>
      <c r="R602" s="430"/>
      <c r="S602" s="430"/>
      <c r="T602" s="430"/>
      <c r="U602" s="430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14182.1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14370.400000000003</v>
      </c>
      <c r="Z602" s="37"/>
      <c r="AA602" s="384"/>
      <c r="AB602" s="384"/>
      <c r="AC602" s="384"/>
    </row>
    <row r="603" spans="1:68" x14ac:dyDescent="0.2">
      <c r="A603" s="386"/>
      <c r="B603" s="386"/>
      <c r="C603" s="386"/>
      <c r="D603" s="386"/>
      <c r="E603" s="386"/>
      <c r="F603" s="386"/>
      <c r="G603" s="386"/>
      <c r="H603" s="386"/>
      <c r="I603" s="386"/>
      <c r="J603" s="386"/>
      <c r="K603" s="386"/>
      <c r="L603" s="386"/>
      <c r="M603" s="386"/>
      <c r="N603" s="386"/>
      <c r="O603" s="605"/>
      <c r="P603" s="429" t="s">
        <v>735</v>
      </c>
      <c r="Q603" s="430"/>
      <c r="R603" s="430"/>
      <c r="S603" s="430"/>
      <c r="T603" s="430"/>
      <c r="U603" s="430"/>
      <c r="V603" s="412"/>
      <c r="W603" s="37" t="s">
        <v>68</v>
      </c>
      <c r="X603" s="383">
        <f>IFERROR(SUM(BM22:BM599),"0")</f>
        <v>14937.082557590555</v>
      </c>
      <c r="Y603" s="383">
        <f>IFERROR(SUM(BN22:BN599),"0")</f>
        <v>15135.361999999999</v>
      </c>
      <c r="Z603" s="37"/>
      <c r="AA603" s="384"/>
      <c r="AB603" s="384"/>
      <c r="AC603" s="384"/>
    </row>
    <row r="604" spans="1:68" x14ac:dyDescent="0.2">
      <c r="A604" s="386"/>
      <c r="B604" s="386"/>
      <c r="C604" s="386"/>
      <c r="D604" s="386"/>
      <c r="E604" s="386"/>
      <c r="F604" s="386"/>
      <c r="G604" s="386"/>
      <c r="H604" s="386"/>
      <c r="I604" s="386"/>
      <c r="J604" s="386"/>
      <c r="K604" s="386"/>
      <c r="L604" s="386"/>
      <c r="M604" s="386"/>
      <c r="N604" s="386"/>
      <c r="O604" s="605"/>
      <c r="P604" s="429" t="s">
        <v>736</v>
      </c>
      <c r="Q604" s="430"/>
      <c r="R604" s="430"/>
      <c r="S604" s="430"/>
      <c r="T604" s="430"/>
      <c r="U604" s="430"/>
      <c r="V604" s="412"/>
      <c r="W604" s="37" t="s">
        <v>737</v>
      </c>
      <c r="X604" s="38">
        <f>ROUNDUP(SUM(BO22:BO599),0)</f>
        <v>26</v>
      </c>
      <c r="Y604" s="38">
        <f>ROUNDUP(SUM(BP22:BP599),0)</f>
        <v>27</v>
      </c>
      <c r="Z604" s="37"/>
      <c r="AA604" s="384"/>
      <c r="AB604" s="384"/>
      <c r="AC604" s="384"/>
    </row>
    <row r="605" spans="1:68" x14ac:dyDescent="0.2">
      <c r="A605" s="386"/>
      <c r="B605" s="386"/>
      <c r="C605" s="386"/>
      <c r="D605" s="386"/>
      <c r="E605" s="386"/>
      <c r="F605" s="386"/>
      <c r="G605" s="386"/>
      <c r="H605" s="386"/>
      <c r="I605" s="386"/>
      <c r="J605" s="386"/>
      <c r="K605" s="386"/>
      <c r="L605" s="386"/>
      <c r="M605" s="386"/>
      <c r="N605" s="386"/>
      <c r="O605" s="605"/>
      <c r="P605" s="429" t="s">
        <v>738</v>
      </c>
      <c r="Q605" s="430"/>
      <c r="R605" s="430"/>
      <c r="S605" s="430"/>
      <c r="T605" s="430"/>
      <c r="U605" s="430"/>
      <c r="V605" s="412"/>
      <c r="W605" s="37" t="s">
        <v>68</v>
      </c>
      <c r="X605" s="383">
        <f>GrossWeightTotal+PalletQtyTotal*25</f>
        <v>15587.082557590555</v>
      </c>
      <c r="Y605" s="383">
        <f>GrossWeightTotalR+PalletQtyTotalR*25</f>
        <v>15810.361999999999</v>
      </c>
      <c r="Z605" s="37"/>
      <c r="AA605" s="384"/>
      <c r="AB605" s="384"/>
      <c r="AC605" s="384"/>
    </row>
    <row r="606" spans="1:68" x14ac:dyDescent="0.2">
      <c r="A606" s="386"/>
      <c r="B606" s="386"/>
      <c r="C606" s="386"/>
      <c r="D606" s="386"/>
      <c r="E606" s="386"/>
      <c r="F606" s="386"/>
      <c r="G606" s="386"/>
      <c r="H606" s="386"/>
      <c r="I606" s="386"/>
      <c r="J606" s="386"/>
      <c r="K606" s="386"/>
      <c r="L606" s="386"/>
      <c r="M606" s="386"/>
      <c r="N606" s="386"/>
      <c r="O606" s="605"/>
      <c r="P606" s="429" t="s">
        <v>739</v>
      </c>
      <c r="Q606" s="430"/>
      <c r="R606" s="430"/>
      <c r="S606" s="430"/>
      <c r="T606" s="430"/>
      <c r="U606" s="430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1852.2016008682676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1876</v>
      </c>
      <c r="Z606" s="37"/>
      <c r="AA606" s="384"/>
      <c r="AB606" s="384"/>
      <c r="AC606" s="384"/>
    </row>
    <row r="607" spans="1:68" ht="14.25" customHeight="1" x14ac:dyDescent="0.2">
      <c r="A607" s="386"/>
      <c r="B607" s="386"/>
      <c r="C607" s="386"/>
      <c r="D607" s="386"/>
      <c r="E607" s="386"/>
      <c r="F607" s="386"/>
      <c r="G607" s="386"/>
      <c r="H607" s="386"/>
      <c r="I607" s="386"/>
      <c r="J607" s="386"/>
      <c r="K607" s="386"/>
      <c r="L607" s="386"/>
      <c r="M607" s="386"/>
      <c r="N607" s="386"/>
      <c r="O607" s="605"/>
      <c r="P607" s="429" t="s">
        <v>740</v>
      </c>
      <c r="Q607" s="430"/>
      <c r="R607" s="430"/>
      <c r="S607" s="430"/>
      <c r="T607" s="430"/>
      <c r="U607" s="430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30.529109999999996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91" t="s">
        <v>107</v>
      </c>
      <c r="D609" s="484"/>
      <c r="E609" s="484"/>
      <c r="F609" s="484"/>
      <c r="G609" s="484"/>
      <c r="H609" s="444"/>
      <c r="I609" s="391" t="s">
        <v>250</v>
      </c>
      <c r="J609" s="484"/>
      <c r="K609" s="484"/>
      <c r="L609" s="484"/>
      <c r="M609" s="484"/>
      <c r="N609" s="484"/>
      <c r="O609" s="484"/>
      <c r="P609" s="484"/>
      <c r="Q609" s="484"/>
      <c r="R609" s="484"/>
      <c r="S609" s="484"/>
      <c r="T609" s="484"/>
      <c r="U609" s="484"/>
      <c r="V609" s="444"/>
      <c r="W609" s="391" t="s">
        <v>466</v>
      </c>
      <c r="X609" s="444"/>
      <c r="Y609" s="391" t="s">
        <v>521</v>
      </c>
      <c r="Z609" s="484"/>
      <c r="AA609" s="484"/>
      <c r="AB609" s="444"/>
      <c r="AC609" s="372" t="s">
        <v>607</v>
      </c>
      <c r="AD609" s="391" t="s">
        <v>650</v>
      </c>
      <c r="AE609" s="444"/>
      <c r="AF609" s="374"/>
    </row>
    <row r="610" spans="1:32" ht="14.25" customHeight="1" thickTop="1" x14ac:dyDescent="0.2">
      <c r="A610" s="489" t="s">
        <v>743</v>
      </c>
      <c r="B610" s="391" t="s">
        <v>62</v>
      </c>
      <c r="C610" s="391" t="s">
        <v>108</v>
      </c>
      <c r="D610" s="391" t="s">
        <v>128</v>
      </c>
      <c r="E610" s="391" t="s">
        <v>170</v>
      </c>
      <c r="F610" s="391" t="s">
        <v>187</v>
      </c>
      <c r="G610" s="391" t="s">
        <v>218</v>
      </c>
      <c r="H610" s="391" t="s">
        <v>107</v>
      </c>
      <c r="I610" s="391" t="s">
        <v>251</v>
      </c>
      <c r="J610" s="391" t="s">
        <v>268</v>
      </c>
      <c r="K610" s="391" t="s">
        <v>324</v>
      </c>
      <c r="L610" s="374"/>
      <c r="M610" s="391" t="s">
        <v>339</v>
      </c>
      <c r="N610" s="374"/>
      <c r="O610" s="391" t="s">
        <v>355</v>
      </c>
      <c r="P610" s="391" t="s">
        <v>366</v>
      </c>
      <c r="Q610" s="391" t="s">
        <v>369</v>
      </c>
      <c r="R610" s="391" t="s">
        <v>376</v>
      </c>
      <c r="S610" s="391" t="s">
        <v>387</v>
      </c>
      <c r="T610" s="391" t="s">
        <v>390</v>
      </c>
      <c r="U610" s="391" t="s">
        <v>397</v>
      </c>
      <c r="V610" s="391" t="s">
        <v>457</v>
      </c>
      <c r="W610" s="391" t="s">
        <v>467</v>
      </c>
      <c r="X610" s="391" t="s">
        <v>495</v>
      </c>
      <c r="Y610" s="391" t="s">
        <v>522</v>
      </c>
      <c r="Z610" s="391" t="s">
        <v>570</v>
      </c>
      <c r="AA610" s="391" t="s">
        <v>592</v>
      </c>
      <c r="AB610" s="391" t="s">
        <v>599</v>
      </c>
      <c r="AC610" s="391" t="s">
        <v>607</v>
      </c>
      <c r="AD610" s="391" t="s">
        <v>650</v>
      </c>
      <c r="AE610" s="391" t="s">
        <v>718</v>
      </c>
      <c r="AF610" s="374"/>
    </row>
    <row r="611" spans="1:32" ht="13.5" customHeight="1" thickBot="1" x14ac:dyDescent="0.25">
      <c r="A611" s="490"/>
      <c r="B611" s="392"/>
      <c r="C611" s="392"/>
      <c r="D611" s="392"/>
      <c r="E611" s="392"/>
      <c r="F611" s="392"/>
      <c r="G611" s="392"/>
      <c r="H611" s="392"/>
      <c r="I611" s="392"/>
      <c r="J611" s="392"/>
      <c r="K611" s="392"/>
      <c r="L611" s="374"/>
      <c r="M611" s="392"/>
      <c r="N611" s="374"/>
      <c r="O611" s="392"/>
      <c r="P611" s="392"/>
      <c r="Q611" s="392"/>
      <c r="R611" s="392"/>
      <c r="S611" s="392"/>
      <c r="T611" s="392"/>
      <c r="U611" s="392"/>
      <c r="V611" s="392"/>
      <c r="W611" s="392"/>
      <c r="X611" s="392"/>
      <c r="Y611" s="392"/>
      <c r="Z611" s="392"/>
      <c r="AA611" s="392"/>
      <c r="AB611" s="392"/>
      <c r="AC611" s="392"/>
      <c r="AD611" s="392"/>
      <c r="AE611" s="392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95.600000000000009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1918.8000000000002</v>
      </c>
      <c r="E612" s="46">
        <f>IFERROR(Y103*1,"0")+IFERROR(Y104*1,"0")+IFERROR(Y105*1,"0")+IFERROR(Y109*1,"0")+IFERROR(Y110*1,"0")+IFERROR(Y111*1,"0")+IFERROR(Y112*1,"0")+IFERROR(Y113*1,"0")</f>
        <v>446.09999999999997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81.3</v>
      </c>
      <c r="G612" s="46">
        <f>IFERROR(Y147*1,"0")+IFERROR(Y148*1,"0")+IFERROR(Y152*1,"0")+IFERROR(Y153*1,"0")+IFERROR(Y157*1,"0")+IFERROR(Y158*1,"0")</f>
        <v>12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270.60000000000002</v>
      </c>
      <c r="I612" s="46">
        <f>IFERROR(Y185*1,"0")+IFERROR(Y186*1,"0")+IFERROR(Y187*1,"0")+IFERROR(Y188*1,"0")+IFERROR(Y189*1,"0")+IFERROR(Y190*1,"0")+IFERROR(Y191*1,"0")+IFERROR(Y192*1,"0")</f>
        <v>35.700000000000003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256.40000000000003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360.8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6.3000000000000007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5747.7</v>
      </c>
      <c r="V612" s="46">
        <f>IFERROR(Y356*1,"0")+IFERROR(Y360*1,"0")+IFERROR(Y361*1,"0")+IFERROR(Y362*1,"0")</f>
        <v>299.10000000000002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4075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50.4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4.2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290.40000000000003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420.00000000000006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2024-08-19T09:45:19Z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