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8BC5869C-6F89-4E67-87C3-B6BF134189A4}" xr6:coauthVersionLast="47" xr6:coauthVersionMax="47" xr10:uidLastSave="{00000000-0000-0000-0000-000000000000}"/>
  <bookViews>
    <workbookView xWindow="3240" yWindow="154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601" i="2" l="1"/>
  <c r="X600" i="2"/>
  <c r="BO599" i="2"/>
  <c r="BN599" i="2"/>
  <c r="BM599" i="2"/>
  <c r="Y599" i="2"/>
  <c r="Z599" i="2" s="1"/>
  <c r="Z600" i="2" s="1"/>
  <c r="X597" i="2"/>
  <c r="X596" i="2"/>
  <c r="BO595" i="2"/>
  <c r="BM595" i="2"/>
  <c r="Y595" i="2"/>
  <c r="BP595" i="2" s="1"/>
  <c r="X593" i="2"/>
  <c r="X592" i="2"/>
  <c r="BO591" i="2"/>
  <c r="BM591" i="2"/>
  <c r="Y591" i="2"/>
  <c r="Y593" i="2" s="1"/>
  <c r="X589" i="2"/>
  <c r="X588" i="2"/>
  <c r="BO587" i="2"/>
  <c r="BM587" i="2"/>
  <c r="Y587" i="2"/>
  <c r="BP587" i="2" s="1"/>
  <c r="BO586" i="2"/>
  <c r="BM586" i="2"/>
  <c r="Y586" i="2"/>
  <c r="X583" i="2"/>
  <c r="X582" i="2"/>
  <c r="BP581" i="2"/>
  <c r="BO581" i="2"/>
  <c r="BM581" i="2"/>
  <c r="Y581" i="2"/>
  <c r="BN581" i="2" s="1"/>
  <c r="BP580" i="2"/>
  <c r="BO580" i="2"/>
  <c r="BM580" i="2"/>
  <c r="Y580" i="2"/>
  <c r="BN580" i="2" s="1"/>
  <c r="BP579" i="2"/>
  <c r="BO579" i="2"/>
  <c r="BM579" i="2"/>
  <c r="Y579" i="2"/>
  <c r="BN579" i="2" s="1"/>
  <c r="BP578" i="2"/>
  <c r="BO578" i="2"/>
  <c r="BM578" i="2"/>
  <c r="Y578" i="2"/>
  <c r="Y583" i="2" s="1"/>
  <c r="Y576" i="2"/>
  <c r="X576" i="2"/>
  <c r="X575" i="2"/>
  <c r="BO574" i="2"/>
  <c r="BN574" i="2"/>
  <c r="BM574" i="2"/>
  <c r="Y574" i="2"/>
  <c r="Z574" i="2" s="1"/>
  <c r="BP573" i="2"/>
  <c r="BO573" i="2"/>
  <c r="BM573" i="2"/>
  <c r="Y573" i="2"/>
  <c r="Y575" i="2" s="1"/>
  <c r="X571" i="2"/>
  <c r="X570" i="2"/>
  <c r="BO569" i="2"/>
  <c r="BM569" i="2"/>
  <c r="Y569" i="2"/>
  <c r="Z569" i="2" s="1"/>
  <c r="BO568" i="2"/>
  <c r="BN568" i="2"/>
  <c r="BM568" i="2"/>
  <c r="Y568" i="2"/>
  <c r="BP568" i="2" s="1"/>
  <c r="BO567" i="2"/>
  <c r="BN567" i="2"/>
  <c r="BM567" i="2"/>
  <c r="Y567" i="2"/>
  <c r="Z567" i="2" s="1"/>
  <c r="BO566" i="2"/>
  <c r="BM566" i="2"/>
  <c r="Y566" i="2"/>
  <c r="BN566" i="2" s="1"/>
  <c r="BO565" i="2"/>
  <c r="BM565" i="2"/>
  <c r="Y565" i="2"/>
  <c r="Z565" i="2" s="1"/>
  <c r="BO564" i="2"/>
  <c r="BN564" i="2"/>
  <c r="BM564" i="2"/>
  <c r="Y564" i="2"/>
  <c r="X562" i="2"/>
  <c r="X561" i="2"/>
  <c r="BO560" i="2"/>
  <c r="BN560" i="2"/>
  <c r="BM560" i="2"/>
  <c r="Z560" i="2"/>
  <c r="Y560" i="2"/>
  <c r="BP560" i="2" s="1"/>
  <c r="BO559" i="2"/>
  <c r="BN559" i="2"/>
  <c r="BM559" i="2"/>
  <c r="Y559" i="2"/>
  <c r="BP559" i="2" s="1"/>
  <c r="BO558" i="2"/>
  <c r="BN558" i="2"/>
  <c r="BM558" i="2"/>
  <c r="Y558" i="2"/>
  <c r="BP558" i="2" s="1"/>
  <c r="BO557" i="2"/>
  <c r="BM557" i="2"/>
  <c r="Y557" i="2"/>
  <c r="BP557" i="2" s="1"/>
  <c r="X555" i="2"/>
  <c r="X554" i="2"/>
  <c r="BO553" i="2"/>
  <c r="BM553" i="2"/>
  <c r="Y553" i="2"/>
  <c r="BN553" i="2" s="1"/>
  <c r="BO552" i="2"/>
  <c r="BM552" i="2"/>
  <c r="Y552" i="2"/>
  <c r="BP552" i="2" s="1"/>
  <c r="BO551" i="2"/>
  <c r="BM551" i="2"/>
  <c r="Y551" i="2"/>
  <c r="BN551" i="2" s="1"/>
  <c r="BO550" i="2"/>
  <c r="BM550" i="2"/>
  <c r="Y550" i="2"/>
  <c r="BP550" i="2" s="1"/>
  <c r="BO549" i="2"/>
  <c r="BM549" i="2"/>
  <c r="Y549" i="2"/>
  <c r="BN549" i="2" s="1"/>
  <c r="BO548" i="2"/>
  <c r="BM548" i="2"/>
  <c r="Y548" i="2"/>
  <c r="BP548" i="2" s="1"/>
  <c r="BO547" i="2"/>
  <c r="BM547" i="2"/>
  <c r="Y547" i="2"/>
  <c r="X543" i="2"/>
  <c r="X542" i="2"/>
  <c r="BP541" i="2"/>
  <c r="BO541" i="2"/>
  <c r="BM541" i="2"/>
  <c r="Y541" i="2"/>
  <c r="Y543" i="2" s="1"/>
  <c r="P541" i="2"/>
  <c r="X539" i="2"/>
  <c r="X538" i="2"/>
  <c r="BO537" i="2"/>
  <c r="BM537" i="2"/>
  <c r="Y537" i="2"/>
  <c r="BN537" i="2" s="1"/>
  <c r="P537" i="2"/>
  <c r="BO536" i="2"/>
  <c r="BM536" i="2"/>
  <c r="Y536" i="2"/>
  <c r="BP536" i="2" s="1"/>
  <c r="P536" i="2"/>
  <c r="BO535" i="2"/>
  <c r="BM535" i="2"/>
  <c r="Z535" i="2"/>
  <c r="Y535" i="2"/>
  <c r="Y539" i="2" s="1"/>
  <c r="P535" i="2"/>
  <c r="X533" i="2"/>
  <c r="X532" i="2"/>
  <c r="BO531" i="2"/>
  <c r="BM531" i="2"/>
  <c r="Z531" i="2"/>
  <c r="Y531" i="2"/>
  <c r="BP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BO528" i="2"/>
  <c r="BM528" i="2"/>
  <c r="Y528" i="2"/>
  <c r="BN528" i="2" s="1"/>
  <c r="P528" i="2"/>
  <c r="BO527" i="2"/>
  <c r="BM527" i="2"/>
  <c r="Y527" i="2"/>
  <c r="BN527" i="2" s="1"/>
  <c r="P527" i="2"/>
  <c r="BP526" i="2"/>
  <c r="BO526" i="2"/>
  <c r="BM526" i="2"/>
  <c r="Z526" i="2"/>
  <c r="Y526" i="2"/>
  <c r="BN526" i="2" s="1"/>
  <c r="P526" i="2"/>
  <c r="X524" i="2"/>
  <c r="X523" i="2"/>
  <c r="BP522" i="2"/>
  <c r="BO522" i="2"/>
  <c r="BM522" i="2"/>
  <c r="Z522" i="2"/>
  <c r="Y522" i="2"/>
  <c r="BN522" i="2" s="1"/>
  <c r="P522" i="2"/>
  <c r="BO521" i="2"/>
  <c r="BM521" i="2"/>
  <c r="Y521" i="2"/>
  <c r="P521" i="2"/>
  <c r="X519" i="2"/>
  <c r="X518" i="2"/>
  <c r="BP517" i="2"/>
  <c r="BO517" i="2"/>
  <c r="BM517" i="2"/>
  <c r="Z517" i="2"/>
  <c r="Y517" i="2"/>
  <c r="BN517" i="2" s="1"/>
  <c r="P517" i="2"/>
  <c r="BP516" i="2"/>
  <c r="BO516" i="2"/>
  <c r="BM516" i="2"/>
  <c r="Y516" i="2"/>
  <c r="P516" i="2"/>
  <c r="BO515" i="2"/>
  <c r="BN515" i="2"/>
  <c r="BM515" i="2"/>
  <c r="Y515" i="2"/>
  <c r="Z515" i="2" s="1"/>
  <c r="P515" i="2"/>
  <c r="BP514" i="2"/>
  <c r="BO514" i="2"/>
  <c r="BM514" i="2"/>
  <c r="Y514" i="2"/>
  <c r="BN514" i="2" s="1"/>
  <c r="P514" i="2"/>
  <c r="BO513" i="2"/>
  <c r="BM513" i="2"/>
  <c r="Y513" i="2"/>
  <c r="BN513" i="2" s="1"/>
  <c r="P513" i="2"/>
  <c r="BO512" i="2"/>
  <c r="BM512" i="2"/>
  <c r="Y512" i="2"/>
  <c r="BP512" i="2" s="1"/>
  <c r="P512" i="2"/>
  <c r="BO511" i="2"/>
  <c r="BN511" i="2"/>
  <c r="BM511" i="2"/>
  <c r="Y511" i="2"/>
  <c r="Z511" i="2" s="1"/>
  <c r="P511" i="2"/>
  <c r="BO510" i="2"/>
  <c r="BM510" i="2"/>
  <c r="Y510" i="2"/>
  <c r="P510" i="2"/>
  <c r="BO509" i="2"/>
  <c r="BM509" i="2"/>
  <c r="Y509" i="2"/>
  <c r="P509" i="2"/>
  <c r="X505" i="2"/>
  <c r="X504" i="2"/>
  <c r="BO503" i="2"/>
  <c r="BM503" i="2"/>
  <c r="Y503" i="2"/>
  <c r="P503" i="2"/>
  <c r="X501" i="2"/>
  <c r="X500" i="2"/>
  <c r="BO499" i="2"/>
  <c r="BM499" i="2"/>
  <c r="Y499" i="2"/>
  <c r="P499" i="2"/>
  <c r="BO498" i="2"/>
  <c r="BM498" i="2"/>
  <c r="Y498" i="2"/>
  <c r="Y501" i="2" s="1"/>
  <c r="X495" i="2"/>
  <c r="X494" i="2"/>
  <c r="BO493" i="2"/>
  <c r="BM493" i="2"/>
  <c r="Y493" i="2"/>
  <c r="BP493" i="2" s="1"/>
  <c r="P493" i="2"/>
  <c r="BO492" i="2"/>
  <c r="BM492" i="2"/>
  <c r="Y492" i="2"/>
  <c r="BN492" i="2" s="1"/>
  <c r="P492" i="2"/>
  <c r="BO491" i="2"/>
  <c r="BM491" i="2"/>
  <c r="Y491" i="2"/>
  <c r="P491" i="2"/>
  <c r="X488" i="2"/>
  <c r="X487" i="2"/>
  <c r="BO486" i="2"/>
  <c r="BM486" i="2"/>
  <c r="Y486" i="2"/>
  <c r="Y488" i="2" s="1"/>
  <c r="P486" i="2"/>
  <c r="X484" i="2"/>
  <c r="X483" i="2"/>
  <c r="BO482" i="2"/>
  <c r="BM482" i="2"/>
  <c r="Y482" i="2"/>
  <c r="Y484" i="2" s="1"/>
  <c r="P482" i="2"/>
  <c r="X480" i="2"/>
  <c r="X479" i="2"/>
  <c r="BO478" i="2"/>
  <c r="BM478" i="2"/>
  <c r="Y478" i="2"/>
  <c r="BP478" i="2" s="1"/>
  <c r="P478" i="2"/>
  <c r="BO477" i="2"/>
  <c r="BM477" i="2"/>
  <c r="Z477" i="2"/>
  <c r="Y477" i="2"/>
  <c r="Y480" i="2" s="1"/>
  <c r="P477" i="2"/>
  <c r="X475" i="2"/>
  <c r="X474" i="2"/>
  <c r="BO473" i="2"/>
  <c r="BM473" i="2"/>
  <c r="Y473" i="2"/>
  <c r="P473" i="2"/>
  <c r="BO472" i="2"/>
  <c r="BN472" i="2"/>
  <c r="BM472" i="2"/>
  <c r="Y472" i="2"/>
  <c r="Z472" i="2" s="1"/>
  <c r="P472" i="2"/>
  <c r="BP471" i="2"/>
  <c r="BO471" i="2"/>
  <c r="BM471" i="2"/>
  <c r="Y471" i="2"/>
  <c r="P471" i="2"/>
  <c r="BO470" i="2"/>
  <c r="BM470" i="2"/>
  <c r="Y470" i="2"/>
  <c r="P470" i="2"/>
  <c r="BO469" i="2"/>
  <c r="BM469" i="2"/>
  <c r="Y469" i="2"/>
  <c r="BN469" i="2" s="1"/>
  <c r="P469" i="2"/>
  <c r="BO468" i="2"/>
  <c r="BM468" i="2"/>
  <c r="Y468" i="2"/>
  <c r="BN468" i="2" s="1"/>
  <c r="P468" i="2"/>
  <c r="X466" i="2"/>
  <c r="X465" i="2"/>
  <c r="BO464" i="2"/>
  <c r="BM464" i="2"/>
  <c r="Y464" i="2"/>
  <c r="BN464" i="2" s="1"/>
  <c r="P464" i="2"/>
  <c r="X461" i="2"/>
  <c r="X460" i="2"/>
  <c r="BO459" i="2"/>
  <c r="BM459" i="2"/>
  <c r="Y459" i="2"/>
  <c r="BN459" i="2" s="1"/>
  <c r="P459" i="2"/>
  <c r="BO458" i="2"/>
  <c r="BM458" i="2"/>
  <c r="Z458" i="2"/>
  <c r="Y458" i="2"/>
  <c r="BN458" i="2" s="1"/>
  <c r="P458" i="2"/>
  <c r="BO457" i="2"/>
  <c r="BM457" i="2"/>
  <c r="Y457" i="2"/>
  <c r="P457" i="2"/>
  <c r="X455" i="2"/>
  <c r="X454" i="2"/>
  <c r="BP453" i="2"/>
  <c r="BO453" i="2"/>
  <c r="BM453" i="2"/>
  <c r="Z453" i="2"/>
  <c r="Y453" i="2"/>
  <c r="BN453" i="2" s="1"/>
  <c r="P453" i="2"/>
  <c r="BP452" i="2"/>
  <c r="BO452" i="2"/>
  <c r="BM452" i="2"/>
  <c r="Y452" i="2"/>
  <c r="P452" i="2"/>
  <c r="X450" i="2"/>
  <c r="X449" i="2"/>
  <c r="BO448" i="2"/>
  <c r="BM448" i="2"/>
  <c r="Y448" i="2"/>
  <c r="P448" i="2"/>
  <c r="BO447" i="2"/>
  <c r="BM447" i="2"/>
  <c r="Y447" i="2"/>
  <c r="P447" i="2"/>
  <c r="BO446" i="2"/>
  <c r="BM446" i="2"/>
  <c r="Y446" i="2"/>
  <c r="BN446" i="2" s="1"/>
  <c r="P446" i="2"/>
  <c r="BP445" i="2"/>
  <c r="BO445" i="2"/>
  <c r="BM445" i="2"/>
  <c r="Y445" i="2"/>
  <c r="BN445" i="2" s="1"/>
  <c r="P445" i="2"/>
  <c r="BO444" i="2"/>
  <c r="BM444" i="2"/>
  <c r="Y444" i="2"/>
  <c r="P444" i="2"/>
  <c r="BO443" i="2"/>
  <c r="BN443" i="2"/>
  <c r="BM443" i="2"/>
  <c r="Y443" i="2"/>
  <c r="Z443" i="2" s="1"/>
  <c r="P443" i="2"/>
  <c r="BP442" i="2"/>
  <c r="BO442" i="2"/>
  <c r="BM442" i="2"/>
  <c r="Y442" i="2"/>
  <c r="P442" i="2"/>
  <c r="BO441" i="2"/>
  <c r="BM441" i="2"/>
  <c r="Y441" i="2"/>
  <c r="Z441" i="2" s="1"/>
  <c r="P441" i="2"/>
  <c r="BO440" i="2"/>
  <c r="BM440" i="2"/>
  <c r="Z440" i="2"/>
  <c r="Y440" i="2"/>
  <c r="BN440" i="2" s="1"/>
  <c r="P440" i="2"/>
  <c r="BO439" i="2"/>
  <c r="BM439" i="2"/>
  <c r="Y439" i="2"/>
  <c r="BN439" i="2" s="1"/>
  <c r="P439" i="2"/>
  <c r="BO438" i="2"/>
  <c r="BM438" i="2"/>
  <c r="Y438" i="2"/>
  <c r="BN438" i="2" s="1"/>
  <c r="P438" i="2"/>
  <c r="BO437" i="2"/>
  <c r="BN437" i="2"/>
  <c r="BM437" i="2"/>
  <c r="Y437" i="2"/>
  <c r="P437" i="2"/>
  <c r="BO436" i="2"/>
  <c r="BN436" i="2"/>
  <c r="BM436" i="2"/>
  <c r="Y436" i="2"/>
  <c r="Z436" i="2" s="1"/>
  <c r="P436" i="2"/>
  <c r="BO435" i="2"/>
  <c r="BN435" i="2"/>
  <c r="BM435" i="2"/>
  <c r="Y435" i="2"/>
  <c r="BP435" i="2" s="1"/>
  <c r="P435" i="2"/>
  <c r="BO434" i="2"/>
  <c r="BM434" i="2"/>
  <c r="Y434" i="2"/>
  <c r="BN434" i="2" s="1"/>
  <c r="P434" i="2"/>
  <c r="BO433" i="2"/>
  <c r="BM433" i="2"/>
  <c r="Y433" i="2"/>
  <c r="P433" i="2"/>
  <c r="BO432" i="2"/>
  <c r="BM432" i="2"/>
  <c r="Y432" i="2"/>
  <c r="BP432" i="2" s="1"/>
  <c r="P432" i="2"/>
  <c r="BO431" i="2"/>
  <c r="BN431" i="2"/>
  <c r="BM431" i="2"/>
  <c r="Y431" i="2"/>
  <c r="Z431" i="2" s="1"/>
  <c r="P431" i="2"/>
  <c r="BP430" i="2"/>
  <c r="BO430" i="2"/>
  <c r="BM430" i="2"/>
  <c r="Z430" i="2"/>
  <c r="Y430" i="2"/>
  <c r="BN430" i="2" s="1"/>
  <c r="P430" i="2"/>
  <c r="BO429" i="2"/>
  <c r="BM429" i="2"/>
  <c r="Y429" i="2"/>
  <c r="Z429" i="2" s="1"/>
  <c r="P429" i="2"/>
  <c r="BO428" i="2"/>
  <c r="BM428" i="2"/>
  <c r="Y428" i="2"/>
  <c r="BP428" i="2" s="1"/>
  <c r="P428" i="2"/>
  <c r="X426" i="2"/>
  <c r="X425" i="2"/>
  <c r="BP424" i="2"/>
  <c r="BO424" i="2"/>
  <c r="BM424" i="2"/>
  <c r="Y424" i="2"/>
  <c r="P424" i="2"/>
  <c r="X420" i="2"/>
  <c r="X419" i="2"/>
  <c r="BO418" i="2"/>
  <c r="BM418" i="2"/>
  <c r="Y418" i="2"/>
  <c r="P418" i="2"/>
  <c r="X416" i="2"/>
  <c r="X415" i="2"/>
  <c r="BP414" i="2"/>
  <c r="BO414" i="2"/>
  <c r="BM414" i="2"/>
  <c r="Y414" i="2"/>
  <c r="P414" i="2"/>
  <c r="BO413" i="2"/>
  <c r="BM413" i="2"/>
  <c r="Y413" i="2"/>
  <c r="BN413" i="2" s="1"/>
  <c r="P413" i="2"/>
  <c r="BP412" i="2"/>
  <c r="BO412" i="2"/>
  <c r="BN412" i="2"/>
  <c r="BM412" i="2"/>
  <c r="Z412" i="2"/>
  <c r="Y412" i="2"/>
  <c r="P412" i="2"/>
  <c r="BP411" i="2"/>
  <c r="BO411" i="2"/>
  <c r="BM411" i="2"/>
  <c r="Z411" i="2"/>
  <c r="Y411" i="2"/>
  <c r="BN411" i="2" s="1"/>
  <c r="P411" i="2"/>
  <c r="BP410" i="2"/>
  <c r="BO410" i="2"/>
  <c r="BM410" i="2"/>
  <c r="Y410" i="2"/>
  <c r="P410" i="2"/>
  <c r="X408" i="2"/>
  <c r="X407" i="2"/>
  <c r="BO406" i="2"/>
  <c r="BM406" i="2"/>
  <c r="Y406" i="2"/>
  <c r="P406" i="2"/>
  <c r="BO405" i="2"/>
  <c r="BM405" i="2"/>
  <c r="Y405" i="2"/>
  <c r="P405" i="2"/>
  <c r="BP404" i="2"/>
  <c r="BO404" i="2"/>
  <c r="BM404" i="2"/>
  <c r="Y404" i="2"/>
  <c r="BN404" i="2" s="1"/>
  <c r="P404" i="2"/>
  <c r="X402" i="2"/>
  <c r="X401" i="2"/>
  <c r="BO400" i="2"/>
  <c r="BM400" i="2"/>
  <c r="Y400" i="2"/>
  <c r="P400" i="2"/>
  <c r="BP399" i="2"/>
  <c r="BO399" i="2"/>
  <c r="BM399" i="2"/>
  <c r="Y399" i="2"/>
  <c r="BN399" i="2" s="1"/>
  <c r="P399" i="2"/>
  <c r="BO398" i="2"/>
  <c r="BM398" i="2"/>
  <c r="Y398" i="2"/>
  <c r="BP398" i="2" s="1"/>
  <c r="P398" i="2"/>
  <c r="BP397" i="2"/>
  <c r="BO397" i="2"/>
  <c r="BM397" i="2"/>
  <c r="Y397" i="2"/>
  <c r="X394" i="2"/>
  <c r="Y393" i="2"/>
  <c r="X393" i="2"/>
  <c r="BO392" i="2"/>
  <c r="BN392" i="2"/>
  <c r="BM392" i="2"/>
  <c r="Y392" i="2"/>
  <c r="BP392" i="2" s="1"/>
  <c r="P392" i="2"/>
  <c r="BP391" i="2"/>
  <c r="BO391" i="2"/>
  <c r="BN391" i="2"/>
  <c r="BM391" i="2"/>
  <c r="Z391" i="2"/>
  <c r="Y391" i="2"/>
  <c r="Y394" i="2" s="1"/>
  <c r="P391" i="2"/>
  <c r="X389" i="2"/>
  <c r="X388" i="2"/>
  <c r="BO387" i="2"/>
  <c r="BN387" i="2"/>
  <c r="BM387" i="2"/>
  <c r="Y387" i="2"/>
  <c r="BP387" i="2" s="1"/>
  <c r="P387" i="2"/>
  <c r="BP386" i="2"/>
  <c r="BO386" i="2"/>
  <c r="BM386" i="2"/>
  <c r="Y386" i="2"/>
  <c r="P386" i="2"/>
  <c r="BO385" i="2"/>
  <c r="BN385" i="2"/>
  <c r="BM385" i="2"/>
  <c r="Y385" i="2"/>
  <c r="BP385" i="2" s="1"/>
  <c r="P385" i="2"/>
  <c r="X383" i="2"/>
  <c r="X382" i="2"/>
  <c r="BO381" i="2"/>
  <c r="BN381" i="2"/>
  <c r="BM381" i="2"/>
  <c r="Y381" i="2"/>
  <c r="BP381" i="2" s="1"/>
  <c r="P381" i="2"/>
  <c r="BO380" i="2"/>
  <c r="BM380" i="2"/>
  <c r="Y380" i="2"/>
  <c r="BN380" i="2" s="1"/>
  <c r="P380" i="2"/>
  <c r="X378" i="2"/>
  <c r="X377" i="2"/>
  <c r="BO376" i="2"/>
  <c r="BM376" i="2"/>
  <c r="Y376" i="2"/>
  <c r="BN376" i="2" s="1"/>
  <c r="P376" i="2"/>
  <c r="BO375" i="2"/>
  <c r="BM375" i="2"/>
  <c r="Z375" i="2"/>
  <c r="Y375" i="2"/>
  <c r="BN375" i="2" s="1"/>
  <c r="P375" i="2"/>
  <c r="BO374" i="2"/>
  <c r="BM374" i="2"/>
  <c r="Y374" i="2"/>
  <c r="Z374" i="2" s="1"/>
  <c r="P374" i="2"/>
  <c r="BO373" i="2"/>
  <c r="BN373" i="2"/>
  <c r="BM373" i="2"/>
  <c r="Y373" i="2"/>
  <c r="Z373" i="2" s="1"/>
  <c r="P373" i="2"/>
  <c r="BP372" i="2"/>
  <c r="BO372" i="2"/>
  <c r="BN372" i="2"/>
  <c r="BM372" i="2"/>
  <c r="Z372" i="2"/>
  <c r="Y372" i="2"/>
  <c r="P372" i="2"/>
  <c r="BO371" i="2"/>
  <c r="BM371" i="2"/>
  <c r="Y371" i="2"/>
  <c r="Z371" i="2" s="1"/>
  <c r="P371" i="2"/>
  <c r="BO370" i="2"/>
  <c r="BM370" i="2"/>
  <c r="Y370" i="2"/>
  <c r="P370" i="2"/>
  <c r="BO369" i="2"/>
  <c r="BM369" i="2"/>
  <c r="Y369" i="2"/>
  <c r="P369" i="2"/>
  <c r="BP368" i="2"/>
  <c r="BO368" i="2"/>
  <c r="BN368" i="2"/>
  <c r="BM368" i="2"/>
  <c r="Z368" i="2"/>
  <c r="Y368" i="2"/>
  <c r="P368" i="2"/>
  <c r="X364" i="2"/>
  <c r="X363" i="2"/>
  <c r="BP362" i="2"/>
  <c r="BO362" i="2"/>
  <c r="BN362" i="2"/>
  <c r="BM362" i="2"/>
  <c r="Z362" i="2"/>
  <c r="Y362" i="2"/>
  <c r="P362" i="2"/>
  <c r="BO361" i="2"/>
  <c r="BM361" i="2"/>
  <c r="Y361" i="2"/>
  <c r="BN361" i="2" s="1"/>
  <c r="P361" i="2"/>
  <c r="BO360" i="2"/>
  <c r="BN360" i="2"/>
  <c r="BM360" i="2"/>
  <c r="Y360" i="2"/>
  <c r="Z360" i="2" s="1"/>
  <c r="P360" i="2"/>
  <c r="Y358" i="2"/>
  <c r="X358" i="2"/>
  <c r="X357" i="2"/>
  <c r="BO356" i="2"/>
  <c r="BN356" i="2"/>
  <c r="BM356" i="2"/>
  <c r="Y356" i="2"/>
  <c r="Z356" i="2" s="1"/>
  <c r="Z357" i="2" s="1"/>
  <c r="P356" i="2"/>
  <c r="X353" i="2"/>
  <c r="X352" i="2"/>
  <c r="BO351" i="2"/>
  <c r="BN351" i="2"/>
  <c r="BM351" i="2"/>
  <c r="Y351" i="2"/>
  <c r="Z351" i="2" s="1"/>
  <c r="P351" i="2"/>
  <c r="BO350" i="2"/>
  <c r="BM350" i="2"/>
  <c r="Y350" i="2"/>
  <c r="P350" i="2"/>
  <c r="BO349" i="2"/>
  <c r="BM349" i="2"/>
  <c r="Y349" i="2"/>
  <c r="BN349" i="2" s="1"/>
  <c r="P349" i="2"/>
  <c r="X347" i="2"/>
  <c r="X346" i="2"/>
  <c r="BP345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Z343" i="2" s="1"/>
  <c r="BP342" i="2"/>
  <c r="BO342" i="2"/>
  <c r="BN342" i="2"/>
  <c r="BM342" i="2"/>
  <c r="Z342" i="2"/>
  <c r="Y342" i="2"/>
  <c r="X340" i="2"/>
  <c r="Y339" i="2"/>
  <c r="X339" i="2"/>
  <c r="BO338" i="2"/>
  <c r="BM338" i="2"/>
  <c r="Z338" i="2"/>
  <c r="Y338" i="2"/>
  <c r="BN338" i="2" s="1"/>
  <c r="P338" i="2"/>
  <c r="BO337" i="2"/>
  <c r="BM337" i="2"/>
  <c r="Y337" i="2"/>
  <c r="Z337" i="2" s="1"/>
  <c r="P337" i="2"/>
  <c r="BO336" i="2"/>
  <c r="BN336" i="2"/>
  <c r="BM336" i="2"/>
  <c r="Y336" i="2"/>
  <c r="P336" i="2"/>
  <c r="X334" i="2"/>
  <c r="X333" i="2"/>
  <c r="BO332" i="2"/>
  <c r="BN332" i="2"/>
  <c r="BM332" i="2"/>
  <c r="Y332" i="2"/>
  <c r="Z332" i="2" s="1"/>
  <c r="P332" i="2"/>
  <c r="BO331" i="2"/>
  <c r="BM331" i="2"/>
  <c r="Y331" i="2"/>
  <c r="BP331" i="2" s="1"/>
  <c r="P331" i="2"/>
  <c r="BO330" i="2"/>
  <c r="BM330" i="2"/>
  <c r="Y330" i="2"/>
  <c r="P330" i="2"/>
  <c r="BO329" i="2"/>
  <c r="BM329" i="2"/>
  <c r="Y329" i="2"/>
  <c r="P329" i="2"/>
  <c r="BO328" i="2"/>
  <c r="BM328" i="2"/>
  <c r="Z328" i="2"/>
  <c r="Y328" i="2"/>
  <c r="P328" i="2"/>
  <c r="BO327" i="2"/>
  <c r="BM327" i="2"/>
  <c r="Y327" i="2"/>
  <c r="BN327" i="2" s="1"/>
  <c r="P327" i="2"/>
  <c r="X325" i="2"/>
  <c r="X324" i="2"/>
  <c r="BP323" i="2"/>
  <c r="BO323" i="2"/>
  <c r="BN323" i="2"/>
  <c r="BM323" i="2"/>
  <c r="Z323" i="2"/>
  <c r="Y323" i="2"/>
  <c r="P323" i="2"/>
  <c r="BO322" i="2"/>
  <c r="BM322" i="2"/>
  <c r="Y322" i="2"/>
  <c r="BN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Z316" i="2" s="1"/>
  <c r="P316" i="2"/>
  <c r="BP315" i="2"/>
  <c r="BO315" i="2"/>
  <c r="BM315" i="2"/>
  <c r="Y315" i="2"/>
  <c r="P315" i="2"/>
  <c r="BO314" i="2"/>
  <c r="BM314" i="2"/>
  <c r="Y314" i="2"/>
  <c r="BN314" i="2" s="1"/>
  <c r="P314" i="2"/>
  <c r="BO313" i="2"/>
  <c r="BM313" i="2"/>
  <c r="Y313" i="2"/>
  <c r="P313" i="2"/>
  <c r="BO312" i="2"/>
  <c r="BN312" i="2"/>
  <c r="BM312" i="2"/>
  <c r="Y312" i="2"/>
  <c r="Z312" i="2" s="1"/>
  <c r="P312" i="2"/>
  <c r="BP311" i="2"/>
  <c r="BO311" i="2"/>
  <c r="BN311" i="2"/>
  <c r="BM311" i="2"/>
  <c r="Z311" i="2"/>
  <c r="Y311" i="2"/>
  <c r="P311" i="2"/>
  <c r="BO310" i="2"/>
  <c r="BM310" i="2"/>
  <c r="Y310" i="2"/>
  <c r="P310" i="2"/>
  <c r="X307" i="2"/>
  <c r="X306" i="2"/>
  <c r="BO305" i="2"/>
  <c r="BM305" i="2"/>
  <c r="Y305" i="2"/>
  <c r="BP305" i="2" s="1"/>
  <c r="P305" i="2"/>
  <c r="BO304" i="2"/>
  <c r="BM304" i="2"/>
  <c r="Z304" i="2"/>
  <c r="Y304" i="2"/>
  <c r="P304" i="2"/>
  <c r="X302" i="2"/>
  <c r="X301" i="2"/>
  <c r="BO300" i="2"/>
  <c r="BM300" i="2"/>
  <c r="Y300" i="2"/>
  <c r="P300" i="2"/>
  <c r="X297" i="2"/>
  <c r="Y296" i="2"/>
  <c r="X296" i="2"/>
  <c r="BO295" i="2"/>
  <c r="BM295" i="2"/>
  <c r="Z295" i="2"/>
  <c r="Z296" i="2" s="1"/>
  <c r="Y295" i="2"/>
  <c r="P295" i="2"/>
  <c r="X292" i="2"/>
  <c r="X291" i="2"/>
  <c r="BO290" i="2"/>
  <c r="BM290" i="2"/>
  <c r="Y290" i="2"/>
  <c r="BN290" i="2" s="1"/>
  <c r="P290" i="2"/>
  <c r="BO289" i="2"/>
  <c r="BM289" i="2"/>
  <c r="Z289" i="2"/>
  <c r="Y289" i="2"/>
  <c r="BP289" i="2" s="1"/>
  <c r="P289" i="2"/>
  <c r="BO288" i="2"/>
  <c r="BM288" i="2"/>
  <c r="Y288" i="2"/>
  <c r="BN288" i="2" s="1"/>
  <c r="P288" i="2"/>
  <c r="BO287" i="2"/>
  <c r="BM287" i="2"/>
  <c r="Y287" i="2"/>
  <c r="BN287" i="2" s="1"/>
  <c r="P287" i="2"/>
  <c r="BO286" i="2"/>
  <c r="BM286" i="2"/>
  <c r="Y286" i="2"/>
  <c r="P286" i="2"/>
  <c r="X283" i="2"/>
  <c r="X282" i="2"/>
  <c r="BP281" i="2"/>
  <c r="BO281" i="2"/>
  <c r="BM281" i="2"/>
  <c r="Y281" i="2"/>
  <c r="Z281" i="2" s="1"/>
  <c r="P281" i="2"/>
  <c r="BO280" i="2"/>
  <c r="BM280" i="2"/>
  <c r="Y280" i="2"/>
  <c r="Z280" i="2" s="1"/>
  <c r="P280" i="2"/>
  <c r="BP279" i="2"/>
  <c r="BO279" i="2"/>
  <c r="BM279" i="2"/>
  <c r="Y279" i="2"/>
  <c r="P279" i="2"/>
  <c r="X276" i="2"/>
  <c r="Y275" i="2"/>
  <c r="X275" i="2"/>
  <c r="BO274" i="2"/>
  <c r="BM274" i="2"/>
  <c r="Z274" i="2"/>
  <c r="Z275" i="2" s="1"/>
  <c r="Y274" i="2"/>
  <c r="Y276" i="2" s="1"/>
  <c r="P274" i="2"/>
  <c r="X271" i="2"/>
  <c r="X270" i="2"/>
  <c r="BO269" i="2"/>
  <c r="BM269" i="2"/>
  <c r="Y269" i="2"/>
  <c r="BN269" i="2" s="1"/>
  <c r="P269" i="2"/>
  <c r="BO268" i="2"/>
  <c r="BM268" i="2"/>
  <c r="Z268" i="2"/>
  <c r="Y268" i="2"/>
  <c r="BN268" i="2" s="1"/>
  <c r="P268" i="2"/>
  <c r="BO267" i="2"/>
  <c r="BM267" i="2"/>
  <c r="Z267" i="2"/>
  <c r="Y267" i="2"/>
  <c r="BP267" i="2" s="1"/>
  <c r="P267" i="2"/>
  <c r="BP266" i="2"/>
  <c r="BO266" i="2"/>
  <c r="BM266" i="2"/>
  <c r="Y266" i="2"/>
  <c r="P266" i="2"/>
  <c r="BO265" i="2"/>
  <c r="BM265" i="2"/>
  <c r="Y265" i="2"/>
  <c r="BN265" i="2" s="1"/>
  <c r="P265" i="2"/>
  <c r="X262" i="2"/>
  <c r="X261" i="2"/>
  <c r="BP260" i="2"/>
  <c r="BO260" i="2"/>
  <c r="BN260" i="2"/>
  <c r="BM260" i="2"/>
  <c r="Z260" i="2"/>
  <c r="Y260" i="2"/>
  <c r="P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BP255" i="2" s="1"/>
  <c r="P255" i="2"/>
  <c r="BO254" i="2"/>
  <c r="BN254" i="2"/>
  <c r="BM254" i="2"/>
  <c r="Y254" i="2"/>
  <c r="Z254" i="2" s="1"/>
  <c r="P254" i="2"/>
  <c r="BO253" i="2"/>
  <c r="BM253" i="2"/>
  <c r="Y253" i="2"/>
  <c r="P253" i="2"/>
  <c r="X250" i="2"/>
  <c r="X249" i="2"/>
  <c r="BO248" i="2"/>
  <c r="BM248" i="2"/>
  <c r="Y248" i="2"/>
  <c r="Z248" i="2" s="1"/>
  <c r="P248" i="2"/>
  <c r="BO247" i="2"/>
  <c r="BM247" i="2"/>
  <c r="Y247" i="2"/>
  <c r="BN247" i="2" s="1"/>
  <c r="P247" i="2"/>
  <c r="BO246" i="2"/>
  <c r="BM246" i="2"/>
  <c r="Z246" i="2"/>
  <c r="Y246" i="2"/>
  <c r="BN246" i="2" s="1"/>
  <c r="P246" i="2"/>
  <c r="BO245" i="2"/>
  <c r="BM245" i="2"/>
  <c r="Y245" i="2"/>
  <c r="BP245" i="2" s="1"/>
  <c r="P245" i="2"/>
  <c r="BO244" i="2"/>
  <c r="BN244" i="2"/>
  <c r="BM244" i="2"/>
  <c r="Y244" i="2"/>
  <c r="Z244" i="2" s="1"/>
  <c r="P244" i="2"/>
  <c r="BP243" i="2"/>
  <c r="BO243" i="2"/>
  <c r="BN243" i="2"/>
  <c r="BM243" i="2"/>
  <c r="Z243" i="2"/>
  <c r="Y243" i="2"/>
  <c r="P243" i="2"/>
  <c r="BO242" i="2"/>
  <c r="BM242" i="2"/>
  <c r="Y242" i="2"/>
  <c r="P242" i="2"/>
  <c r="BP241" i="2"/>
  <c r="BO241" i="2"/>
  <c r="BN241" i="2"/>
  <c r="BM241" i="2"/>
  <c r="Z241" i="2"/>
  <c r="Y241" i="2"/>
  <c r="P241" i="2"/>
  <c r="X238" i="2"/>
  <c r="X237" i="2"/>
  <c r="BO236" i="2"/>
  <c r="BM236" i="2"/>
  <c r="Y236" i="2"/>
  <c r="BN236" i="2" s="1"/>
  <c r="P236" i="2"/>
  <c r="BO235" i="2"/>
  <c r="BM235" i="2"/>
  <c r="Z235" i="2"/>
  <c r="Y235" i="2"/>
  <c r="P235" i="2"/>
  <c r="BO234" i="2"/>
  <c r="BM234" i="2"/>
  <c r="Y234" i="2"/>
  <c r="BP234" i="2" s="1"/>
  <c r="P234" i="2"/>
  <c r="BO233" i="2"/>
  <c r="BN233" i="2"/>
  <c r="BM233" i="2"/>
  <c r="Z233" i="2"/>
  <c r="Y233" i="2"/>
  <c r="BP233" i="2" s="1"/>
  <c r="P233" i="2"/>
  <c r="BP232" i="2"/>
  <c r="BO232" i="2"/>
  <c r="BM232" i="2"/>
  <c r="Y232" i="2"/>
  <c r="BN232" i="2" s="1"/>
  <c r="P232" i="2"/>
  <c r="X230" i="2"/>
  <c r="X229" i="2"/>
  <c r="BP228" i="2"/>
  <c r="BO228" i="2"/>
  <c r="BM228" i="2"/>
  <c r="Y228" i="2"/>
  <c r="P228" i="2"/>
  <c r="BO227" i="2"/>
  <c r="BN227" i="2"/>
  <c r="BM227" i="2"/>
  <c r="Z227" i="2"/>
  <c r="Y227" i="2"/>
  <c r="BP227" i="2" s="1"/>
  <c r="P227" i="2"/>
  <c r="BO226" i="2"/>
  <c r="BM226" i="2"/>
  <c r="Z226" i="2"/>
  <c r="Y226" i="2"/>
  <c r="BN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N223" i="2"/>
  <c r="BM223" i="2"/>
  <c r="Y223" i="2"/>
  <c r="Z223" i="2" s="1"/>
  <c r="P223" i="2"/>
  <c r="BP222" i="2"/>
  <c r="BO222" i="2"/>
  <c r="BM222" i="2"/>
  <c r="Y222" i="2"/>
  <c r="BN222" i="2" s="1"/>
  <c r="P222" i="2"/>
  <c r="BO221" i="2"/>
  <c r="BM221" i="2"/>
  <c r="Y221" i="2"/>
  <c r="BN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X216" i="2"/>
  <c r="X215" i="2"/>
  <c r="BO214" i="2"/>
  <c r="BM214" i="2"/>
  <c r="Z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N211" i="2"/>
  <c r="BM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4" i="2"/>
  <c r="X193" i="2"/>
  <c r="BP192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P189" i="2"/>
  <c r="BO189" i="2"/>
  <c r="BN189" i="2"/>
  <c r="BM189" i="2"/>
  <c r="Z189" i="2"/>
  <c r="Y189" i="2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Z186" i="2"/>
  <c r="Y186" i="2"/>
  <c r="P186" i="2"/>
  <c r="BO185" i="2"/>
  <c r="BM185" i="2"/>
  <c r="Y185" i="2"/>
  <c r="Y194" i="2" s="1"/>
  <c r="P185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Z177" i="2"/>
  <c r="Y177" i="2"/>
  <c r="BN177" i="2" s="1"/>
  <c r="P177" i="2"/>
  <c r="X175" i="2"/>
  <c r="Y174" i="2"/>
  <c r="X174" i="2"/>
  <c r="BO173" i="2"/>
  <c r="BM173" i="2"/>
  <c r="Z173" i="2"/>
  <c r="Y173" i="2"/>
  <c r="BN173" i="2" s="1"/>
  <c r="P173" i="2"/>
  <c r="BO172" i="2"/>
  <c r="BM172" i="2"/>
  <c r="Y172" i="2"/>
  <c r="Z172" i="2" s="1"/>
  <c r="P172" i="2"/>
  <c r="BO171" i="2"/>
  <c r="BN171" i="2"/>
  <c r="BM171" i="2"/>
  <c r="Z171" i="2"/>
  <c r="Y171" i="2"/>
  <c r="BP171" i="2" s="1"/>
  <c r="P171" i="2"/>
  <c r="BO170" i="2"/>
  <c r="BM170" i="2"/>
  <c r="Y170" i="2"/>
  <c r="P170" i="2"/>
  <c r="BO169" i="2"/>
  <c r="BM169" i="2"/>
  <c r="Y169" i="2"/>
  <c r="P169" i="2"/>
  <c r="X167" i="2"/>
  <c r="X166" i="2"/>
  <c r="BO165" i="2"/>
  <c r="BN165" i="2"/>
  <c r="BM165" i="2"/>
  <c r="Z165" i="2"/>
  <c r="Y165" i="2"/>
  <c r="BP165" i="2" s="1"/>
  <c r="P165" i="2"/>
  <c r="BO164" i="2"/>
  <c r="BN164" i="2"/>
  <c r="BM164" i="2"/>
  <c r="Z164" i="2"/>
  <c r="Y164" i="2"/>
  <c r="BP164" i="2" s="1"/>
  <c r="P164" i="2"/>
  <c r="BO163" i="2"/>
  <c r="BM163" i="2"/>
  <c r="Y163" i="2"/>
  <c r="BN163" i="2" s="1"/>
  <c r="P163" i="2"/>
  <c r="X160" i="2"/>
  <c r="Y159" i="2"/>
  <c r="X159" i="2"/>
  <c r="BO158" i="2"/>
  <c r="BN158" i="2"/>
  <c r="BM158" i="2"/>
  <c r="Y158" i="2"/>
  <c r="P158" i="2"/>
  <c r="BP157" i="2"/>
  <c r="BO157" i="2"/>
  <c r="BN157" i="2"/>
  <c r="BM157" i="2"/>
  <c r="Z157" i="2"/>
  <c r="Y157" i="2"/>
  <c r="P157" i="2"/>
  <c r="X155" i="2"/>
  <c r="X154" i="2"/>
  <c r="BP153" i="2"/>
  <c r="BO153" i="2"/>
  <c r="BN153" i="2"/>
  <c r="BM153" i="2"/>
  <c r="Z153" i="2"/>
  <c r="Y153" i="2"/>
  <c r="Y155" i="2" s="1"/>
  <c r="P153" i="2"/>
  <c r="BO152" i="2"/>
  <c r="BN152" i="2"/>
  <c r="BM152" i="2"/>
  <c r="Z152" i="2"/>
  <c r="Z154" i="2" s="1"/>
  <c r="Y152" i="2"/>
  <c r="P152" i="2"/>
  <c r="X150" i="2"/>
  <c r="X149" i="2"/>
  <c r="BO148" i="2"/>
  <c r="BM148" i="2"/>
  <c r="Y148" i="2"/>
  <c r="BN148" i="2" s="1"/>
  <c r="P148" i="2"/>
  <c r="BO147" i="2"/>
  <c r="BN147" i="2"/>
  <c r="BM147" i="2"/>
  <c r="Y147" i="2"/>
  <c r="Y150" i="2" s="1"/>
  <c r="P147" i="2"/>
  <c r="X144" i="2"/>
  <c r="X143" i="2"/>
  <c r="BO142" i="2"/>
  <c r="BN142" i="2"/>
  <c r="BM142" i="2"/>
  <c r="Y142" i="2"/>
  <c r="Z142" i="2" s="1"/>
  <c r="P142" i="2"/>
  <c r="BO141" i="2"/>
  <c r="BM141" i="2"/>
  <c r="Y141" i="2"/>
  <c r="Y144" i="2" s="1"/>
  <c r="P141" i="2"/>
  <c r="X139" i="2"/>
  <c r="X138" i="2"/>
  <c r="BO137" i="2"/>
  <c r="BM137" i="2"/>
  <c r="Y137" i="2"/>
  <c r="BP137" i="2" s="1"/>
  <c r="P137" i="2"/>
  <c r="BO136" i="2"/>
  <c r="BM136" i="2"/>
  <c r="Y136" i="2"/>
  <c r="BN136" i="2" s="1"/>
  <c r="P136" i="2"/>
  <c r="BO135" i="2"/>
  <c r="BM135" i="2"/>
  <c r="Y135" i="2"/>
  <c r="BP135" i="2" s="1"/>
  <c r="P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BN132" i="2" s="1"/>
  <c r="P132" i="2"/>
  <c r="X130" i="2"/>
  <c r="X129" i="2"/>
  <c r="BO128" i="2"/>
  <c r="BM128" i="2"/>
  <c r="Z128" i="2"/>
  <c r="Y128" i="2"/>
  <c r="BN128" i="2" s="1"/>
  <c r="P128" i="2"/>
  <c r="BP127" i="2"/>
  <c r="BO127" i="2"/>
  <c r="BM127" i="2"/>
  <c r="Z127" i="2"/>
  <c r="Y127" i="2"/>
  <c r="BN127" i="2" s="1"/>
  <c r="P127" i="2"/>
  <c r="BO126" i="2"/>
  <c r="BM126" i="2"/>
  <c r="Y126" i="2"/>
  <c r="BP126" i="2" s="1"/>
  <c r="P126" i="2"/>
  <c r="X124" i="2"/>
  <c r="X123" i="2"/>
  <c r="BO122" i="2"/>
  <c r="BM122" i="2"/>
  <c r="Z122" i="2"/>
  <c r="Y122" i="2"/>
  <c r="BP122" i="2" s="1"/>
  <c r="P122" i="2"/>
  <c r="BP121" i="2"/>
  <c r="BO121" i="2"/>
  <c r="BM121" i="2"/>
  <c r="Z121" i="2"/>
  <c r="Y121" i="2"/>
  <c r="BN121" i="2" s="1"/>
  <c r="P121" i="2"/>
  <c r="BO120" i="2"/>
  <c r="BN120" i="2"/>
  <c r="BM120" i="2"/>
  <c r="Z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F612" i="2" s="1"/>
  <c r="P118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P111" i="2"/>
  <c r="BO111" i="2"/>
  <c r="BM111" i="2"/>
  <c r="Z111" i="2"/>
  <c r="Y111" i="2"/>
  <c r="BN111" i="2" s="1"/>
  <c r="P111" i="2"/>
  <c r="BO110" i="2"/>
  <c r="BM110" i="2"/>
  <c r="Y110" i="2"/>
  <c r="BN110" i="2" s="1"/>
  <c r="P110" i="2"/>
  <c r="BO109" i="2"/>
  <c r="BM109" i="2"/>
  <c r="Y109" i="2"/>
  <c r="Z109" i="2" s="1"/>
  <c r="P109" i="2"/>
  <c r="X107" i="2"/>
  <c r="X106" i="2"/>
  <c r="BO105" i="2"/>
  <c r="BN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Z103" i="2"/>
  <c r="Y103" i="2"/>
  <c r="BP103" i="2" s="1"/>
  <c r="P103" i="2"/>
  <c r="X100" i="2"/>
  <c r="X99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Z96" i="2"/>
  <c r="Y96" i="2"/>
  <c r="BP96" i="2" s="1"/>
  <c r="P96" i="2"/>
  <c r="X94" i="2"/>
  <c r="X93" i="2"/>
  <c r="BO92" i="2"/>
  <c r="BM92" i="2"/>
  <c r="Z92" i="2"/>
  <c r="Y92" i="2"/>
  <c r="BP92" i="2" s="1"/>
  <c r="P92" i="2"/>
  <c r="BP91" i="2"/>
  <c r="BO91" i="2"/>
  <c r="BM91" i="2"/>
  <c r="Z91" i="2"/>
  <c r="Y91" i="2"/>
  <c r="BN91" i="2" s="1"/>
  <c r="P91" i="2"/>
  <c r="X89" i="2"/>
  <c r="X88" i="2"/>
  <c r="BP87" i="2"/>
  <c r="BO87" i="2"/>
  <c r="BM87" i="2"/>
  <c r="Z87" i="2"/>
  <c r="Y87" i="2"/>
  <c r="BN87" i="2" s="1"/>
  <c r="P87" i="2"/>
  <c r="BP86" i="2"/>
  <c r="BO86" i="2"/>
  <c r="BM86" i="2"/>
  <c r="Z86" i="2"/>
  <c r="Y86" i="2"/>
  <c r="BN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Z83" i="2"/>
  <c r="Y83" i="2"/>
  <c r="BP83" i="2" s="1"/>
  <c r="P83" i="2"/>
  <c r="BO82" i="2"/>
  <c r="BM82" i="2"/>
  <c r="Z82" i="2"/>
  <c r="Y82" i="2"/>
  <c r="BP82" i="2" s="1"/>
  <c r="P82" i="2"/>
  <c r="X80" i="2"/>
  <c r="X79" i="2"/>
  <c r="BO78" i="2"/>
  <c r="BM78" i="2"/>
  <c r="Y78" i="2"/>
  <c r="BP78" i="2" s="1"/>
  <c r="P78" i="2"/>
  <c r="BP77" i="2"/>
  <c r="BO77" i="2"/>
  <c r="BN77" i="2"/>
  <c r="BM77" i="2"/>
  <c r="Z77" i="2"/>
  <c r="Y77" i="2"/>
  <c r="Y80" i="2" s="1"/>
  <c r="P77" i="2"/>
  <c r="X75" i="2"/>
  <c r="X74" i="2"/>
  <c r="BO73" i="2"/>
  <c r="BM73" i="2"/>
  <c r="Y73" i="2"/>
  <c r="BN73" i="2" s="1"/>
  <c r="P73" i="2"/>
  <c r="BO72" i="2"/>
  <c r="BM72" i="2"/>
  <c r="Y72" i="2"/>
  <c r="Z72" i="2" s="1"/>
  <c r="BP71" i="2"/>
  <c r="BO71" i="2"/>
  <c r="BN71" i="2"/>
  <c r="BM71" i="2"/>
  <c r="Z71" i="2"/>
  <c r="Y71" i="2"/>
  <c r="P71" i="2"/>
  <c r="BO70" i="2"/>
  <c r="BM70" i="2"/>
  <c r="Z70" i="2"/>
  <c r="Y70" i="2"/>
  <c r="BP70" i="2" s="1"/>
  <c r="P70" i="2"/>
  <c r="BO69" i="2"/>
  <c r="BN69" i="2"/>
  <c r="BM69" i="2"/>
  <c r="Y69" i="2"/>
  <c r="Z69" i="2" s="1"/>
  <c r="P69" i="2"/>
  <c r="BO68" i="2"/>
  <c r="BM68" i="2"/>
  <c r="Y68" i="2"/>
  <c r="P68" i="2"/>
  <c r="X65" i="2"/>
  <c r="X64" i="2"/>
  <c r="BO63" i="2"/>
  <c r="BM63" i="2"/>
  <c r="Y63" i="2"/>
  <c r="BN63" i="2" s="1"/>
  <c r="P63" i="2"/>
  <c r="BO62" i="2"/>
  <c r="BM62" i="2"/>
  <c r="Y62" i="2"/>
  <c r="BN62" i="2" s="1"/>
  <c r="P62" i="2"/>
  <c r="X60" i="2"/>
  <c r="X59" i="2"/>
  <c r="BO58" i="2"/>
  <c r="BM58" i="2"/>
  <c r="Y58" i="2"/>
  <c r="Z58" i="2" s="1"/>
  <c r="P58" i="2"/>
  <c r="BP57" i="2"/>
  <c r="BO57" i="2"/>
  <c r="BN57" i="2"/>
  <c r="BM57" i="2"/>
  <c r="Z57" i="2"/>
  <c r="Y57" i="2"/>
  <c r="P57" i="2"/>
  <c r="BO56" i="2"/>
  <c r="BM56" i="2"/>
  <c r="Y56" i="2"/>
  <c r="Z56" i="2" s="1"/>
  <c r="P56" i="2"/>
  <c r="BP55" i="2"/>
  <c r="BO55" i="2"/>
  <c r="BN55" i="2"/>
  <c r="BM55" i="2"/>
  <c r="Z55" i="2"/>
  <c r="Y55" i="2"/>
  <c r="P55" i="2"/>
  <c r="BO54" i="2"/>
  <c r="BM54" i="2"/>
  <c r="Y54" i="2"/>
  <c r="BN54" i="2" s="1"/>
  <c r="P54" i="2"/>
  <c r="BP53" i="2"/>
  <c r="BO53" i="2"/>
  <c r="BM53" i="2"/>
  <c r="Z53" i="2"/>
  <c r="Y53" i="2"/>
  <c r="BN53" i="2" s="1"/>
  <c r="P53" i="2"/>
  <c r="X49" i="2"/>
  <c r="X48" i="2"/>
  <c r="BP47" i="2"/>
  <c r="BO47" i="2"/>
  <c r="BM47" i="2"/>
  <c r="Z47" i="2"/>
  <c r="Z48" i="2" s="1"/>
  <c r="Y47" i="2"/>
  <c r="Y49" i="2" s="1"/>
  <c r="P47" i="2"/>
  <c r="X45" i="2"/>
  <c r="Y44" i="2"/>
  <c r="X44" i="2"/>
  <c r="BP43" i="2"/>
  <c r="BO43" i="2"/>
  <c r="BN43" i="2"/>
  <c r="BM43" i="2"/>
  <c r="Z43" i="2"/>
  <c r="Z44" i="2" s="1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N32" i="2" s="1"/>
  <c r="BO31" i="2"/>
  <c r="BM31" i="2"/>
  <c r="Y31" i="2"/>
  <c r="Z31" i="2" s="1"/>
  <c r="P31" i="2"/>
  <c r="BO30" i="2"/>
  <c r="BM30" i="2"/>
  <c r="Z30" i="2"/>
  <c r="Y30" i="2"/>
  <c r="BP30" i="2" s="1"/>
  <c r="P30" i="2"/>
  <c r="BP29" i="2"/>
  <c r="BO29" i="2"/>
  <c r="BM29" i="2"/>
  <c r="Z29" i="2"/>
  <c r="Y29" i="2"/>
  <c r="BN29" i="2" s="1"/>
  <c r="P29" i="2"/>
  <c r="BO28" i="2"/>
  <c r="BN28" i="2"/>
  <c r="BM28" i="2"/>
  <c r="Z28" i="2"/>
  <c r="Y28" i="2"/>
  <c r="BP28" i="2" s="1"/>
  <c r="P28" i="2"/>
  <c r="BO27" i="2"/>
  <c r="BM27" i="2"/>
  <c r="Y27" i="2"/>
  <c r="Z27" i="2" s="1"/>
  <c r="P27" i="2"/>
  <c r="BO26" i="2"/>
  <c r="BM26" i="2"/>
  <c r="Y26" i="2"/>
  <c r="BP26" i="2" s="1"/>
  <c r="Y24" i="2"/>
  <c r="X24" i="2"/>
  <c r="X23" i="2"/>
  <c r="BO22" i="2"/>
  <c r="BM22" i="2"/>
  <c r="Y22" i="2"/>
  <c r="BN22" i="2" s="1"/>
  <c r="P22" i="2"/>
  <c r="H10" i="2"/>
  <c r="A9" i="2"/>
  <c r="A10" i="2" s="1"/>
  <c r="D7" i="2"/>
  <c r="Q6" i="2"/>
  <c r="P2" i="2"/>
  <c r="BP380" i="2" l="1"/>
  <c r="Y383" i="2"/>
  <c r="Z327" i="2"/>
  <c r="BN27" i="2"/>
  <c r="D612" i="2"/>
  <c r="BP69" i="2"/>
  <c r="BN72" i="2"/>
  <c r="Z73" i="2"/>
  <c r="BP73" i="2"/>
  <c r="Z78" i="2"/>
  <c r="Z79" i="2" s="1"/>
  <c r="BP84" i="2"/>
  <c r="BN92" i="2"/>
  <c r="BN96" i="2"/>
  <c r="Z98" i="2"/>
  <c r="BN119" i="2"/>
  <c r="BN122" i="2"/>
  <c r="Z133" i="2"/>
  <c r="BP133" i="2"/>
  <c r="BN134" i="2"/>
  <c r="Z135" i="2"/>
  <c r="BP142" i="2"/>
  <c r="BP147" i="2"/>
  <c r="Y166" i="2"/>
  <c r="BP169" i="2"/>
  <c r="BN169" i="2"/>
  <c r="BN170" i="2"/>
  <c r="Z170" i="2"/>
  <c r="Z188" i="2"/>
  <c r="BP211" i="2"/>
  <c r="Z211" i="2"/>
  <c r="BN213" i="2"/>
  <c r="BP214" i="2"/>
  <c r="Z220" i="2"/>
  <c r="BP226" i="2"/>
  <c r="Z228" i="2"/>
  <c r="BN228" i="2"/>
  <c r="BN242" i="2"/>
  <c r="Z242" i="2"/>
  <c r="BP312" i="2"/>
  <c r="BN321" i="2"/>
  <c r="BP322" i="2"/>
  <c r="BP360" i="2"/>
  <c r="BP373" i="2"/>
  <c r="BP405" i="2"/>
  <c r="BN405" i="2"/>
  <c r="Z406" i="2"/>
  <c r="BN406" i="2"/>
  <c r="Y419" i="2"/>
  <c r="Z418" i="2"/>
  <c r="Z419" i="2" s="1"/>
  <c r="BP447" i="2"/>
  <c r="BN447" i="2"/>
  <c r="Z448" i="2"/>
  <c r="BN448" i="2"/>
  <c r="Y461" i="2"/>
  <c r="BP457" i="2"/>
  <c r="Z457" i="2"/>
  <c r="Z499" i="2"/>
  <c r="BP499" i="2"/>
  <c r="Z509" i="2"/>
  <c r="BP509" i="2"/>
  <c r="Z510" i="2"/>
  <c r="BN510" i="2"/>
  <c r="BN47" i="2"/>
  <c r="Y48" i="2"/>
  <c r="BN56" i="2"/>
  <c r="BN70" i="2"/>
  <c r="Y79" i="2"/>
  <c r="BN82" i="2"/>
  <c r="BN109" i="2"/>
  <c r="BP158" i="2"/>
  <c r="Z158" i="2"/>
  <c r="Z159" i="2" s="1"/>
  <c r="Y160" i="2"/>
  <c r="BN179" i="2"/>
  <c r="BN185" i="2"/>
  <c r="BP186" i="2"/>
  <c r="BN186" i="2"/>
  <c r="BP223" i="2"/>
  <c r="BN224" i="2"/>
  <c r="BN234" i="2"/>
  <c r="BP235" i="2"/>
  <c r="BN235" i="2"/>
  <c r="Z257" i="2"/>
  <c r="BP274" i="2"/>
  <c r="Z288" i="2"/>
  <c r="BP288" i="2"/>
  <c r="Z322" i="2"/>
  <c r="BN331" i="2"/>
  <c r="BP332" i="2"/>
  <c r="Y340" i="2"/>
  <c r="BP336" i="2"/>
  <c r="BN344" i="2"/>
  <c r="Z344" i="2"/>
  <c r="Z386" i="2"/>
  <c r="BN386" i="2"/>
  <c r="BN400" i="2"/>
  <c r="BP400" i="2"/>
  <c r="BN414" i="2"/>
  <c r="Z414" i="2"/>
  <c r="BP434" i="2"/>
  <c r="BP437" i="2"/>
  <c r="Z437" i="2"/>
  <c r="Z442" i="2"/>
  <c r="BN442" i="2"/>
  <c r="BP458" i="2"/>
  <c r="BP473" i="2"/>
  <c r="Z473" i="2"/>
  <c r="BP513" i="2"/>
  <c r="Z516" i="2"/>
  <c r="BN516" i="2"/>
  <c r="BP27" i="2"/>
  <c r="BN78" i="2"/>
  <c r="Z93" i="2"/>
  <c r="BP119" i="2"/>
  <c r="BN135" i="2"/>
  <c r="Z136" i="2"/>
  <c r="BP148" i="2"/>
  <c r="Z148" i="2"/>
  <c r="BP187" i="2"/>
  <c r="Z187" i="2"/>
  <c r="BN188" i="2"/>
  <c r="BP209" i="2"/>
  <c r="Z213" i="2"/>
  <c r="BP236" i="2"/>
  <c r="Z236" i="2"/>
  <c r="BP265" i="2"/>
  <c r="Z265" i="2"/>
  <c r="BP313" i="2"/>
  <c r="BN313" i="2"/>
  <c r="BP321" i="2"/>
  <c r="BN329" i="2"/>
  <c r="BP329" i="2"/>
  <c r="BP361" i="2"/>
  <c r="Z361" i="2"/>
  <c r="Z363" i="2" s="1"/>
  <c r="Y363" i="2"/>
  <c r="Y450" i="2"/>
  <c r="Z428" i="2"/>
  <c r="BN433" i="2"/>
  <c r="BP433" i="2"/>
  <c r="BP438" i="2"/>
  <c r="BN457" i="2"/>
  <c r="Z493" i="2"/>
  <c r="BN493" i="2"/>
  <c r="Z503" i="2"/>
  <c r="Z504" i="2" s="1"/>
  <c r="BP503" i="2"/>
  <c r="Y505" i="2"/>
  <c r="BN521" i="2"/>
  <c r="Y523" i="2"/>
  <c r="BP521" i="2"/>
  <c r="Y59" i="2"/>
  <c r="BP109" i="2"/>
  <c r="BP163" i="2"/>
  <c r="Z163" i="2"/>
  <c r="Z166" i="2" s="1"/>
  <c r="BP179" i="2"/>
  <c r="BP185" i="2"/>
  <c r="Z234" i="2"/>
  <c r="BP244" i="2"/>
  <c r="Z266" i="2"/>
  <c r="BN266" i="2"/>
  <c r="Z269" i="2"/>
  <c r="BP287" i="2"/>
  <c r="Z287" i="2"/>
  <c r="BP290" i="2"/>
  <c r="Z313" i="2"/>
  <c r="BN315" i="2"/>
  <c r="Z315" i="2"/>
  <c r="BP327" i="2"/>
  <c r="Z331" i="2"/>
  <c r="BP349" i="2"/>
  <c r="BP371" i="2"/>
  <c r="BP375" i="2"/>
  <c r="X612" i="2"/>
  <c r="BN397" i="2"/>
  <c r="BP406" i="2"/>
  <c r="Z410" i="2"/>
  <c r="BN410" i="2"/>
  <c r="BP418" i="2"/>
  <c r="Y425" i="2"/>
  <c r="Z424" i="2"/>
  <c r="Z425" i="2" s="1"/>
  <c r="Z438" i="2"/>
  <c r="BP444" i="2"/>
  <c r="Z444" i="2"/>
  <c r="BP448" i="2"/>
  <c r="Z452" i="2"/>
  <c r="Z454" i="2" s="1"/>
  <c r="Y455" i="2"/>
  <c r="BN452" i="2"/>
  <c r="Z470" i="2"/>
  <c r="BP470" i="2"/>
  <c r="Z471" i="2"/>
  <c r="BN471" i="2"/>
  <c r="BP510" i="2"/>
  <c r="Z521" i="2"/>
  <c r="Z523" i="2" s="1"/>
  <c r="Y524" i="2"/>
  <c r="BP529" i="2"/>
  <c r="BN531" i="2"/>
  <c r="BN535" i="2"/>
  <c r="AD612" i="2"/>
  <c r="BP547" i="2"/>
  <c r="BP549" i="2"/>
  <c r="BP551" i="2"/>
  <c r="BP553" i="2"/>
  <c r="Z557" i="2"/>
  <c r="Z566" i="2"/>
  <c r="BP566" i="2"/>
  <c r="AE612" i="2"/>
  <c r="Z595" i="2"/>
  <c r="Z596" i="2" s="1"/>
  <c r="Y597" i="2"/>
  <c r="BP376" i="2"/>
  <c r="BP431" i="2"/>
  <c r="BP446" i="2"/>
  <c r="BP469" i="2"/>
  <c r="BP492" i="2"/>
  <c r="BP498" i="2"/>
  <c r="BN530" i="2"/>
  <c r="Z547" i="2"/>
  <c r="Z549" i="2"/>
  <c r="Z551" i="2"/>
  <c r="Z553" i="2"/>
  <c r="Z558" i="2"/>
  <c r="Y570" i="2"/>
  <c r="BN565" i="2"/>
  <c r="BN569" i="2"/>
  <c r="Y571" i="2"/>
  <c r="Z591" i="2"/>
  <c r="Z592" i="2" s="1"/>
  <c r="Y592" i="2"/>
  <c r="Y596" i="2"/>
  <c r="Y154" i="2"/>
  <c r="BP254" i="2"/>
  <c r="Y318" i="2"/>
  <c r="BP338" i="2"/>
  <c r="BP351" i="2"/>
  <c r="BP356" i="2"/>
  <c r="W612" i="2"/>
  <c r="Z387" i="2"/>
  <c r="Z392" i="2"/>
  <c r="Z393" i="2" s="1"/>
  <c r="Z398" i="2"/>
  <c r="BP436" i="2"/>
  <c r="BP440" i="2"/>
  <c r="BP443" i="2"/>
  <c r="BP472" i="2"/>
  <c r="Y494" i="2"/>
  <c r="AB612" i="2"/>
  <c r="BP511" i="2"/>
  <c r="BP515" i="2"/>
  <c r="BP537" i="2"/>
  <c r="BN557" i="2"/>
  <c r="Z559" i="2"/>
  <c r="Z564" i="2"/>
  <c r="BP564" i="2"/>
  <c r="Z568" i="2"/>
  <c r="BP574" i="2"/>
  <c r="BN595" i="2"/>
  <c r="BP528" i="2"/>
  <c r="Z530" i="2"/>
  <c r="Y601" i="2"/>
  <c r="BP63" i="2"/>
  <c r="F10" i="2"/>
  <c r="X602" i="2"/>
  <c r="BP32" i="2"/>
  <c r="BP58" i="2"/>
  <c r="BP62" i="2"/>
  <c r="Y65" i="2"/>
  <c r="Y88" i="2"/>
  <c r="BP112" i="2"/>
  <c r="Y115" i="2"/>
  <c r="Y123" i="2"/>
  <c r="Y129" i="2"/>
  <c r="BP136" i="2"/>
  <c r="Y139" i="2"/>
  <c r="BP173" i="2"/>
  <c r="BP177" i="2"/>
  <c r="BP203" i="2"/>
  <c r="BP220" i="2"/>
  <c r="BP259" i="2"/>
  <c r="O612" i="2"/>
  <c r="BN370" i="2"/>
  <c r="Z370" i="2"/>
  <c r="Y215" i="2"/>
  <c r="Y249" i="2"/>
  <c r="Z270" i="2"/>
  <c r="BP343" i="2"/>
  <c r="BN343" i="2"/>
  <c r="Z202" i="2"/>
  <c r="Z204" i="2" s="1"/>
  <c r="Y204" i="2"/>
  <c r="Z208" i="2"/>
  <c r="Z219" i="2"/>
  <c r="Z245" i="2"/>
  <c r="Z247" i="2"/>
  <c r="Z258" i="2"/>
  <c r="Y325" i="2"/>
  <c r="Z320" i="2"/>
  <c r="Z324" i="2" s="1"/>
  <c r="Z330" i="2"/>
  <c r="BN330" i="2"/>
  <c r="BP350" i="2"/>
  <c r="Z350" i="2"/>
  <c r="Z63" i="2"/>
  <c r="Z68" i="2"/>
  <c r="Z74" i="2" s="1"/>
  <c r="Y89" i="2"/>
  <c r="Z113" i="2"/>
  <c r="Z118" i="2"/>
  <c r="Z123" i="2" s="1"/>
  <c r="Y124" i="2"/>
  <c r="Y130" i="2"/>
  <c r="Z137" i="2"/>
  <c r="Z141" i="2"/>
  <c r="Z143" i="2" s="1"/>
  <c r="BN172" i="2"/>
  <c r="Z178" i="2"/>
  <c r="Z180" i="2" s="1"/>
  <c r="Z191" i="2"/>
  <c r="Y193" i="2"/>
  <c r="Z198" i="2"/>
  <c r="Z221" i="2"/>
  <c r="Y250" i="2"/>
  <c r="Y291" i="2"/>
  <c r="BN304" i="2"/>
  <c r="Y306" i="2"/>
  <c r="Y307" i="2"/>
  <c r="BN328" i="2"/>
  <c r="Y334" i="2"/>
  <c r="BP328" i="2"/>
  <c r="BP370" i="2"/>
  <c r="Z22" i="2"/>
  <c r="Z23" i="2" s="1"/>
  <c r="BN31" i="2"/>
  <c r="BN33" i="2"/>
  <c r="BN39" i="2"/>
  <c r="BN83" i="2"/>
  <c r="Z85" i="2"/>
  <c r="BP98" i="2"/>
  <c r="BP105" i="2"/>
  <c r="Y143" i="2"/>
  <c r="BP170" i="2"/>
  <c r="Y180" i="2"/>
  <c r="BN202" i="2"/>
  <c r="BN208" i="2"/>
  <c r="Z210" i="2"/>
  <c r="Y216" i="2"/>
  <c r="BN219" i="2"/>
  <c r="Z225" i="2"/>
  <c r="BN245" i="2"/>
  <c r="BN258" i="2"/>
  <c r="BN267" i="2"/>
  <c r="BN320" i="2"/>
  <c r="Y324" i="2"/>
  <c r="BN350" i="2"/>
  <c r="Z33" i="2"/>
  <c r="Z26" i="2"/>
  <c r="Y60" i="2"/>
  <c r="BN68" i="2"/>
  <c r="BN113" i="2"/>
  <c r="BN118" i="2"/>
  <c r="BN137" i="2"/>
  <c r="BN141" i="2"/>
  <c r="H612" i="2"/>
  <c r="BP172" i="2"/>
  <c r="Y175" i="2"/>
  <c r="BN178" i="2"/>
  <c r="BN191" i="2"/>
  <c r="BN198" i="2"/>
  <c r="Y205" i="2"/>
  <c r="Y229" i="2"/>
  <c r="BP247" i="2"/>
  <c r="Y261" i="2"/>
  <c r="M612" i="2"/>
  <c r="Z253" i="2"/>
  <c r="BP269" i="2"/>
  <c r="BN280" i="2"/>
  <c r="Y283" i="2"/>
  <c r="BN300" i="2"/>
  <c r="T612" i="2"/>
  <c r="Y302" i="2"/>
  <c r="Y317" i="2"/>
  <c r="Z310" i="2"/>
  <c r="U612" i="2"/>
  <c r="BN310" i="2"/>
  <c r="BP330" i="2"/>
  <c r="Y346" i="2"/>
  <c r="Z35" i="2"/>
  <c r="BN26" i="2"/>
  <c r="BP31" i="2"/>
  <c r="BP39" i="2"/>
  <c r="Z54" i="2"/>
  <c r="Z59" i="2" s="1"/>
  <c r="Y74" i="2"/>
  <c r="BN85" i="2"/>
  <c r="Y93" i="2"/>
  <c r="Z97" i="2"/>
  <c r="Y99" i="2"/>
  <c r="Z104" i="2"/>
  <c r="Z106" i="2" s="1"/>
  <c r="Y106" i="2"/>
  <c r="Z110" i="2"/>
  <c r="Z126" i="2"/>
  <c r="Z129" i="2" s="1"/>
  <c r="Z132" i="2"/>
  <c r="Z138" i="2" s="1"/>
  <c r="Z169" i="2"/>
  <c r="Z174" i="2" s="1"/>
  <c r="BN210" i="2"/>
  <c r="BP221" i="2"/>
  <c r="BN225" i="2"/>
  <c r="Z255" i="2"/>
  <c r="BN289" i="2"/>
  <c r="Z300" i="2"/>
  <c r="Z301" i="2" s="1"/>
  <c r="Z314" i="2"/>
  <c r="BP320" i="2"/>
  <c r="BP337" i="2"/>
  <c r="BN337" i="2"/>
  <c r="Z39" i="2"/>
  <c r="Z40" i="2" s="1"/>
  <c r="BN35" i="2"/>
  <c r="BP118" i="2"/>
  <c r="BP141" i="2"/>
  <c r="Y181" i="2"/>
  <c r="BN212" i="2"/>
  <c r="Y237" i="2"/>
  <c r="BN253" i="2"/>
  <c r="Y270" i="2"/>
  <c r="BP280" i="2"/>
  <c r="Z286" i="2"/>
  <c r="R612" i="2"/>
  <c r="Y292" i="2"/>
  <c r="S612" i="2"/>
  <c r="BN295" i="2"/>
  <c r="Y297" i="2"/>
  <c r="BP304" i="2"/>
  <c r="BN316" i="2"/>
  <c r="Y347" i="2"/>
  <c r="Z570" i="2"/>
  <c r="X603" i="2"/>
  <c r="Z32" i="2"/>
  <c r="Z62" i="2"/>
  <c r="BN104" i="2"/>
  <c r="Z112" i="2"/>
  <c r="J612" i="2"/>
  <c r="BN197" i="2"/>
  <c r="Y230" i="2"/>
  <c r="BN255" i="2"/>
  <c r="BP310" i="2"/>
  <c r="Y333" i="2"/>
  <c r="BN369" i="2"/>
  <c r="Z369" i="2"/>
  <c r="Y378" i="2"/>
  <c r="Y377" i="2"/>
  <c r="BP369" i="2"/>
  <c r="Y37" i="2"/>
  <c r="B612" i="2"/>
  <c r="X606" i="2"/>
  <c r="BN30" i="2"/>
  <c r="BP72" i="2"/>
  <c r="Z84" i="2"/>
  <c r="Y107" i="2"/>
  <c r="G612" i="2"/>
  <c r="BP152" i="2"/>
  <c r="I612" i="2"/>
  <c r="Z197" i="2"/>
  <c r="Y199" i="2"/>
  <c r="BN207" i="2"/>
  <c r="Z209" i="2"/>
  <c r="BP212" i="2"/>
  <c r="Z222" i="2"/>
  <c r="BN248" i="2"/>
  <c r="BP253" i="2"/>
  <c r="Z259" i="2"/>
  <c r="Y271" i="2"/>
  <c r="BN279" i="2"/>
  <c r="Q612" i="2"/>
  <c r="Y282" i="2"/>
  <c r="BN286" i="2"/>
  <c r="BP300" i="2"/>
  <c r="Z305" i="2"/>
  <c r="Z306" i="2" s="1"/>
  <c r="BN305" i="2"/>
  <c r="BP314" i="2"/>
  <c r="BP316" i="2"/>
  <c r="Z329" i="2"/>
  <c r="Z333" i="2" s="1"/>
  <c r="X604" i="2"/>
  <c r="F9" i="2"/>
  <c r="BN97" i="2"/>
  <c r="BN126" i="2"/>
  <c r="Z34" i="2"/>
  <c r="Y36" i="2"/>
  <c r="BP54" i="2"/>
  <c r="Y64" i="2"/>
  <c r="Y75" i="2"/>
  <c r="Y94" i="2"/>
  <c r="Y100" i="2"/>
  <c r="Y114" i="2"/>
  <c r="BP132" i="2"/>
  <c r="Y138" i="2"/>
  <c r="Z190" i="2"/>
  <c r="J9" i="2"/>
  <c r="Y23" i="2"/>
  <c r="C612" i="2"/>
  <c r="BP56" i="2"/>
  <c r="BN58" i="2"/>
  <c r="BP110" i="2"/>
  <c r="BP128" i="2"/>
  <c r="BP134" i="2"/>
  <c r="Z147" i="2"/>
  <c r="Z185" i="2"/>
  <c r="Z192" i="2"/>
  <c r="BN203" i="2"/>
  <c r="Z224" i="2"/>
  <c r="Z232" i="2"/>
  <c r="Z237" i="2" s="1"/>
  <c r="Y238" i="2"/>
  <c r="BP242" i="2"/>
  <c r="BN257" i="2"/>
  <c r="Y262" i="2"/>
  <c r="Z279" i="2"/>
  <c r="Z282" i="2" s="1"/>
  <c r="Z290" i="2"/>
  <c r="BP344" i="2"/>
  <c r="BP68" i="2"/>
  <c r="BP22" i="2"/>
  <c r="Y40" i="2"/>
  <c r="H9" i="2"/>
  <c r="BN34" i="2"/>
  <c r="E612" i="2"/>
  <c r="BN103" i="2"/>
  <c r="Y149" i="2"/>
  <c r="BN190" i="2"/>
  <c r="Y200" i="2"/>
  <c r="BP207" i="2"/>
  <c r="K612" i="2"/>
  <c r="BP246" i="2"/>
  <c r="BP248" i="2"/>
  <c r="BP268" i="2"/>
  <c r="BN274" i="2"/>
  <c r="P612" i="2"/>
  <c r="BN281" i="2"/>
  <c r="BP286" i="2"/>
  <c r="BP295" i="2"/>
  <c r="Y301" i="2"/>
  <c r="BP374" i="2"/>
  <c r="BN374" i="2"/>
  <c r="Y167" i="2"/>
  <c r="Z336" i="2"/>
  <c r="Z339" i="2" s="1"/>
  <c r="BN371" i="2"/>
  <c r="Y388" i="2"/>
  <c r="Z397" i="2"/>
  <c r="BP413" i="2"/>
  <c r="Y416" i="2"/>
  <c r="Y420" i="2"/>
  <c r="Y426" i="2"/>
  <c r="BN429" i="2"/>
  <c r="BP439" i="2"/>
  <c r="BN441" i="2"/>
  <c r="Y454" i="2"/>
  <c r="BP459" i="2"/>
  <c r="BP464" i="2"/>
  <c r="BP468" i="2"/>
  <c r="BN470" i="2"/>
  <c r="BN499" i="2"/>
  <c r="BN503" i="2"/>
  <c r="BN509" i="2"/>
  <c r="Y518" i="2"/>
  <c r="BP527" i="2"/>
  <c r="BN529" i="2"/>
  <c r="Y561" i="2"/>
  <c r="BN573" i="2"/>
  <c r="BP586" i="2"/>
  <c r="Y474" i="2"/>
  <c r="Y495" i="2"/>
  <c r="Z399" i="2"/>
  <c r="BP429" i="2"/>
  <c r="Z433" i="2"/>
  <c r="BP441" i="2"/>
  <c r="Z445" i="2"/>
  <c r="Y460" i="2"/>
  <c r="Y465" i="2"/>
  <c r="Z478" i="2"/>
  <c r="Z479" i="2" s="1"/>
  <c r="Z482" i="2"/>
  <c r="Z483" i="2" s="1"/>
  <c r="Z486" i="2"/>
  <c r="Z487" i="2" s="1"/>
  <c r="Z491" i="2"/>
  <c r="Z513" i="2"/>
  <c r="Z537" i="2"/>
  <c r="Z541" i="2"/>
  <c r="Z542" i="2" s="1"/>
  <c r="Z587" i="2"/>
  <c r="V612" i="2"/>
  <c r="Y389" i="2"/>
  <c r="Y401" i="2"/>
  <c r="Z469" i="2"/>
  <c r="Z498" i="2"/>
  <c r="Y519" i="2"/>
  <c r="Z528" i="2"/>
  <c r="BN547" i="2"/>
  <c r="Y562" i="2"/>
  <c r="BP565" i="2"/>
  <c r="BP567" i="2"/>
  <c r="BP569" i="2"/>
  <c r="Z578" i="2"/>
  <c r="Z580" i="2"/>
  <c r="Y582" i="2"/>
  <c r="BN591" i="2"/>
  <c r="BP599" i="2"/>
  <c r="Z381" i="2"/>
  <c r="Z385" i="2"/>
  <c r="Z388" i="2" s="1"/>
  <c r="Z405" i="2"/>
  <c r="Z435" i="2"/>
  <c r="Z447" i="2"/>
  <c r="Y475" i="2"/>
  <c r="BN478" i="2"/>
  <c r="BN482" i="2"/>
  <c r="BN486" i="2"/>
  <c r="BN491" i="2"/>
  <c r="Y500" i="2"/>
  <c r="Y504" i="2"/>
  <c r="BP535" i="2"/>
  <c r="BN541" i="2"/>
  <c r="BN587" i="2"/>
  <c r="Y352" i="2"/>
  <c r="Y357" i="2"/>
  <c r="Y407" i="2"/>
  <c r="BN418" i="2"/>
  <c r="BN424" i="2"/>
  <c r="BN428" i="2"/>
  <c r="Y449" i="2"/>
  <c r="Y466" i="2"/>
  <c r="BN498" i="2"/>
  <c r="BN578" i="2"/>
  <c r="BP591" i="2"/>
  <c r="Y600" i="2"/>
  <c r="Y612" i="2"/>
  <c r="Y402" i="2"/>
  <c r="BP482" i="2"/>
  <c r="BP486" i="2"/>
  <c r="BP491" i="2"/>
  <c r="Y532" i="2"/>
  <c r="Z612" i="2"/>
  <c r="Z432" i="2"/>
  <c r="Z512" i="2"/>
  <c r="Z536" i="2"/>
  <c r="Z548" i="2"/>
  <c r="Z554" i="2" s="1"/>
  <c r="Z550" i="2"/>
  <c r="Z552" i="2"/>
  <c r="Y554" i="2"/>
  <c r="AA612" i="2"/>
  <c r="Y353" i="2"/>
  <c r="Y408" i="2"/>
  <c r="Z413" i="2"/>
  <c r="Z415" i="2" s="1"/>
  <c r="Z439" i="2"/>
  <c r="Z459" i="2"/>
  <c r="Z460" i="2" s="1"/>
  <c r="Z464" i="2"/>
  <c r="Z465" i="2" s="1"/>
  <c r="Z468" i="2"/>
  <c r="Y479" i="2"/>
  <c r="Y483" i="2"/>
  <c r="Y487" i="2"/>
  <c r="Z527" i="2"/>
  <c r="Z532" i="2" s="1"/>
  <c r="Y538" i="2"/>
  <c r="Y542" i="2"/>
  <c r="Z586" i="2"/>
  <c r="Z588" i="2" s="1"/>
  <c r="Y588" i="2"/>
  <c r="Z345" i="2"/>
  <c r="Z346" i="2" s="1"/>
  <c r="Z349" i="2"/>
  <c r="Z352" i="2" s="1"/>
  <c r="Z376" i="2"/>
  <c r="Z380" i="2"/>
  <c r="Z382" i="2" s="1"/>
  <c r="BN398" i="2"/>
  <c r="Z400" i="2"/>
  <c r="Z404" i="2"/>
  <c r="Z407" i="2" s="1"/>
  <c r="Y415" i="2"/>
  <c r="BN432" i="2"/>
  <c r="Z434" i="2"/>
  <c r="BN444" i="2"/>
  <c r="Z446" i="2"/>
  <c r="BN473" i="2"/>
  <c r="BN477" i="2"/>
  <c r="Z492" i="2"/>
  <c r="BN512" i="2"/>
  <c r="Z514" i="2"/>
  <c r="Y533" i="2"/>
  <c r="BN536" i="2"/>
  <c r="BN548" i="2"/>
  <c r="BN550" i="2"/>
  <c r="BN552" i="2"/>
  <c r="Z579" i="2"/>
  <c r="Z581" i="2"/>
  <c r="AC612" i="2"/>
  <c r="Y364" i="2"/>
  <c r="Y382" i="2"/>
  <c r="Y555" i="2"/>
  <c r="Z573" i="2"/>
  <c r="Z575" i="2" s="1"/>
  <c r="BN586" i="2"/>
  <c r="BP477" i="2"/>
  <c r="Y589" i="2"/>
  <c r="Y602" i="2" l="1"/>
  <c r="Y603" i="2"/>
  <c r="Z193" i="2"/>
  <c r="Z377" i="2"/>
  <c r="Z518" i="2"/>
  <c r="Z500" i="2"/>
  <c r="Z149" i="2"/>
  <c r="Z199" i="2"/>
  <c r="Z114" i="2"/>
  <c r="Z99" i="2"/>
  <c r="Z249" i="2"/>
  <c r="Z561" i="2"/>
  <c r="Z401" i="2"/>
  <c r="Z449" i="2"/>
  <c r="Z88" i="2"/>
  <c r="Z317" i="2"/>
  <c r="Z229" i="2"/>
  <c r="X605" i="2"/>
  <c r="Z582" i="2"/>
  <c r="Z36" i="2"/>
  <c r="Z215" i="2"/>
  <c r="Y606" i="2"/>
  <c r="Z494" i="2"/>
  <c r="Y604" i="2"/>
  <c r="Z64" i="2"/>
  <c r="Z291" i="2"/>
  <c r="Z474" i="2"/>
  <c r="Z538" i="2"/>
  <c r="Z261" i="2"/>
  <c r="Y605" i="2" l="1"/>
  <c r="Z607" i="2"/>
</calcChain>
</file>

<file path=xl/sharedStrings.xml><?xml version="1.0" encoding="utf-8"?>
<sst xmlns="http://schemas.openxmlformats.org/spreadsheetml/2006/main" count="3766" uniqueCount="785">
  <si>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</si>
  <si>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</si>
  <si>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</si>
  <si>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</si>
  <si>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</si>
  <si>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</si>
  <si>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</si>
  <si>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</si>
  <si>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</si>
  <si>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</si>
  <si>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</si>
  <si>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</si>
  <si>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</si>
  <si>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</si>
  <si>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</si>
  <si>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</si>
  <si>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</si>
  <si>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</si>
  <si>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</si>
  <si>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</si>
  <si>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</si>
  <si>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</si>
  <si>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</si>
  <si>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</si>
  <si>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</si>
  <si>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</si>
  <si>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</si>
  <si>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</si>
  <si>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</si>
  <si>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</si>
  <si>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</si>
  <si>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</si>
  <si>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</si>
  <si>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</si>
  <si>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</si>
  <si>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</si>
  <si>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</si>
  <si>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</si>
  <si>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</si>
  <si>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</si>
  <si>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</si>
  <si>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</si>
  <si>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</si>
  <si>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</si>
  <si>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</si>
  <si>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</si>
  <si>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</si>
  <si>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</si>
  <si>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</si>
  <si>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</si>
  <si>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</si>
  <si>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</si>
  <si>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</si>
  <si>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</si>
  <si>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</si>
  <si>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</si>
  <si>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</si>
  <si>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</si>
  <si>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</si>
  <si>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</si>
  <si>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</si>
  <si>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</si>
  <si>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</si>
  <si>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</si>
  <si>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</si>
  <si>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</si>
  <si>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</si>
  <si>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</si>
  <si>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</si>
  <si>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</si>
  <si>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19.08.2024</t>
  </si>
  <si>
    <t>14.08.2024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</si>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</sst>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F585" zoomScaleNormal="100" zoomScaleSheetLayoutView="100" workbookViewId="0">
      <selection activeCell="X373" sqref="X37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5" t="s">
        <v>29</v>
      </c>
      <c r="E1" s="385"/>
      <c r="F1" s="385"/>
      <c r="G1" s="14" t="s">
        <v>69</v>
      </c>
      <c r="H1" s="385" t="s">
        <v>49</v>
      </c>
      <c r="I1" s="385"/>
      <c r="J1" s="385"/>
      <c r="K1" s="385"/>
      <c r="L1" s="385"/>
      <c r="M1" s="385"/>
      <c r="N1" s="385"/>
      <c r="O1" s="385"/>
      <c r="P1" s="385"/>
      <c r="Q1" s="385"/>
      <c r="R1" s="386" t="s">
        <v>70</v>
      </c>
      <c r="S1" s="387"/>
      <c r="T1" s="387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8"/>
      <c r="R2" s="388"/>
      <c r="S2" s="388"/>
      <c r="T2" s="388"/>
      <c r="U2" s="388"/>
      <c r="V2" s="388"/>
      <c r="W2" s="388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8"/>
      <c r="Q3" s="388"/>
      <c r="R3" s="388"/>
      <c r="S3" s="388"/>
      <c r="T3" s="388"/>
      <c r="U3" s="388"/>
      <c r="V3" s="388"/>
      <c r="W3" s="388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9" t="s">
        <v>8</v>
      </c>
      <c r="B5" s="389"/>
      <c r="C5" s="389"/>
      <c r="D5" s="390"/>
      <c r="E5" s="390"/>
      <c r="F5" s="391" t="s">
        <v>14</v>
      </c>
      <c r="G5" s="391"/>
      <c r="H5" s="390"/>
      <c r="I5" s="390"/>
      <c r="J5" s="390"/>
      <c r="K5" s="390"/>
      <c r="L5" s="390"/>
      <c r="M5" s="390"/>
      <c r="N5" s="70"/>
      <c r="P5" s="26" t="s">
        <v>4</v>
      </c>
      <c r="Q5" s="392">
        <v>45521</v>
      </c>
      <c r="R5" s="392"/>
      <c r="T5" s="393" t="s">
        <v>3</v>
      </c>
      <c r="U5" s="394"/>
      <c r="V5" s="395" t="s">
        <v>749</v>
      </c>
      <c r="W5" s="396"/>
      <c r="AB5" s="58"/>
      <c r="AC5" s="58"/>
      <c r="AD5" s="58"/>
      <c r="AE5" s="58"/>
    </row>
    <row r="6" spans="1:32" s="17" customFormat="1" ht="24" customHeight="1" x14ac:dyDescent="0.2">
      <c r="A6" s="389" t="s">
        <v>1</v>
      </c>
      <c r="B6" s="389"/>
      <c r="C6" s="389"/>
      <c r="D6" s="397" t="s">
        <v>762</v>
      </c>
      <c r="E6" s="397"/>
      <c r="F6" s="397"/>
      <c r="G6" s="397"/>
      <c r="H6" s="397"/>
      <c r="I6" s="397"/>
      <c r="J6" s="397"/>
      <c r="K6" s="397"/>
      <c r="L6" s="397"/>
      <c r="M6" s="397"/>
      <c r="N6" s="71"/>
      <c r="P6" s="26" t="s">
        <v>30</v>
      </c>
      <c r="Q6" s="398" t="str">
        <f>IF(Q5=0," ",CHOOSE(WEEKDAY(Q5,2),"Понедельник","Вторник","Среда","Четверг","Пятница","Суббота","Воскресенье"))</f>
        <v>Суббота</v>
      </c>
      <c r="R6" s="398"/>
      <c r="T6" s="399" t="s">
        <v>5</v>
      </c>
      <c r="U6" s="400"/>
      <c r="V6" s="401" t="s">
        <v>72</v>
      </c>
      <c r="W6" s="402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7" t="str">
        <f>IFERROR(VLOOKUP(DeliveryAddress,Table,3,0),1)</f>
        <v>5</v>
      </c>
      <c r="E7" s="408"/>
      <c r="F7" s="408"/>
      <c r="G7" s="408"/>
      <c r="H7" s="408"/>
      <c r="I7" s="408"/>
      <c r="J7" s="408"/>
      <c r="K7" s="408"/>
      <c r="L7" s="408"/>
      <c r="M7" s="409"/>
      <c r="N7" s="72"/>
      <c r="P7" s="26"/>
      <c r="Q7" s="47"/>
      <c r="R7" s="47"/>
      <c r="T7" s="399"/>
      <c r="U7" s="400"/>
      <c r="V7" s="403"/>
      <c r="W7" s="404"/>
      <c r="AB7" s="58"/>
      <c r="AC7" s="58"/>
      <c r="AD7" s="58"/>
      <c r="AE7" s="58"/>
    </row>
    <row r="8" spans="1:32" s="17" customFormat="1" ht="25.5" customHeight="1" x14ac:dyDescent="0.2">
      <c r="A8" s="410" t="s">
        <v>60</v>
      </c>
      <c r="B8" s="410"/>
      <c r="C8" s="410"/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73"/>
      <c r="P8" s="26" t="s">
        <v>11</v>
      </c>
      <c r="Q8" s="412">
        <v>0.41666666666666669</v>
      </c>
      <c r="R8" s="412"/>
      <c r="T8" s="399"/>
      <c r="U8" s="400"/>
      <c r="V8" s="403"/>
      <c r="W8" s="404"/>
      <c r="AB8" s="58"/>
      <c r="AC8" s="58"/>
      <c r="AD8" s="58"/>
      <c r="AE8" s="58"/>
    </row>
    <row r="9" spans="1:32" s="17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3"/>
      <c r="C9" s="413"/>
      <c r="D9" s="414" t="s">
        <v>48</v>
      </c>
      <c r="E9" s="415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3"/>
      <c r="H9" s="416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416"/>
      <c r="N9" s="68"/>
      <c r="P9" s="29" t="s">
        <v>15</v>
      </c>
      <c r="Q9" s="417"/>
      <c r="R9" s="417"/>
      <c r="T9" s="399"/>
      <c r="U9" s="400"/>
      <c r="V9" s="405"/>
      <c r="W9" s="406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3"/>
      <c r="C10" s="413"/>
      <c r="D10" s="414"/>
      <c r="E10" s="415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3"/>
      <c r="H10" s="418" t="str">
        <f>IFERROR(VLOOKUP($D$10,Proxy,2,FALSE),"")</f>
        <v/>
      </c>
      <c r="I10" s="418"/>
      <c r="J10" s="418"/>
      <c r="K10" s="418"/>
      <c r="L10" s="418"/>
      <c r="M10" s="418"/>
      <c r="N10" s="69"/>
      <c r="P10" s="29" t="s">
        <v>35</v>
      </c>
      <c r="Q10" s="419"/>
      <c r="R10" s="419"/>
      <c r="U10" s="26" t="s">
        <v>12</v>
      </c>
      <c r="V10" s="420" t="s">
        <v>73</v>
      </c>
      <c r="W10" s="42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2"/>
      <c r="R11" s="422"/>
      <c r="U11" s="26" t="s">
        <v>31</v>
      </c>
      <c r="V11" s="423" t="s">
        <v>57</v>
      </c>
      <c r="W11" s="42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4" t="s">
        <v>74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74"/>
      <c r="P12" s="26" t="s">
        <v>33</v>
      </c>
      <c r="Q12" s="412"/>
      <c r="R12" s="412"/>
      <c r="S12" s="27"/>
      <c r="T12"/>
      <c r="U12" s="26" t="s">
        <v>48</v>
      </c>
      <c r="V12" s="425"/>
      <c r="W12" s="425"/>
      <c r="X12"/>
      <c r="AB12" s="58"/>
      <c r="AC12" s="58"/>
      <c r="AD12" s="58"/>
      <c r="AE12" s="58"/>
    </row>
    <row r="13" spans="1:32" s="17" customFormat="1" ht="23.25" customHeight="1" x14ac:dyDescent="0.2">
      <c r="A13" s="424" t="s">
        <v>75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4"/>
      <c r="N13" s="74"/>
      <c r="O13" s="29"/>
      <c r="P13" s="29" t="s">
        <v>34</v>
      </c>
      <c r="Q13" s="423"/>
      <c r="R13" s="42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4" t="s">
        <v>76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42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6" t="s">
        <v>77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426"/>
      <c r="N15" s="75"/>
      <c r="O15"/>
      <c r="P15" s="427" t="s">
        <v>63</v>
      </c>
      <c r="Q15" s="427"/>
      <c r="R15" s="427"/>
      <c r="S15" s="427"/>
      <c r="T15" s="427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8"/>
      <c r="Q16" s="428"/>
      <c r="R16" s="428"/>
      <c r="S16" s="428"/>
      <c r="T16" s="4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0" t="s">
        <v>61</v>
      </c>
      <c r="B17" s="430" t="s">
        <v>51</v>
      </c>
      <c r="C17" s="431" t="s">
        <v>50</v>
      </c>
      <c r="D17" s="430" t="s">
        <v>52</v>
      </c>
      <c r="E17" s="430"/>
      <c r="F17" s="430" t="s">
        <v>24</v>
      </c>
      <c r="G17" s="430" t="s">
        <v>27</v>
      </c>
      <c r="H17" s="430" t="s">
        <v>25</v>
      </c>
      <c r="I17" s="430" t="s">
        <v>26</v>
      </c>
      <c r="J17" s="432" t="s">
        <v>16</v>
      </c>
      <c r="K17" s="432" t="s">
        <v>65</v>
      </c>
      <c r="L17" s="432" t="s">
        <v>67</v>
      </c>
      <c r="M17" s="432" t="s">
        <v>2</v>
      </c>
      <c r="N17" s="432" t="s">
        <v>66</v>
      </c>
      <c r="O17" s="430" t="s">
        <v>28</v>
      </c>
      <c r="P17" s="430" t="s">
        <v>17</v>
      </c>
      <c r="Q17" s="430"/>
      <c r="R17" s="430"/>
      <c r="S17" s="430"/>
      <c r="T17" s="430"/>
      <c r="U17" s="429" t="s">
        <v>58</v>
      </c>
      <c r="V17" s="430"/>
      <c r="W17" s="430" t="s">
        <v>6</v>
      </c>
      <c r="X17" s="430" t="s">
        <v>44</v>
      </c>
      <c r="Y17" s="434" t="s">
        <v>56</v>
      </c>
      <c r="Z17" s="430" t="s">
        <v>18</v>
      </c>
      <c r="AA17" s="436" t="s">
        <v>62</v>
      </c>
      <c r="AB17" s="436" t="s">
        <v>19</v>
      </c>
      <c r="AC17" s="437" t="s">
        <v>68</v>
      </c>
      <c r="AD17" s="439" t="s">
        <v>59</v>
      </c>
      <c r="AE17" s="440"/>
      <c r="AF17" s="441"/>
      <c r="AG17" s="445"/>
      <c r="BD17" s="446" t="s">
        <v>64</v>
      </c>
    </row>
    <row r="18" spans="1:68" ht="14.25" customHeight="1" x14ac:dyDescent="0.2">
      <c r="A18" s="430"/>
      <c r="B18" s="430"/>
      <c r="C18" s="431"/>
      <c r="D18" s="430"/>
      <c r="E18" s="430"/>
      <c r="F18" s="430" t="s">
        <v>20</v>
      </c>
      <c r="G18" s="430" t="s">
        <v>21</v>
      </c>
      <c r="H18" s="430" t="s">
        <v>22</v>
      </c>
      <c r="I18" s="430" t="s">
        <v>22</v>
      </c>
      <c r="J18" s="433"/>
      <c r="K18" s="433"/>
      <c r="L18" s="433"/>
      <c r="M18" s="433"/>
      <c r="N18" s="433"/>
      <c r="O18" s="430"/>
      <c r="P18" s="430"/>
      <c r="Q18" s="430"/>
      <c r="R18" s="430"/>
      <c r="S18" s="430"/>
      <c r="T18" s="430"/>
      <c r="U18" s="34" t="s">
        <v>47</v>
      </c>
      <c r="V18" s="34" t="s">
        <v>46</v>
      </c>
      <c r="W18" s="430"/>
      <c r="X18" s="430"/>
      <c r="Y18" s="435"/>
      <c r="Z18" s="430"/>
      <c r="AA18" s="436"/>
      <c r="AB18" s="436"/>
      <c r="AC18" s="438"/>
      <c r="AD18" s="442"/>
      <c r="AE18" s="443"/>
      <c r="AF18" s="444"/>
      <c r="AG18" s="445"/>
      <c r="BD18" s="446"/>
    </row>
    <row r="19" spans="1:68" ht="27.75" customHeight="1" x14ac:dyDescent="0.2">
      <c r="A19" s="447" t="s">
        <v>78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53"/>
      <c r="AB19" s="53"/>
      <c r="AC19" s="53"/>
    </row>
    <row r="20" spans="1:68" ht="16.5" customHeight="1" x14ac:dyDescent="0.25">
      <c r="A20" s="448" t="s">
        <v>78</v>
      </c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63"/>
      <c r="AB20" s="63"/>
      <c r="AC20" s="63"/>
    </row>
    <row r="21" spans="1:68" ht="14.25" customHeight="1" x14ac:dyDescent="0.25">
      <c r="A21" s="449" t="s">
        <v>79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49"/>
      <c r="X21" s="449"/>
      <c r="Y21" s="449"/>
      <c r="Z21" s="449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50">
        <v>4680115885004</v>
      </c>
      <c r="E22" s="45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2"/>
      <c r="R22" s="452"/>
      <c r="S22" s="452"/>
      <c r="T22" s="45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7"/>
      <c r="B23" s="457"/>
      <c r="C23" s="457"/>
      <c r="D23" s="457"/>
      <c r="E23" s="457"/>
      <c r="F23" s="457"/>
      <c r="G23" s="457"/>
      <c r="H23" s="457"/>
      <c r="I23" s="457"/>
      <c r="J23" s="457"/>
      <c r="K23" s="457"/>
      <c r="L23" s="457"/>
      <c r="M23" s="457"/>
      <c r="N23" s="457"/>
      <c r="O23" s="458"/>
      <c r="P23" s="454" t="s">
        <v>43</v>
      </c>
      <c r="Q23" s="455"/>
      <c r="R23" s="455"/>
      <c r="S23" s="455"/>
      <c r="T23" s="455"/>
      <c r="U23" s="455"/>
      <c r="V23" s="456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7"/>
      <c r="O24" s="458"/>
      <c r="P24" s="454" t="s">
        <v>43</v>
      </c>
      <c r="Q24" s="455"/>
      <c r="R24" s="455"/>
      <c r="S24" s="455"/>
      <c r="T24" s="455"/>
      <c r="U24" s="455"/>
      <c r="V24" s="456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49" t="s">
        <v>84</v>
      </c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49"/>
      <c r="U25" s="449"/>
      <c r="V25" s="449"/>
      <c r="W25" s="449"/>
      <c r="X25" s="449"/>
      <c r="Y25" s="449"/>
      <c r="Z25" s="449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450">
        <v>4680115885912</v>
      </c>
      <c r="E26" s="450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9" t="s">
        <v>87</v>
      </c>
      <c r="Q26" s="452"/>
      <c r="R26" s="452"/>
      <c r="S26" s="452"/>
      <c r="T26" s="45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450">
        <v>4607091383881</v>
      </c>
      <c r="E27" s="45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2"/>
      <c r="R27" s="452"/>
      <c r="S27" s="452"/>
      <c r="T27" s="45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450">
        <v>4607091388237</v>
      </c>
      <c r="E28" s="45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2"/>
      <c r="R28" s="452"/>
      <c r="S28" s="452"/>
      <c r="T28" s="45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450">
        <v>4607091383935</v>
      </c>
      <c r="E29" s="45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2"/>
      <c r="R29" s="452"/>
      <c r="S29" s="452"/>
      <c r="T29" s="45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450">
        <v>4607091383935</v>
      </c>
      <c r="E30" s="45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2"/>
      <c r="R30" s="452"/>
      <c r="S30" s="452"/>
      <c r="T30" s="45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450">
        <v>4680115881990</v>
      </c>
      <c r="E31" s="45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2"/>
      <c r="R31" s="452"/>
      <c r="S31" s="452"/>
      <c r="T31" s="45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450">
        <v>4680115881853</v>
      </c>
      <c r="E32" s="45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5" t="s">
        <v>100</v>
      </c>
      <c r="Q32" s="452"/>
      <c r="R32" s="452"/>
      <c r="S32" s="452"/>
      <c r="T32" s="45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450">
        <v>4680115885905</v>
      </c>
      <c r="E33" s="450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6" t="s">
        <v>103</v>
      </c>
      <c r="Q33" s="452"/>
      <c r="R33" s="452"/>
      <c r="S33" s="452"/>
      <c r="T33" s="45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450">
        <v>4607091383911</v>
      </c>
      <c r="E34" s="45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2"/>
      <c r="R34" s="452"/>
      <c r="S34" s="452"/>
      <c r="T34" s="453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450">
        <v>4607091388244</v>
      </c>
      <c r="E35" s="45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2"/>
      <c r="R35" s="452"/>
      <c r="S35" s="452"/>
      <c r="T35" s="453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8"/>
      <c r="P36" s="454" t="s">
        <v>43</v>
      </c>
      <c r="Q36" s="455"/>
      <c r="R36" s="455"/>
      <c r="S36" s="455"/>
      <c r="T36" s="455"/>
      <c r="U36" s="455"/>
      <c r="V36" s="456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8"/>
      <c r="P37" s="454" t="s">
        <v>43</v>
      </c>
      <c r="Q37" s="455"/>
      <c r="R37" s="455"/>
      <c r="S37" s="455"/>
      <c r="T37" s="455"/>
      <c r="U37" s="455"/>
      <c r="V37" s="456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49" t="s">
        <v>108</v>
      </c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9"/>
      <c r="Q38" s="449"/>
      <c r="R38" s="449"/>
      <c r="S38" s="449"/>
      <c r="T38" s="449"/>
      <c r="U38" s="449"/>
      <c r="V38" s="449"/>
      <c r="W38" s="449"/>
      <c r="X38" s="449"/>
      <c r="Y38" s="449"/>
      <c r="Z38" s="449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450">
        <v>4607091388503</v>
      </c>
      <c r="E39" s="45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2"/>
      <c r="R39" s="452"/>
      <c r="S39" s="452"/>
      <c r="T39" s="453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8"/>
      <c r="P40" s="454" t="s">
        <v>43</v>
      </c>
      <c r="Q40" s="455"/>
      <c r="R40" s="455"/>
      <c r="S40" s="455"/>
      <c r="T40" s="455"/>
      <c r="U40" s="455"/>
      <c r="V40" s="456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7"/>
      <c r="O41" s="458"/>
      <c r="P41" s="454" t="s">
        <v>43</v>
      </c>
      <c r="Q41" s="455"/>
      <c r="R41" s="455"/>
      <c r="S41" s="455"/>
      <c r="T41" s="455"/>
      <c r="U41" s="455"/>
      <c r="V41" s="456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49" t="s">
        <v>113</v>
      </c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450">
        <v>4607091388282</v>
      </c>
      <c r="E43" s="45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2"/>
      <c r="R43" s="452"/>
      <c r="S43" s="452"/>
      <c r="T43" s="453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8"/>
      <c r="P44" s="454" t="s">
        <v>43</v>
      </c>
      <c r="Q44" s="455"/>
      <c r="R44" s="455"/>
      <c r="S44" s="455"/>
      <c r="T44" s="455"/>
      <c r="U44" s="455"/>
      <c r="V44" s="456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8"/>
      <c r="P45" s="454" t="s">
        <v>43</v>
      </c>
      <c r="Q45" s="455"/>
      <c r="R45" s="455"/>
      <c r="S45" s="455"/>
      <c r="T45" s="455"/>
      <c r="U45" s="455"/>
      <c r="V45" s="456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49" t="s">
        <v>117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/>
      <c r="R46" s="449"/>
      <c r="S46" s="449"/>
      <c r="T46" s="449"/>
      <c r="U46" s="449"/>
      <c r="V46" s="449"/>
      <c r="W46" s="449"/>
      <c r="X46" s="449"/>
      <c r="Y46" s="449"/>
      <c r="Z46" s="449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450">
        <v>4607091389111</v>
      </c>
      <c r="E47" s="45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2"/>
      <c r="R47" s="452"/>
      <c r="S47" s="452"/>
      <c r="T47" s="453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8"/>
      <c r="P48" s="454" t="s">
        <v>43</v>
      </c>
      <c r="Q48" s="455"/>
      <c r="R48" s="455"/>
      <c r="S48" s="455"/>
      <c r="T48" s="455"/>
      <c r="U48" s="455"/>
      <c r="V48" s="456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7"/>
      <c r="O49" s="458"/>
      <c r="P49" s="454" t="s">
        <v>43</v>
      </c>
      <c r="Q49" s="455"/>
      <c r="R49" s="455"/>
      <c r="S49" s="455"/>
      <c r="T49" s="455"/>
      <c r="U49" s="455"/>
      <c r="V49" s="456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7" t="s">
        <v>120</v>
      </c>
      <c r="B50" s="447"/>
      <c r="C50" s="447"/>
      <c r="D50" s="447"/>
      <c r="E50" s="447"/>
      <c r="F50" s="447"/>
      <c r="G50" s="447"/>
      <c r="H50" s="447"/>
      <c r="I50" s="447"/>
      <c r="J50" s="447"/>
      <c r="K50" s="447"/>
      <c r="L50" s="447"/>
      <c r="M50" s="447"/>
      <c r="N50" s="447"/>
      <c r="O50" s="447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53"/>
      <c r="AB50" s="53"/>
      <c r="AC50" s="53"/>
    </row>
    <row r="51" spans="1:68" ht="16.5" customHeight="1" x14ac:dyDescent="0.25">
      <c r="A51" s="448" t="s">
        <v>121</v>
      </c>
      <c r="B51" s="448"/>
      <c r="C51" s="448"/>
      <c r="D51" s="448"/>
      <c r="E51" s="448"/>
      <c r="F51" s="448"/>
      <c r="G51" s="448"/>
      <c r="H51" s="448"/>
      <c r="I51" s="448"/>
      <c r="J51" s="448"/>
      <c r="K51" s="448"/>
      <c r="L51" s="448"/>
      <c r="M51" s="448"/>
      <c r="N51" s="448"/>
      <c r="O51" s="448"/>
      <c r="P51" s="448"/>
      <c r="Q51" s="448"/>
      <c r="R51" s="448"/>
      <c r="S51" s="448"/>
      <c r="T51" s="448"/>
      <c r="U51" s="448"/>
      <c r="V51" s="448"/>
      <c r="W51" s="448"/>
      <c r="X51" s="448"/>
      <c r="Y51" s="448"/>
      <c r="Z51" s="448"/>
      <c r="AA51" s="63"/>
      <c r="AB51" s="63"/>
      <c r="AC51" s="63"/>
    </row>
    <row r="52" spans="1:68" ht="14.25" customHeight="1" x14ac:dyDescent="0.25">
      <c r="A52" s="449" t="s">
        <v>122</v>
      </c>
      <c r="B52" s="449"/>
      <c r="C52" s="449"/>
      <c r="D52" s="449"/>
      <c r="E52" s="449"/>
      <c r="F52" s="449"/>
      <c r="G52" s="449"/>
      <c r="H52" s="449"/>
      <c r="I52" s="449"/>
      <c r="J52" s="449"/>
      <c r="K52" s="449"/>
      <c r="L52" s="449"/>
      <c r="M52" s="449"/>
      <c r="N52" s="449"/>
      <c r="O52" s="449"/>
      <c r="P52" s="449"/>
      <c r="Q52" s="449"/>
      <c r="R52" s="449"/>
      <c r="S52" s="449"/>
      <c r="T52" s="449"/>
      <c r="U52" s="449"/>
      <c r="V52" s="449"/>
      <c r="W52" s="449"/>
      <c r="X52" s="449"/>
      <c r="Y52" s="449"/>
      <c r="Z52" s="449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450">
        <v>4607091385670</v>
      </c>
      <c r="E53" s="45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7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2"/>
      <c r="R53" s="452"/>
      <c r="S53" s="452"/>
      <c r="T53" s="453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450">
        <v>4607091385670</v>
      </c>
      <c r="E54" s="450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2"/>
      <c r="R54" s="452"/>
      <c r="S54" s="452"/>
      <c r="T54" s="453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450">
        <v>4680115883956</v>
      </c>
      <c r="E55" s="450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2"/>
      <c r="R55" s="452"/>
      <c r="S55" s="452"/>
      <c r="T55" s="453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450">
        <v>4607091385687</v>
      </c>
      <c r="E56" s="450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2"/>
      <c r="R56" s="452"/>
      <c r="S56" s="452"/>
      <c r="T56" s="453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450">
        <v>4680115882539</v>
      </c>
      <c r="E57" s="450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2"/>
      <c r="R57" s="452"/>
      <c r="S57" s="452"/>
      <c r="T57" s="453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450">
        <v>4680115883949</v>
      </c>
      <c r="E58" s="450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2"/>
      <c r="R58" s="452"/>
      <c r="S58" s="452"/>
      <c r="T58" s="453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7"/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8"/>
      <c r="P59" s="454" t="s">
        <v>43</v>
      </c>
      <c r="Q59" s="455"/>
      <c r="R59" s="455"/>
      <c r="S59" s="455"/>
      <c r="T59" s="455"/>
      <c r="U59" s="455"/>
      <c r="V59" s="456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457"/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7"/>
      <c r="N60" s="457"/>
      <c r="O60" s="458"/>
      <c r="P60" s="454" t="s">
        <v>43</v>
      </c>
      <c r="Q60" s="455"/>
      <c r="R60" s="455"/>
      <c r="S60" s="455"/>
      <c r="T60" s="455"/>
      <c r="U60" s="455"/>
      <c r="V60" s="456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449" t="s">
        <v>84</v>
      </c>
      <c r="B61" s="449"/>
      <c r="C61" s="449"/>
      <c r="D61" s="449"/>
      <c r="E61" s="449"/>
      <c r="F61" s="449"/>
      <c r="G61" s="449"/>
      <c r="H61" s="449"/>
      <c r="I61" s="449"/>
      <c r="J61" s="449"/>
      <c r="K61" s="449"/>
      <c r="L61" s="449"/>
      <c r="M61" s="449"/>
      <c r="N61" s="449"/>
      <c r="O61" s="449"/>
      <c r="P61" s="449"/>
      <c r="Q61" s="449"/>
      <c r="R61" s="449"/>
      <c r="S61" s="449"/>
      <c r="T61" s="449"/>
      <c r="U61" s="449"/>
      <c r="V61" s="449"/>
      <c r="W61" s="449"/>
      <c r="X61" s="449"/>
      <c r="Y61" s="449"/>
      <c r="Z61" s="449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450">
        <v>4680115885233</v>
      </c>
      <c r="E62" s="450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2"/>
      <c r="R62" s="452"/>
      <c r="S62" s="452"/>
      <c r="T62" s="453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450">
        <v>4680115884915</v>
      </c>
      <c r="E63" s="450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2"/>
      <c r="R63" s="452"/>
      <c r="S63" s="452"/>
      <c r="T63" s="453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7"/>
      <c r="O64" s="458"/>
      <c r="P64" s="454" t="s">
        <v>43</v>
      </c>
      <c r="Q64" s="455"/>
      <c r="R64" s="455"/>
      <c r="S64" s="455"/>
      <c r="T64" s="455"/>
      <c r="U64" s="455"/>
      <c r="V64" s="456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7"/>
      <c r="B65" s="457"/>
      <c r="C65" s="457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8"/>
      <c r="P65" s="454" t="s">
        <v>43</v>
      </c>
      <c r="Q65" s="455"/>
      <c r="R65" s="455"/>
      <c r="S65" s="455"/>
      <c r="T65" s="455"/>
      <c r="U65" s="455"/>
      <c r="V65" s="456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8" t="s">
        <v>141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448"/>
      <c r="AA66" s="63"/>
      <c r="AB66" s="63"/>
      <c r="AC66" s="63"/>
    </row>
    <row r="67" spans="1:68" ht="14.25" customHeight="1" x14ac:dyDescent="0.25">
      <c r="A67" s="449" t="s">
        <v>122</v>
      </c>
      <c r="B67" s="449"/>
      <c r="C67" s="449"/>
      <c r="D67" s="449"/>
      <c r="E67" s="449"/>
      <c r="F67" s="449"/>
      <c r="G67" s="449"/>
      <c r="H67" s="449"/>
      <c r="I67" s="449"/>
      <c r="J67" s="449"/>
      <c r="K67" s="449"/>
      <c r="L67" s="449"/>
      <c r="M67" s="449"/>
      <c r="N67" s="449"/>
      <c r="O67" s="449"/>
      <c r="P67" s="449"/>
      <c r="Q67" s="449"/>
      <c r="R67" s="449"/>
      <c r="S67" s="449"/>
      <c r="T67" s="449"/>
      <c r="U67" s="449"/>
      <c r="V67" s="449"/>
      <c r="W67" s="449"/>
      <c r="X67" s="449"/>
      <c r="Y67" s="449"/>
      <c r="Z67" s="449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4301011481</v>
      </c>
      <c r="D68" s="450">
        <v>4680115881426</v>
      </c>
      <c r="E68" s="450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126</v>
      </c>
      <c r="L68" s="36"/>
      <c r="M68" s="37" t="s">
        <v>144</v>
      </c>
      <c r="N68" s="37"/>
      <c r="O68" s="36">
        <v>55</v>
      </c>
      <c r="P68" s="4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2"/>
      <c r="R68" s="452"/>
      <c r="S68" s="452"/>
      <c r="T68" s="45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3" si="11">IFERROR(IF(X68="",0,CEILING((X68/$H68),1)*$H68),"")</f>
        <v>0</v>
      </c>
      <c r="Z68" s="40" t="str">
        <f>IFERROR(IF(Y68=0,"",ROUNDUP(Y68/H68,0)*0.02039),"")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3" si="12">IFERROR(X68*I68/H68,"0")</f>
        <v>0</v>
      </c>
      <c r="BN68" s="76">
        <f t="shared" ref="BN68:BN73" si="13">IFERROR(Y68*I68/H68,"0")</f>
        <v>0</v>
      </c>
      <c r="BO68" s="76">
        <f t="shared" ref="BO68:BO73" si="14">IFERROR(1/J68*(X68/H68),"0")</f>
        <v>0</v>
      </c>
      <c r="BP68" s="76">
        <f t="shared" ref="BP68:BP73" si="15">IFERROR(1/J68*(Y68/H68),"0")</f>
        <v>0</v>
      </c>
    </row>
    <row r="69" spans="1:68" ht="27" customHeight="1" x14ac:dyDescent="0.25">
      <c r="A69" s="61" t="s">
        <v>142</v>
      </c>
      <c r="B69" s="61" t="s">
        <v>145</v>
      </c>
      <c r="C69" s="35">
        <v>4301011452</v>
      </c>
      <c r="D69" s="450">
        <v>4680115881426</v>
      </c>
      <c r="E69" s="45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126</v>
      </c>
      <c r="L69" s="36"/>
      <c r="M69" s="37" t="s">
        <v>125</v>
      </c>
      <c r="N69" s="37"/>
      <c r="O69" s="36">
        <v>50</v>
      </c>
      <c r="P69" s="4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2"/>
      <c r="R69" s="452"/>
      <c r="S69" s="452"/>
      <c r="T69" s="45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146</v>
      </c>
      <c r="B70" s="61" t="s">
        <v>147</v>
      </c>
      <c r="C70" s="35">
        <v>4301011386</v>
      </c>
      <c r="D70" s="450">
        <v>4680115880283</v>
      </c>
      <c r="E70" s="450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125</v>
      </c>
      <c r="N70" s="37"/>
      <c r="O70" s="36">
        <v>45</v>
      </c>
      <c r="P70" s="4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2"/>
      <c r="R70" s="452"/>
      <c r="S70" s="452"/>
      <c r="T70" s="45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148</v>
      </c>
      <c r="B71" s="61" t="s">
        <v>149</v>
      </c>
      <c r="C71" s="35">
        <v>4301011432</v>
      </c>
      <c r="D71" s="450">
        <v>4680115882720</v>
      </c>
      <c r="E71" s="450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90</v>
      </c>
      <c r="P71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2"/>
      <c r="R71" s="452"/>
      <c r="S71" s="452"/>
      <c r="T71" s="45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customHeight="1" x14ac:dyDescent="0.25">
      <c r="A72" s="61" t="s">
        <v>150</v>
      </c>
      <c r="B72" s="61" t="s">
        <v>151</v>
      </c>
      <c r="C72" s="35">
        <v>4301011458</v>
      </c>
      <c r="D72" s="450">
        <v>4680115881525</v>
      </c>
      <c r="E72" s="450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50</v>
      </c>
      <c r="P72" s="484" t="s">
        <v>152</v>
      </c>
      <c r="Q72" s="452"/>
      <c r="R72" s="452"/>
      <c r="S72" s="452"/>
      <c r="T72" s="453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27" customHeight="1" x14ac:dyDescent="0.25">
      <c r="A73" s="61" t="s">
        <v>153</v>
      </c>
      <c r="B73" s="61" t="s">
        <v>154</v>
      </c>
      <c r="C73" s="35">
        <v>4301011437</v>
      </c>
      <c r="D73" s="450">
        <v>4680115881419</v>
      </c>
      <c r="E73" s="450"/>
      <c r="F73" s="60">
        <v>0.45</v>
      </c>
      <c r="G73" s="36">
        <v>10</v>
      </c>
      <c r="H73" s="60">
        <v>4.5</v>
      </c>
      <c r="I73" s="60">
        <v>4.74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4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452"/>
      <c r="R73" s="452"/>
      <c r="S73" s="452"/>
      <c r="T73" s="453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x14ac:dyDescent="0.2">
      <c r="A74" s="457"/>
      <c r="B74" s="457"/>
      <c r="C74" s="457"/>
      <c r="D74" s="457"/>
      <c r="E74" s="457"/>
      <c r="F74" s="457"/>
      <c r="G74" s="457"/>
      <c r="H74" s="457"/>
      <c r="I74" s="457"/>
      <c r="J74" s="457"/>
      <c r="K74" s="457"/>
      <c r="L74" s="457"/>
      <c r="M74" s="457"/>
      <c r="N74" s="457"/>
      <c r="O74" s="458"/>
      <c r="P74" s="454" t="s">
        <v>43</v>
      </c>
      <c r="Q74" s="455"/>
      <c r="R74" s="455"/>
      <c r="S74" s="455"/>
      <c r="T74" s="455"/>
      <c r="U74" s="455"/>
      <c r="V74" s="456"/>
      <c r="W74" s="41" t="s">
        <v>42</v>
      </c>
      <c r="X74" s="42">
        <f>IFERROR(X68/H68,"0")+IFERROR(X69/H69,"0")+IFERROR(X70/H70,"0")+IFERROR(X71/H71,"0")+IFERROR(X72/H72,"0")+IFERROR(X73/H73,"0")</f>
        <v>0</v>
      </c>
      <c r="Y74" s="42">
        <f>IFERROR(Y68/H68,"0")+IFERROR(Y69/H69,"0")+IFERROR(Y70/H70,"0")+IFERROR(Y71/H71,"0")+IFERROR(Y72/H72,"0")+IFERROR(Y73/H73,"0")</f>
        <v>0</v>
      </c>
      <c r="Z74" s="42">
        <f>IFERROR(IF(Z68="",0,Z68),"0")+IFERROR(IF(Z69="",0,Z69),"0")+IFERROR(IF(Z70="",0,Z70),"0")+IFERROR(IF(Z71="",0,Z71),"0")+IFERROR(IF(Z72="",0,Z72),"0")+IFERROR(IF(Z73="",0,Z73),"0")</f>
        <v>0</v>
      </c>
      <c r="AA74" s="65"/>
      <c r="AB74" s="65"/>
      <c r="AC74" s="65"/>
    </row>
    <row r="75" spans="1:68" x14ac:dyDescent="0.2">
      <c r="A75" s="457"/>
      <c r="B75" s="457"/>
      <c r="C75" s="457"/>
      <c r="D75" s="457"/>
      <c r="E75" s="457"/>
      <c r="F75" s="457"/>
      <c r="G75" s="457"/>
      <c r="H75" s="457"/>
      <c r="I75" s="457"/>
      <c r="J75" s="457"/>
      <c r="K75" s="457"/>
      <c r="L75" s="457"/>
      <c r="M75" s="457"/>
      <c r="N75" s="457"/>
      <c r="O75" s="458"/>
      <c r="P75" s="454" t="s">
        <v>43</v>
      </c>
      <c r="Q75" s="455"/>
      <c r="R75" s="455"/>
      <c r="S75" s="455"/>
      <c r="T75" s="455"/>
      <c r="U75" s="455"/>
      <c r="V75" s="456"/>
      <c r="W75" s="41" t="s">
        <v>0</v>
      </c>
      <c r="X75" s="42">
        <f>IFERROR(SUM(X68:X73),"0")</f>
        <v>0</v>
      </c>
      <c r="Y75" s="42">
        <f>IFERROR(SUM(Y68:Y73),"0")</f>
        <v>0</v>
      </c>
      <c r="Z75" s="41"/>
      <c r="AA75" s="65"/>
      <c r="AB75" s="65"/>
      <c r="AC75" s="65"/>
    </row>
    <row r="76" spans="1:68" ht="14.25" customHeight="1" x14ac:dyDescent="0.25">
      <c r="A76" s="449" t="s">
        <v>155</v>
      </c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64"/>
      <c r="AB76" s="64"/>
      <c r="AC76" s="64"/>
    </row>
    <row r="77" spans="1:68" ht="27" customHeight="1" x14ac:dyDescent="0.25">
      <c r="A77" s="61" t="s">
        <v>156</v>
      </c>
      <c r="B77" s="61" t="s">
        <v>157</v>
      </c>
      <c r="C77" s="35">
        <v>4301020234</v>
      </c>
      <c r="D77" s="450">
        <v>4680115881440</v>
      </c>
      <c r="E77" s="450"/>
      <c r="F77" s="60">
        <v>1.35</v>
      </c>
      <c r="G77" s="36">
        <v>8</v>
      </c>
      <c r="H77" s="60">
        <v>10.8</v>
      </c>
      <c r="I77" s="60">
        <v>11.28</v>
      </c>
      <c r="J77" s="36">
        <v>56</v>
      </c>
      <c r="K77" s="36" t="s">
        <v>126</v>
      </c>
      <c r="L77" s="36"/>
      <c r="M77" s="37" t="s">
        <v>125</v>
      </c>
      <c r="N77" s="37"/>
      <c r="O77" s="36">
        <v>50</v>
      </c>
      <c r="P77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452"/>
      <c r="R77" s="452"/>
      <c r="S77" s="452"/>
      <c r="T77" s="453"/>
      <c r="U77" s="38" t="s">
        <v>48</v>
      </c>
      <c r="V77" s="38" t="s">
        <v>48</v>
      </c>
      <c r="W77" s="39" t="s">
        <v>0</v>
      </c>
      <c r="X77" s="57">
        <v>0</v>
      </c>
      <c r="Y77" s="54">
        <f>IFERROR(IF(X77="",0,CEILING((X77/$H77),1)*$H77),"")</f>
        <v>0</v>
      </c>
      <c r="Z77" s="40" t="str">
        <f>IFERROR(IF(Y77=0,"",ROUNDUP(Y77/H77,0)*0.02175),"")</f>
        <v/>
      </c>
      <c r="AA77" s="66" t="s">
        <v>48</v>
      </c>
      <c r="AB77" s="67" t="s">
        <v>48</v>
      </c>
      <c r="AC77" s="77"/>
      <c r="AG77" s="76"/>
      <c r="AJ77" s="79"/>
      <c r="AK77" s="79"/>
      <c r="BB77" s="108" t="s">
        <v>69</v>
      </c>
      <c r="BM77" s="76">
        <f>IFERROR(X77*I77/H77,"0")</f>
        <v>0</v>
      </c>
      <c r="BN77" s="76">
        <f>IFERROR(Y77*I77/H77,"0")</f>
        <v>0</v>
      </c>
      <c r="BO77" s="76">
        <f>IFERROR(1/J77*(X77/H77),"0")</f>
        <v>0</v>
      </c>
      <c r="BP77" s="76">
        <f>IFERROR(1/J77*(Y77/H77),"0")</f>
        <v>0</v>
      </c>
    </row>
    <row r="78" spans="1:68" ht="27" customHeight="1" x14ac:dyDescent="0.25">
      <c r="A78" s="61" t="s">
        <v>158</v>
      </c>
      <c r="B78" s="61" t="s">
        <v>159</v>
      </c>
      <c r="C78" s="35">
        <v>4301020232</v>
      </c>
      <c r="D78" s="450">
        <v>4680115881433</v>
      </c>
      <c r="E78" s="450"/>
      <c r="F78" s="60">
        <v>0.45</v>
      </c>
      <c r="G78" s="36">
        <v>6</v>
      </c>
      <c r="H78" s="60">
        <v>2.7</v>
      </c>
      <c r="I78" s="60">
        <v>2.9</v>
      </c>
      <c r="J78" s="36">
        <v>156</v>
      </c>
      <c r="K78" s="36" t="s">
        <v>88</v>
      </c>
      <c r="L78" s="36"/>
      <c r="M78" s="37" t="s">
        <v>125</v>
      </c>
      <c r="N78" s="37"/>
      <c r="O78" s="36">
        <v>50</v>
      </c>
      <c r="P78" s="4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452"/>
      <c r="R78" s="452"/>
      <c r="S78" s="452"/>
      <c r="T78" s="453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IFERROR(IF(Y78=0,"",ROUNDUP(Y78/H78,0)*0.00753),"")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x14ac:dyDescent="0.2">
      <c r="A79" s="457"/>
      <c r="B79" s="457"/>
      <c r="C79" s="457"/>
      <c r="D79" s="457"/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8"/>
      <c r="P79" s="454" t="s">
        <v>43</v>
      </c>
      <c r="Q79" s="455"/>
      <c r="R79" s="455"/>
      <c r="S79" s="455"/>
      <c r="T79" s="455"/>
      <c r="U79" s="455"/>
      <c r="V79" s="456"/>
      <c r="W79" s="41" t="s">
        <v>42</v>
      </c>
      <c r="X79" s="42">
        <f>IFERROR(X77/H77,"0")+IFERROR(X78/H78,"0")</f>
        <v>0</v>
      </c>
      <c r="Y79" s="42">
        <f>IFERROR(Y77/H77,"0")+IFERROR(Y78/H78,"0")</f>
        <v>0</v>
      </c>
      <c r="Z79" s="42">
        <f>IFERROR(IF(Z77="",0,Z77),"0")+IFERROR(IF(Z78="",0,Z78),"0")</f>
        <v>0</v>
      </c>
      <c r="AA79" s="65"/>
      <c r="AB79" s="65"/>
      <c r="AC79" s="65"/>
    </row>
    <row r="80" spans="1:68" x14ac:dyDescent="0.2">
      <c r="A80" s="457"/>
      <c r="B80" s="457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  <c r="P80" s="454" t="s">
        <v>43</v>
      </c>
      <c r="Q80" s="455"/>
      <c r="R80" s="455"/>
      <c r="S80" s="455"/>
      <c r="T80" s="455"/>
      <c r="U80" s="455"/>
      <c r="V80" s="456"/>
      <c r="W80" s="41" t="s">
        <v>0</v>
      </c>
      <c r="X80" s="42">
        <f>IFERROR(SUM(X77:X78),"0")</f>
        <v>0</v>
      </c>
      <c r="Y80" s="42">
        <f>IFERROR(SUM(Y77:Y78),"0")</f>
        <v>0</v>
      </c>
      <c r="Z80" s="41"/>
      <c r="AA80" s="65"/>
      <c r="AB80" s="65"/>
      <c r="AC80" s="65"/>
    </row>
    <row r="81" spans="1:68" ht="14.25" customHeight="1" x14ac:dyDescent="0.25">
      <c r="A81" s="449" t="s">
        <v>79</v>
      </c>
      <c r="B81" s="449"/>
      <c r="C81" s="449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64"/>
      <c r="AB81" s="64"/>
      <c r="AC81" s="64"/>
    </row>
    <row r="82" spans="1:68" ht="16.5" customHeight="1" x14ac:dyDescent="0.25">
      <c r="A82" s="61" t="s">
        <v>160</v>
      </c>
      <c r="B82" s="61" t="s">
        <v>161</v>
      </c>
      <c r="C82" s="35">
        <v>4301031242</v>
      </c>
      <c r="D82" s="450">
        <v>4680115885066</v>
      </c>
      <c r="E82" s="450"/>
      <c r="F82" s="60">
        <v>0.7</v>
      </c>
      <c r="G82" s="36">
        <v>6</v>
      </c>
      <c r="H82" s="60">
        <v>4.2</v>
      </c>
      <c r="I82" s="60">
        <v>4.41</v>
      </c>
      <c r="J82" s="36">
        <v>120</v>
      </c>
      <c r="K82" s="36" t="s">
        <v>88</v>
      </c>
      <c r="L82" s="36"/>
      <c r="M82" s="37" t="s">
        <v>82</v>
      </c>
      <c r="N82" s="37"/>
      <c r="O82" s="36">
        <v>40</v>
      </c>
      <c r="P82" s="48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452"/>
      <c r="R82" s="452"/>
      <c r="S82" s="452"/>
      <c r="T82" s="453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ref="Y82:Y87" si="16">IFERROR(IF(X82="",0,CEILING((X82/$H82),1)*$H82),"")</f>
        <v>0</v>
      </c>
      <c r="Z82" s="40" t="str">
        <f>IFERROR(IF(Y82=0,"",ROUNDUP(Y82/H82,0)*0.00937),"")</f>
        <v/>
      </c>
      <c r="AA82" s="66" t="s">
        <v>48</v>
      </c>
      <c r="AB82" s="67" t="s">
        <v>162</v>
      </c>
      <c r="AC82" s="77"/>
      <c r="AG82" s="76"/>
      <c r="AJ82" s="79"/>
      <c r="AK82" s="79"/>
      <c r="BB82" s="110" t="s">
        <v>69</v>
      </c>
      <c r="BM82" s="76">
        <f t="shared" ref="BM82:BM87" si="17">IFERROR(X82*I82/H82,"0")</f>
        <v>0</v>
      </c>
      <c r="BN82" s="76">
        <f t="shared" ref="BN82:BN87" si="18">IFERROR(Y82*I82/H82,"0")</f>
        <v>0</v>
      </c>
      <c r="BO82" s="76">
        <f t="shared" ref="BO82:BO87" si="19">IFERROR(1/J82*(X82/H82),"0")</f>
        <v>0</v>
      </c>
      <c r="BP82" s="76">
        <f t="shared" ref="BP82:BP87" si="20">IFERROR(1/J82*(Y82/H82),"0")</f>
        <v>0</v>
      </c>
    </row>
    <row r="83" spans="1:68" ht="27" customHeight="1" x14ac:dyDescent="0.25">
      <c r="A83" s="61" t="s">
        <v>163</v>
      </c>
      <c r="B83" s="61" t="s">
        <v>164</v>
      </c>
      <c r="C83" s="35">
        <v>4301031243</v>
      </c>
      <c r="D83" s="450">
        <v>4680115885073</v>
      </c>
      <c r="E83" s="450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452"/>
      <c r="R83" s="452"/>
      <c r="S83" s="452"/>
      <c r="T83" s="45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162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16.5" customHeight="1" x14ac:dyDescent="0.25">
      <c r="A84" s="61" t="s">
        <v>165</v>
      </c>
      <c r="B84" s="61" t="s">
        <v>166</v>
      </c>
      <c r="C84" s="35">
        <v>4301031240</v>
      </c>
      <c r="D84" s="450">
        <v>4680115885042</v>
      </c>
      <c r="E84" s="450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2"/>
      <c r="R84" s="452"/>
      <c r="S84" s="452"/>
      <c r="T84" s="45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customHeight="1" x14ac:dyDescent="0.25">
      <c r="A85" s="61" t="s">
        <v>167</v>
      </c>
      <c r="B85" s="61" t="s">
        <v>168</v>
      </c>
      <c r="C85" s="35">
        <v>4301031241</v>
      </c>
      <c r="D85" s="450">
        <v>4680115885059</v>
      </c>
      <c r="E85" s="450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4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452"/>
      <c r="R85" s="452"/>
      <c r="S85" s="452"/>
      <c r="T85" s="45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169</v>
      </c>
      <c r="B86" s="61" t="s">
        <v>170</v>
      </c>
      <c r="C86" s="35">
        <v>4301031315</v>
      </c>
      <c r="D86" s="450">
        <v>4680115885080</v>
      </c>
      <c r="E86" s="450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4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52"/>
      <c r="R86" s="452"/>
      <c r="S86" s="452"/>
      <c r="T86" s="453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162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171</v>
      </c>
      <c r="B87" s="61" t="s">
        <v>172</v>
      </c>
      <c r="C87" s="35">
        <v>4301031316</v>
      </c>
      <c r="D87" s="450">
        <v>4680115885097</v>
      </c>
      <c r="E87" s="450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452"/>
      <c r="R87" s="452"/>
      <c r="S87" s="452"/>
      <c r="T87" s="453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162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x14ac:dyDescent="0.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7"/>
      <c r="O88" s="458"/>
      <c r="P88" s="454" t="s">
        <v>43</v>
      </c>
      <c r="Q88" s="455"/>
      <c r="R88" s="455"/>
      <c r="S88" s="455"/>
      <c r="T88" s="455"/>
      <c r="U88" s="455"/>
      <c r="V88" s="456"/>
      <c r="W88" s="41" t="s">
        <v>42</v>
      </c>
      <c r="X88" s="42">
        <f>IFERROR(X82/H82,"0")+IFERROR(X83/H83,"0")+IFERROR(X84/H84,"0")+IFERROR(X85/H85,"0")+IFERROR(X86/H86,"0")+IFERROR(X87/H87,"0")</f>
        <v>0</v>
      </c>
      <c r="Y88" s="42">
        <f>IFERROR(Y82/H82,"0")+IFERROR(Y83/H83,"0")+IFERROR(Y84/H84,"0")+IFERROR(Y85/H85,"0")+IFERROR(Y86/H86,"0")+IFERROR(Y87/H87,"0")</f>
        <v>0</v>
      </c>
      <c r="Z88" s="42">
        <f>IFERROR(IF(Z82="",0,Z82),"0")+IFERROR(IF(Z83="",0,Z83),"0")+IFERROR(IF(Z84="",0,Z84),"0")+IFERROR(IF(Z85="",0,Z85),"0")+IFERROR(IF(Z86="",0,Z86),"0")+IFERROR(IF(Z87="",0,Z87),"0")</f>
        <v>0</v>
      </c>
      <c r="AA88" s="65"/>
      <c r="AB88" s="65"/>
      <c r="AC88" s="65"/>
    </row>
    <row r="89" spans="1:68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7"/>
      <c r="O89" s="458"/>
      <c r="P89" s="454" t="s">
        <v>43</v>
      </c>
      <c r="Q89" s="455"/>
      <c r="R89" s="455"/>
      <c r="S89" s="455"/>
      <c r="T89" s="455"/>
      <c r="U89" s="455"/>
      <c r="V89" s="456"/>
      <c r="W89" s="41" t="s">
        <v>0</v>
      </c>
      <c r="X89" s="42">
        <f>IFERROR(SUM(X82:X87),"0")</f>
        <v>0</v>
      </c>
      <c r="Y89" s="42">
        <f>IFERROR(SUM(Y82:Y87),"0")</f>
        <v>0</v>
      </c>
      <c r="Z89" s="41"/>
      <c r="AA89" s="65"/>
      <c r="AB89" s="65"/>
      <c r="AC89" s="65"/>
    </row>
    <row r="90" spans="1:68" ht="14.25" customHeight="1" x14ac:dyDescent="0.25">
      <c r="A90" s="449" t="s">
        <v>84</v>
      </c>
      <c r="B90" s="449"/>
      <c r="C90" s="449"/>
      <c r="D90" s="449"/>
      <c r="E90" s="449"/>
      <c r="F90" s="449"/>
      <c r="G90" s="449"/>
      <c r="H90" s="449"/>
      <c r="I90" s="449"/>
      <c r="J90" s="449"/>
      <c r="K90" s="449"/>
      <c r="L90" s="449"/>
      <c r="M90" s="449"/>
      <c r="N90" s="449"/>
      <c r="O90" s="449"/>
      <c r="P90" s="449"/>
      <c r="Q90" s="449"/>
      <c r="R90" s="449"/>
      <c r="S90" s="449"/>
      <c r="T90" s="449"/>
      <c r="U90" s="449"/>
      <c r="V90" s="449"/>
      <c r="W90" s="449"/>
      <c r="X90" s="449"/>
      <c r="Y90" s="449"/>
      <c r="Z90" s="449"/>
      <c r="AA90" s="64"/>
      <c r="AB90" s="64"/>
      <c r="AC90" s="64"/>
    </row>
    <row r="91" spans="1:68" ht="16.5" customHeight="1" x14ac:dyDescent="0.25">
      <c r="A91" s="61" t="s">
        <v>173</v>
      </c>
      <c r="B91" s="61" t="s">
        <v>174</v>
      </c>
      <c r="C91" s="35">
        <v>4301051827</v>
      </c>
      <c r="D91" s="450">
        <v>4680115884403</v>
      </c>
      <c r="E91" s="450"/>
      <c r="F91" s="60">
        <v>0.3</v>
      </c>
      <c r="G91" s="36">
        <v>6</v>
      </c>
      <c r="H91" s="60">
        <v>1.8</v>
      </c>
      <c r="I91" s="60">
        <v>2</v>
      </c>
      <c r="J91" s="36">
        <v>156</v>
      </c>
      <c r="K91" s="36" t="s">
        <v>88</v>
      </c>
      <c r="L91" s="36"/>
      <c r="M91" s="37" t="s">
        <v>82</v>
      </c>
      <c r="N91" s="37"/>
      <c r="O91" s="36">
        <v>40</v>
      </c>
      <c r="P91" s="4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52"/>
      <c r="R91" s="452"/>
      <c r="S91" s="452"/>
      <c r="T91" s="453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16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t="16.5" customHeight="1" x14ac:dyDescent="0.25">
      <c r="A92" s="61" t="s">
        <v>175</v>
      </c>
      <c r="B92" s="61" t="s">
        <v>176</v>
      </c>
      <c r="C92" s="35">
        <v>4301051837</v>
      </c>
      <c r="D92" s="450">
        <v>4680115884311</v>
      </c>
      <c r="E92" s="450"/>
      <c r="F92" s="60">
        <v>0.3</v>
      </c>
      <c r="G92" s="36">
        <v>6</v>
      </c>
      <c r="H92" s="60">
        <v>1.8</v>
      </c>
      <c r="I92" s="60">
        <v>2.0659999999999998</v>
      </c>
      <c r="J92" s="36">
        <v>156</v>
      </c>
      <c r="K92" s="36" t="s">
        <v>88</v>
      </c>
      <c r="L92" s="36"/>
      <c r="M92" s="37" t="s">
        <v>128</v>
      </c>
      <c r="N92" s="37"/>
      <c r="O92" s="36">
        <v>40</v>
      </c>
      <c r="P92" s="4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52"/>
      <c r="R92" s="452"/>
      <c r="S92" s="452"/>
      <c r="T92" s="453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x14ac:dyDescent="0.2">
      <c r="A93" s="457"/>
      <c r="B93" s="457"/>
      <c r="C93" s="457"/>
      <c r="D93" s="457"/>
      <c r="E93" s="457"/>
      <c r="F93" s="457"/>
      <c r="G93" s="457"/>
      <c r="H93" s="457"/>
      <c r="I93" s="457"/>
      <c r="J93" s="457"/>
      <c r="K93" s="457"/>
      <c r="L93" s="457"/>
      <c r="M93" s="457"/>
      <c r="N93" s="457"/>
      <c r="O93" s="458"/>
      <c r="P93" s="454" t="s">
        <v>43</v>
      </c>
      <c r="Q93" s="455"/>
      <c r="R93" s="455"/>
      <c r="S93" s="455"/>
      <c r="T93" s="455"/>
      <c r="U93" s="455"/>
      <c r="V93" s="456"/>
      <c r="W93" s="41" t="s">
        <v>42</v>
      </c>
      <c r="X93" s="42">
        <f>IFERROR(X91/H91,"0")+IFERROR(X92/H92,"0")</f>
        <v>0</v>
      </c>
      <c r="Y93" s="42">
        <f>IFERROR(Y91/H91,"0")+IFERROR(Y92/H92,"0")</f>
        <v>0</v>
      </c>
      <c r="Z93" s="42">
        <f>IFERROR(IF(Z91="",0,Z91),"0")+IFERROR(IF(Z92="",0,Z92),"0")</f>
        <v>0</v>
      </c>
      <c r="AA93" s="65"/>
      <c r="AB93" s="65"/>
      <c r="AC93" s="65"/>
    </row>
    <row r="94" spans="1:68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7"/>
      <c r="O94" s="458"/>
      <c r="P94" s="454" t="s">
        <v>43</v>
      </c>
      <c r="Q94" s="455"/>
      <c r="R94" s="455"/>
      <c r="S94" s="455"/>
      <c r="T94" s="455"/>
      <c r="U94" s="455"/>
      <c r="V94" s="456"/>
      <c r="W94" s="41" t="s">
        <v>0</v>
      </c>
      <c r="X94" s="42">
        <f>IFERROR(SUM(X91:X92),"0")</f>
        <v>0</v>
      </c>
      <c r="Y94" s="42">
        <f>IFERROR(SUM(Y91:Y92),"0")</f>
        <v>0</v>
      </c>
      <c r="Z94" s="41"/>
      <c r="AA94" s="65"/>
      <c r="AB94" s="65"/>
      <c r="AC94" s="65"/>
    </row>
    <row r="95" spans="1:68" ht="14.25" customHeight="1" x14ac:dyDescent="0.25">
      <c r="A95" s="449" t="s">
        <v>177</v>
      </c>
      <c r="B95" s="449"/>
      <c r="C95" s="449"/>
      <c r="D95" s="449"/>
      <c r="E95" s="449"/>
      <c r="F95" s="449"/>
      <c r="G95" s="449"/>
      <c r="H95" s="449"/>
      <c r="I95" s="449"/>
      <c r="J95" s="449"/>
      <c r="K95" s="449"/>
      <c r="L95" s="449"/>
      <c r="M95" s="449"/>
      <c r="N95" s="449"/>
      <c r="O95" s="449"/>
      <c r="P95" s="449"/>
      <c r="Q95" s="449"/>
      <c r="R95" s="449"/>
      <c r="S95" s="449"/>
      <c r="T95" s="449"/>
      <c r="U95" s="449"/>
      <c r="V95" s="449"/>
      <c r="W95" s="449"/>
      <c r="X95" s="449"/>
      <c r="Y95" s="449"/>
      <c r="Z95" s="449"/>
      <c r="AA95" s="64"/>
      <c r="AB95" s="64"/>
      <c r="AC95" s="64"/>
    </row>
    <row r="96" spans="1:68" ht="27" customHeight="1" x14ac:dyDescent="0.25">
      <c r="A96" s="61" t="s">
        <v>178</v>
      </c>
      <c r="B96" s="61" t="s">
        <v>179</v>
      </c>
      <c r="C96" s="35">
        <v>4301060366</v>
      </c>
      <c r="D96" s="450">
        <v>4680115881532</v>
      </c>
      <c r="E96" s="450"/>
      <c r="F96" s="60">
        <v>1.3</v>
      </c>
      <c r="G96" s="36">
        <v>6</v>
      </c>
      <c r="H96" s="60">
        <v>7.8</v>
      </c>
      <c r="I96" s="60">
        <v>8.2799999999999994</v>
      </c>
      <c r="J96" s="36">
        <v>56</v>
      </c>
      <c r="K96" s="36" t="s">
        <v>126</v>
      </c>
      <c r="L96" s="36"/>
      <c r="M96" s="37" t="s">
        <v>82</v>
      </c>
      <c r="N96" s="37"/>
      <c r="O96" s="36">
        <v>30</v>
      </c>
      <c r="P96" s="4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52"/>
      <c r="R96" s="452"/>
      <c r="S96" s="452"/>
      <c r="T96" s="453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IFERROR(IF(Y96=0,"",ROUNDUP(Y96/H96,0)*0.02175),"")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27" customHeight="1" x14ac:dyDescent="0.25">
      <c r="A97" s="61" t="s">
        <v>178</v>
      </c>
      <c r="B97" s="61" t="s">
        <v>180</v>
      </c>
      <c r="C97" s="35">
        <v>4301060371</v>
      </c>
      <c r="D97" s="450">
        <v>4680115881532</v>
      </c>
      <c r="E97" s="450"/>
      <c r="F97" s="60">
        <v>1.4</v>
      </c>
      <c r="G97" s="36">
        <v>6</v>
      </c>
      <c r="H97" s="60">
        <v>8.4</v>
      </c>
      <c r="I97" s="60">
        <v>8.9640000000000004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52"/>
      <c r="R97" s="452"/>
      <c r="S97" s="452"/>
      <c r="T97" s="453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181</v>
      </c>
      <c r="B98" s="61" t="s">
        <v>182</v>
      </c>
      <c r="C98" s="35">
        <v>4301060351</v>
      </c>
      <c r="D98" s="450">
        <v>4680115881464</v>
      </c>
      <c r="E98" s="450"/>
      <c r="F98" s="60">
        <v>0.4</v>
      </c>
      <c r="G98" s="36">
        <v>6</v>
      </c>
      <c r="H98" s="60">
        <v>2.4</v>
      </c>
      <c r="I98" s="60">
        <v>2.6</v>
      </c>
      <c r="J98" s="36">
        <v>156</v>
      </c>
      <c r="K98" s="36" t="s">
        <v>88</v>
      </c>
      <c r="L98" s="36"/>
      <c r="M98" s="37" t="s">
        <v>128</v>
      </c>
      <c r="N98" s="37"/>
      <c r="O98" s="36">
        <v>30</v>
      </c>
      <c r="P98" s="4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52"/>
      <c r="R98" s="452"/>
      <c r="S98" s="452"/>
      <c r="T98" s="453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IFERROR(IF(Y98=0,"",ROUNDUP(Y98/H98,0)*0.00753),"")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x14ac:dyDescent="0.2">
      <c r="A99" s="457"/>
      <c r="B99" s="457"/>
      <c r="C99" s="457"/>
      <c r="D99" s="457"/>
      <c r="E99" s="457"/>
      <c r="F99" s="457"/>
      <c r="G99" s="457"/>
      <c r="H99" s="457"/>
      <c r="I99" s="457"/>
      <c r="J99" s="457"/>
      <c r="K99" s="457"/>
      <c r="L99" s="457"/>
      <c r="M99" s="457"/>
      <c r="N99" s="457"/>
      <c r="O99" s="458"/>
      <c r="P99" s="454" t="s">
        <v>43</v>
      </c>
      <c r="Q99" s="455"/>
      <c r="R99" s="455"/>
      <c r="S99" s="455"/>
      <c r="T99" s="455"/>
      <c r="U99" s="455"/>
      <c r="V99" s="456"/>
      <c r="W99" s="41" t="s">
        <v>42</v>
      </c>
      <c r="X99" s="42">
        <f>IFERROR(X96/H96,"0")+IFERROR(X97/H97,"0")+IFERROR(X98/H98,"0")</f>
        <v>0</v>
      </c>
      <c r="Y99" s="42">
        <f>IFERROR(Y96/H96,"0")+IFERROR(Y97/H97,"0")+IFERROR(Y98/H98,"0")</f>
        <v>0</v>
      </c>
      <c r="Z99" s="42">
        <f>IFERROR(IF(Z96="",0,Z96),"0")+IFERROR(IF(Z97="",0,Z97),"0")+IFERROR(IF(Z98="",0,Z98),"0")</f>
        <v>0</v>
      </c>
      <c r="AA99" s="65"/>
      <c r="AB99" s="65"/>
      <c r="AC99" s="65"/>
    </row>
    <row r="100" spans="1:68" x14ac:dyDescent="0.2">
      <c r="A100" s="457"/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8"/>
      <c r="P100" s="454" t="s">
        <v>43</v>
      </c>
      <c r="Q100" s="455"/>
      <c r="R100" s="455"/>
      <c r="S100" s="455"/>
      <c r="T100" s="455"/>
      <c r="U100" s="455"/>
      <c r="V100" s="456"/>
      <c r="W100" s="41" t="s">
        <v>0</v>
      </c>
      <c r="X100" s="42">
        <f>IFERROR(SUM(X96:X98),"0")</f>
        <v>0</v>
      </c>
      <c r="Y100" s="42">
        <f>IFERROR(SUM(Y96:Y98),"0")</f>
        <v>0</v>
      </c>
      <c r="Z100" s="41"/>
      <c r="AA100" s="65"/>
      <c r="AB100" s="65"/>
      <c r="AC100" s="65"/>
    </row>
    <row r="101" spans="1:68" ht="16.5" customHeight="1" x14ac:dyDescent="0.25">
      <c r="A101" s="448" t="s">
        <v>183</v>
      </c>
      <c r="B101" s="448"/>
      <c r="C101" s="448"/>
      <c r="D101" s="448"/>
      <c r="E101" s="448"/>
      <c r="F101" s="448"/>
      <c r="G101" s="448"/>
      <c r="H101" s="448"/>
      <c r="I101" s="448"/>
      <c r="J101" s="448"/>
      <c r="K101" s="448"/>
      <c r="L101" s="448"/>
      <c r="M101" s="448"/>
      <c r="N101" s="448"/>
      <c r="O101" s="448"/>
      <c r="P101" s="448"/>
      <c r="Q101" s="448"/>
      <c r="R101" s="448"/>
      <c r="S101" s="448"/>
      <c r="T101" s="448"/>
      <c r="U101" s="448"/>
      <c r="V101" s="448"/>
      <c r="W101" s="448"/>
      <c r="X101" s="448"/>
      <c r="Y101" s="448"/>
      <c r="Z101" s="448"/>
      <c r="AA101" s="63"/>
      <c r="AB101" s="63"/>
      <c r="AC101" s="63"/>
    </row>
    <row r="102" spans="1:68" ht="14.25" customHeight="1" x14ac:dyDescent="0.25">
      <c r="A102" s="449" t="s">
        <v>122</v>
      </c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64"/>
      <c r="AB102" s="64"/>
      <c r="AC102" s="64"/>
    </row>
    <row r="103" spans="1:68" ht="27" customHeight="1" x14ac:dyDescent="0.25">
      <c r="A103" s="61" t="s">
        <v>184</v>
      </c>
      <c r="B103" s="61" t="s">
        <v>185</v>
      </c>
      <c r="C103" s="35">
        <v>4301011468</v>
      </c>
      <c r="D103" s="450">
        <v>4680115881327</v>
      </c>
      <c r="E103" s="450"/>
      <c r="F103" s="60">
        <v>1.35</v>
      </c>
      <c r="G103" s="36">
        <v>8</v>
      </c>
      <c r="H103" s="60">
        <v>10.8</v>
      </c>
      <c r="I103" s="60">
        <v>11.28</v>
      </c>
      <c r="J103" s="36">
        <v>56</v>
      </c>
      <c r="K103" s="36" t="s">
        <v>126</v>
      </c>
      <c r="L103" s="36"/>
      <c r="M103" s="37" t="s">
        <v>186</v>
      </c>
      <c r="N103" s="37"/>
      <c r="O103" s="36">
        <v>50</v>
      </c>
      <c r="P103" s="4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52"/>
      <c r="R103" s="452"/>
      <c r="S103" s="452"/>
      <c r="T103" s="453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ht="16.5" customHeight="1" x14ac:dyDescent="0.25">
      <c r="A104" s="61" t="s">
        <v>187</v>
      </c>
      <c r="B104" s="61" t="s">
        <v>188</v>
      </c>
      <c r="C104" s="35">
        <v>4301011476</v>
      </c>
      <c r="D104" s="450">
        <v>4680115881518</v>
      </c>
      <c r="E104" s="450"/>
      <c r="F104" s="60">
        <v>0.4</v>
      </c>
      <c r="G104" s="36">
        <v>10</v>
      </c>
      <c r="H104" s="60">
        <v>4</v>
      </c>
      <c r="I104" s="60">
        <v>4.24</v>
      </c>
      <c r="J104" s="36">
        <v>120</v>
      </c>
      <c r="K104" s="36" t="s">
        <v>88</v>
      </c>
      <c r="L104" s="36"/>
      <c r="M104" s="37" t="s">
        <v>128</v>
      </c>
      <c r="N104" s="37"/>
      <c r="O104" s="36">
        <v>50</v>
      </c>
      <c r="P104" s="50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52"/>
      <c r="R104" s="452"/>
      <c r="S104" s="452"/>
      <c r="T104" s="453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IFERROR(IF(Y104=0,"",ROUNDUP(Y104/H104,0)*0.00937),"")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27" customHeight="1" x14ac:dyDescent="0.25">
      <c r="A105" s="61" t="s">
        <v>189</v>
      </c>
      <c r="B105" s="61" t="s">
        <v>190</v>
      </c>
      <c r="C105" s="35">
        <v>4301012007</v>
      </c>
      <c r="D105" s="450">
        <v>4680115881303</v>
      </c>
      <c r="E105" s="450"/>
      <c r="F105" s="60">
        <v>0.45</v>
      </c>
      <c r="G105" s="36">
        <v>10</v>
      </c>
      <c r="H105" s="60">
        <v>4.5</v>
      </c>
      <c r="I105" s="60">
        <v>4.71</v>
      </c>
      <c r="J105" s="36">
        <v>120</v>
      </c>
      <c r="K105" s="36" t="s">
        <v>88</v>
      </c>
      <c r="L105" s="36"/>
      <c r="M105" s="37" t="s">
        <v>186</v>
      </c>
      <c r="N105" s="37"/>
      <c r="O105" s="36">
        <v>50</v>
      </c>
      <c r="P105" s="50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52"/>
      <c r="R105" s="452"/>
      <c r="S105" s="452"/>
      <c r="T105" s="453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x14ac:dyDescent="0.2">
      <c r="A106" s="457"/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  <c r="L106" s="457"/>
      <c r="M106" s="457"/>
      <c r="N106" s="457"/>
      <c r="O106" s="458"/>
      <c r="P106" s="454" t="s">
        <v>43</v>
      </c>
      <c r="Q106" s="455"/>
      <c r="R106" s="455"/>
      <c r="S106" s="455"/>
      <c r="T106" s="455"/>
      <c r="U106" s="455"/>
      <c r="V106" s="456"/>
      <c r="W106" s="41" t="s">
        <v>42</v>
      </c>
      <c r="X106" s="42">
        <f>IFERROR(X103/H103,"0")+IFERROR(X104/H104,"0")+IFERROR(X105/H105,"0")</f>
        <v>0</v>
      </c>
      <c r="Y106" s="42">
        <f>IFERROR(Y103/H103,"0")+IFERROR(Y104/H104,"0")+IFERROR(Y105/H105,"0")</f>
        <v>0</v>
      </c>
      <c r="Z106" s="42">
        <f>IFERROR(IF(Z103="",0,Z103),"0")+IFERROR(IF(Z104="",0,Z104),"0")+IFERROR(IF(Z105="",0,Z105),"0")</f>
        <v>0</v>
      </c>
      <c r="AA106" s="65"/>
      <c r="AB106" s="65"/>
      <c r="AC106" s="65"/>
    </row>
    <row r="107" spans="1:68" x14ac:dyDescent="0.2">
      <c r="A107" s="457"/>
      <c r="B107" s="457"/>
      <c r="C107" s="457"/>
      <c r="D107" s="457"/>
      <c r="E107" s="457"/>
      <c r="F107" s="457"/>
      <c r="G107" s="457"/>
      <c r="H107" s="457"/>
      <c r="I107" s="457"/>
      <c r="J107" s="457"/>
      <c r="K107" s="457"/>
      <c r="L107" s="457"/>
      <c r="M107" s="457"/>
      <c r="N107" s="457"/>
      <c r="O107" s="458"/>
      <c r="P107" s="454" t="s">
        <v>43</v>
      </c>
      <c r="Q107" s="455"/>
      <c r="R107" s="455"/>
      <c r="S107" s="455"/>
      <c r="T107" s="455"/>
      <c r="U107" s="455"/>
      <c r="V107" s="456"/>
      <c r="W107" s="41" t="s">
        <v>0</v>
      </c>
      <c r="X107" s="42">
        <f>IFERROR(SUM(X103:X105),"0")</f>
        <v>0</v>
      </c>
      <c r="Y107" s="42">
        <f>IFERROR(SUM(Y103:Y105),"0")</f>
        <v>0</v>
      </c>
      <c r="Z107" s="41"/>
      <c r="AA107" s="65"/>
      <c r="AB107" s="65"/>
      <c r="AC107" s="65"/>
    </row>
    <row r="108" spans="1:68" ht="14.25" customHeight="1" x14ac:dyDescent="0.25">
      <c r="A108" s="449" t="s">
        <v>84</v>
      </c>
      <c r="B108" s="449"/>
      <c r="C108" s="449"/>
      <c r="D108" s="449"/>
      <c r="E108" s="449"/>
      <c r="F108" s="449"/>
      <c r="G108" s="449"/>
      <c r="H108" s="449"/>
      <c r="I108" s="449"/>
      <c r="J108" s="449"/>
      <c r="K108" s="449"/>
      <c r="L108" s="449"/>
      <c r="M108" s="449"/>
      <c r="N108" s="449"/>
      <c r="O108" s="449"/>
      <c r="P108" s="449"/>
      <c r="Q108" s="449"/>
      <c r="R108" s="449"/>
      <c r="S108" s="449"/>
      <c r="T108" s="449"/>
      <c r="U108" s="449"/>
      <c r="V108" s="449"/>
      <c r="W108" s="449"/>
      <c r="X108" s="449"/>
      <c r="Y108" s="449"/>
      <c r="Z108" s="449"/>
      <c r="AA108" s="64"/>
      <c r="AB108" s="64"/>
      <c r="AC108" s="64"/>
    </row>
    <row r="109" spans="1:68" ht="27" customHeight="1" x14ac:dyDescent="0.25">
      <c r="A109" s="61" t="s">
        <v>191</v>
      </c>
      <c r="B109" s="61" t="s">
        <v>192</v>
      </c>
      <c r="C109" s="35">
        <v>4301051437</v>
      </c>
      <c r="D109" s="450">
        <v>4607091386967</v>
      </c>
      <c r="E109" s="450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126</v>
      </c>
      <c r="L109" s="36"/>
      <c r="M109" s="37" t="s">
        <v>128</v>
      </c>
      <c r="N109" s="37"/>
      <c r="O109" s="36">
        <v>45</v>
      </c>
      <c r="P109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52"/>
      <c r="R109" s="452"/>
      <c r="S109" s="452"/>
      <c r="T109" s="453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IFERROR(IF(Y109=0,"",ROUNDUP(Y109/H109,0)*0.02175),"")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191</v>
      </c>
      <c r="B110" s="61" t="s">
        <v>193</v>
      </c>
      <c r="C110" s="35">
        <v>4301051543</v>
      </c>
      <c r="D110" s="450">
        <v>4607091386967</v>
      </c>
      <c r="E110" s="45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126</v>
      </c>
      <c r="L110" s="36"/>
      <c r="M110" s="37" t="s">
        <v>82</v>
      </c>
      <c r="N110" s="37"/>
      <c r="O110" s="36">
        <v>45</v>
      </c>
      <c r="P110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2"/>
      <c r="R110" s="452"/>
      <c r="S110" s="452"/>
      <c r="T110" s="453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194</v>
      </c>
      <c r="B111" s="61" t="s">
        <v>195</v>
      </c>
      <c r="C111" s="35">
        <v>4301051436</v>
      </c>
      <c r="D111" s="450">
        <v>4607091385731</v>
      </c>
      <c r="E111" s="450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88</v>
      </c>
      <c r="L111" s="36"/>
      <c r="M111" s="37" t="s">
        <v>128</v>
      </c>
      <c r="N111" s="37"/>
      <c r="O111" s="36">
        <v>45</v>
      </c>
      <c r="P111" s="5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52"/>
      <c r="R111" s="452"/>
      <c r="S111" s="452"/>
      <c r="T111" s="453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IFERROR(IF(Y111=0,"",ROUNDUP(Y111/H111,0)*0.00753),"")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16.5" customHeight="1" x14ac:dyDescent="0.25">
      <c r="A112" s="61" t="s">
        <v>196</v>
      </c>
      <c r="B112" s="61" t="s">
        <v>197</v>
      </c>
      <c r="C112" s="35">
        <v>4301051438</v>
      </c>
      <c r="D112" s="450">
        <v>4680115880894</v>
      </c>
      <c r="E112" s="450"/>
      <c r="F112" s="60">
        <v>0.33</v>
      </c>
      <c r="G112" s="36">
        <v>6</v>
      </c>
      <c r="H112" s="60">
        <v>1.98</v>
      </c>
      <c r="I112" s="60">
        <v>2.258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52"/>
      <c r="R112" s="452"/>
      <c r="S112" s="452"/>
      <c r="T112" s="453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27" customHeight="1" x14ac:dyDescent="0.25">
      <c r="A113" s="61" t="s">
        <v>198</v>
      </c>
      <c r="B113" s="61" t="s">
        <v>199</v>
      </c>
      <c r="C113" s="35">
        <v>4301051439</v>
      </c>
      <c r="D113" s="450">
        <v>4680115880214</v>
      </c>
      <c r="E113" s="450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88</v>
      </c>
      <c r="L113" s="36"/>
      <c r="M113" s="37" t="s">
        <v>128</v>
      </c>
      <c r="N113" s="37"/>
      <c r="O113" s="36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52"/>
      <c r="R113" s="452"/>
      <c r="S113" s="452"/>
      <c r="T113" s="453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IFERROR(IF(Y113=0,"",ROUNDUP(Y113/H113,0)*0.00937),"")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x14ac:dyDescent="0.2">
      <c r="A114" s="457"/>
      <c r="B114" s="457"/>
      <c r="C114" s="457"/>
      <c r="D114" s="457"/>
      <c r="E114" s="457"/>
      <c r="F114" s="457"/>
      <c r="G114" s="457"/>
      <c r="H114" s="457"/>
      <c r="I114" s="457"/>
      <c r="J114" s="457"/>
      <c r="K114" s="457"/>
      <c r="L114" s="457"/>
      <c r="M114" s="457"/>
      <c r="N114" s="457"/>
      <c r="O114" s="458"/>
      <c r="P114" s="454" t="s">
        <v>43</v>
      </c>
      <c r="Q114" s="455"/>
      <c r="R114" s="455"/>
      <c r="S114" s="455"/>
      <c r="T114" s="455"/>
      <c r="U114" s="455"/>
      <c r="V114" s="456"/>
      <c r="W114" s="41" t="s">
        <v>42</v>
      </c>
      <c r="X114" s="42">
        <f>IFERROR(X109/H109,"0")+IFERROR(X110/H110,"0")+IFERROR(X111/H111,"0")+IFERROR(X112/H112,"0")+IFERROR(X113/H113,"0")</f>
        <v>0</v>
      </c>
      <c r="Y114" s="42">
        <f>IFERROR(Y109/H109,"0")+IFERROR(Y110/H110,"0")+IFERROR(Y111/H111,"0")+IFERROR(Y112/H112,"0")+IFERROR(Y113/H113,"0")</f>
        <v>0</v>
      </c>
      <c r="Z114" s="42">
        <f>IFERROR(IF(Z109="",0,Z109),"0")+IFERROR(IF(Z110="",0,Z110),"0")+IFERROR(IF(Z111="",0,Z111),"0")+IFERROR(IF(Z112="",0,Z112),"0")+IFERROR(IF(Z113="",0,Z113),"0")</f>
        <v>0</v>
      </c>
      <c r="AA114" s="65"/>
      <c r="AB114" s="65"/>
      <c r="AC114" s="65"/>
    </row>
    <row r="115" spans="1:68" x14ac:dyDescent="0.2">
      <c r="A115" s="457"/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8"/>
      <c r="P115" s="454" t="s">
        <v>43</v>
      </c>
      <c r="Q115" s="455"/>
      <c r="R115" s="455"/>
      <c r="S115" s="455"/>
      <c r="T115" s="455"/>
      <c r="U115" s="455"/>
      <c r="V115" s="456"/>
      <c r="W115" s="41" t="s">
        <v>0</v>
      </c>
      <c r="X115" s="42">
        <f>IFERROR(SUM(X109:X113),"0")</f>
        <v>0</v>
      </c>
      <c r="Y115" s="42">
        <f>IFERROR(SUM(Y109:Y113),"0")</f>
        <v>0</v>
      </c>
      <c r="Z115" s="41"/>
      <c r="AA115" s="65"/>
      <c r="AB115" s="65"/>
      <c r="AC115" s="65"/>
    </row>
    <row r="116" spans="1:68" ht="16.5" customHeight="1" x14ac:dyDescent="0.25">
      <c r="A116" s="448" t="s">
        <v>200</v>
      </c>
      <c r="B116" s="448"/>
      <c r="C116" s="448"/>
      <c r="D116" s="448"/>
      <c r="E116" s="448"/>
      <c r="F116" s="448"/>
      <c r="G116" s="448"/>
      <c r="H116" s="448"/>
      <c r="I116" s="448"/>
      <c r="J116" s="448"/>
      <c r="K116" s="448"/>
      <c r="L116" s="448"/>
      <c r="M116" s="448"/>
      <c r="N116" s="448"/>
      <c r="O116" s="448"/>
      <c r="P116" s="448"/>
      <c r="Q116" s="448"/>
      <c r="R116" s="448"/>
      <c r="S116" s="448"/>
      <c r="T116" s="448"/>
      <c r="U116" s="448"/>
      <c r="V116" s="448"/>
      <c r="W116" s="448"/>
      <c r="X116" s="448"/>
      <c r="Y116" s="448"/>
      <c r="Z116" s="448"/>
      <c r="AA116" s="63"/>
      <c r="AB116" s="63"/>
      <c r="AC116" s="63"/>
    </row>
    <row r="117" spans="1:68" ht="14.25" customHeight="1" x14ac:dyDescent="0.25">
      <c r="A117" s="449" t="s">
        <v>122</v>
      </c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64"/>
      <c r="AB117" s="64"/>
      <c r="AC117" s="64"/>
    </row>
    <row r="118" spans="1:68" ht="16.5" customHeight="1" x14ac:dyDescent="0.25">
      <c r="A118" s="61" t="s">
        <v>201</v>
      </c>
      <c r="B118" s="61" t="s">
        <v>202</v>
      </c>
      <c r="C118" s="35">
        <v>4301011514</v>
      </c>
      <c r="D118" s="450">
        <v>4680115882133</v>
      </c>
      <c r="E118" s="450"/>
      <c r="F118" s="60">
        <v>1.35</v>
      </c>
      <c r="G118" s="36">
        <v>8</v>
      </c>
      <c r="H118" s="60">
        <v>10.8</v>
      </c>
      <c r="I118" s="60">
        <v>11.28</v>
      </c>
      <c r="J118" s="36">
        <v>56</v>
      </c>
      <c r="K118" s="36" t="s">
        <v>126</v>
      </c>
      <c r="L118" s="36"/>
      <c r="M118" s="37" t="s">
        <v>125</v>
      </c>
      <c r="N118" s="37"/>
      <c r="O118" s="36">
        <v>50</v>
      </c>
      <c r="P118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52"/>
      <c r="R118" s="452"/>
      <c r="S118" s="452"/>
      <c r="T118" s="453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IFERROR(IF(Y118=0,"",ROUNDUP(Y118/H118,0)*0.02175),"")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customHeight="1" x14ac:dyDescent="0.25">
      <c r="A119" s="61" t="s">
        <v>201</v>
      </c>
      <c r="B119" s="61" t="s">
        <v>203</v>
      </c>
      <c r="C119" s="35">
        <v>4301011703</v>
      </c>
      <c r="D119" s="450">
        <v>4680115882133</v>
      </c>
      <c r="E119" s="450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2"/>
      <c r="R119" s="452"/>
      <c r="S119" s="452"/>
      <c r="T119" s="453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205</v>
      </c>
      <c r="C120" s="35">
        <v>4301011417</v>
      </c>
      <c r="D120" s="450">
        <v>4680115880269</v>
      </c>
      <c r="E120" s="450"/>
      <c r="F120" s="60">
        <v>0.375</v>
      </c>
      <c r="G120" s="36">
        <v>10</v>
      </c>
      <c r="H120" s="60">
        <v>3.75</v>
      </c>
      <c r="I120" s="60">
        <v>3.96</v>
      </c>
      <c r="J120" s="36">
        <v>120</v>
      </c>
      <c r="K120" s="36" t="s">
        <v>88</v>
      </c>
      <c r="L120" s="36"/>
      <c r="M120" s="37" t="s">
        <v>128</v>
      </c>
      <c r="N120" s="37"/>
      <c r="O120" s="36">
        <v>50</v>
      </c>
      <c r="P120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52"/>
      <c r="R120" s="452"/>
      <c r="S120" s="452"/>
      <c r="T120" s="453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206</v>
      </c>
      <c r="B121" s="61" t="s">
        <v>207</v>
      </c>
      <c r="C121" s="35">
        <v>4301011415</v>
      </c>
      <c r="D121" s="450">
        <v>4680115880429</v>
      </c>
      <c r="E121" s="450"/>
      <c r="F121" s="60">
        <v>0.45</v>
      </c>
      <c r="G121" s="36">
        <v>10</v>
      </c>
      <c r="H121" s="60">
        <v>4.5</v>
      </c>
      <c r="I121" s="60">
        <v>4.74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52"/>
      <c r="R121" s="452"/>
      <c r="S121" s="452"/>
      <c r="T121" s="453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208</v>
      </c>
      <c r="B122" s="61" t="s">
        <v>209</v>
      </c>
      <c r="C122" s="35">
        <v>4301011462</v>
      </c>
      <c r="D122" s="450">
        <v>4680115881457</v>
      </c>
      <c r="E122" s="450"/>
      <c r="F122" s="60">
        <v>0.75</v>
      </c>
      <c r="G122" s="36">
        <v>6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52"/>
      <c r="R122" s="452"/>
      <c r="S122" s="452"/>
      <c r="T122" s="453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x14ac:dyDescent="0.2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7"/>
      <c r="O123" s="458"/>
      <c r="P123" s="454" t="s">
        <v>43</v>
      </c>
      <c r="Q123" s="455"/>
      <c r="R123" s="455"/>
      <c r="S123" s="455"/>
      <c r="T123" s="455"/>
      <c r="U123" s="455"/>
      <c r="V123" s="456"/>
      <c r="W123" s="41" t="s">
        <v>42</v>
      </c>
      <c r="X123" s="42">
        <f>IFERROR(X118/H118,"0")+IFERROR(X119/H119,"0")+IFERROR(X120/H120,"0")+IFERROR(X121/H121,"0")+IFERROR(X122/H122,"0")</f>
        <v>0</v>
      </c>
      <c r="Y123" s="42">
        <f>IFERROR(Y118/H118,"0")+IFERROR(Y119/H119,"0")+IFERROR(Y120/H120,"0")+IFERROR(Y121/H121,"0")+IFERROR(Y122/H122,"0")</f>
        <v>0</v>
      </c>
      <c r="Z123" s="42">
        <f>IFERROR(IF(Z118="",0,Z118),"0")+IFERROR(IF(Z119="",0,Z119),"0")+IFERROR(IF(Z120="",0,Z120),"0")+IFERROR(IF(Z121="",0,Z121),"0")+IFERROR(IF(Z122="",0,Z122),"0")</f>
        <v>0</v>
      </c>
      <c r="AA123" s="65"/>
      <c r="AB123" s="65"/>
      <c r="AC123" s="65"/>
    </row>
    <row r="124" spans="1:68" x14ac:dyDescent="0.2">
      <c r="A124" s="457"/>
      <c r="B124" s="457"/>
      <c r="C124" s="457"/>
      <c r="D124" s="457"/>
      <c r="E124" s="457"/>
      <c r="F124" s="457"/>
      <c r="G124" s="457"/>
      <c r="H124" s="457"/>
      <c r="I124" s="457"/>
      <c r="J124" s="457"/>
      <c r="K124" s="457"/>
      <c r="L124" s="457"/>
      <c r="M124" s="457"/>
      <c r="N124" s="457"/>
      <c r="O124" s="458"/>
      <c r="P124" s="454" t="s">
        <v>43</v>
      </c>
      <c r="Q124" s="455"/>
      <c r="R124" s="455"/>
      <c r="S124" s="455"/>
      <c r="T124" s="455"/>
      <c r="U124" s="455"/>
      <c r="V124" s="456"/>
      <c r="W124" s="41" t="s">
        <v>0</v>
      </c>
      <c r="X124" s="42">
        <f>IFERROR(SUM(X118:X122),"0")</f>
        <v>0</v>
      </c>
      <c r="Y124" s="42">
        <f>IFERROR(SUM(Y118:Y122),"0")</f>
        <v>0</v>
      </c>
      <c r="Z124" s="41"/>
      <c r="AA124" s="65"/>
      <c r="AB124" s="65"/>
      <c r="AC124" s="65"/>
    </row>
    <row r="125" spans="1:68" ht="14.25" customHeight="1" x14ac:dyDescent="0.25">
      <c r="A125" s="449" t="s">
        <v>155</v>
      </c>
      <c r="B125" s="449"/>
      <c r="C125" s="449"/>
      <c r="D125" s="449"/>
      <c r="E125" s="449"/>
      <c r="F125" s="449"/>
      <c r="G125" s="449"/>
      <c r="H125" s="449"/>
      <c r="I125" s="449"/>
      <c r="J125" s="449"/>
      <c r="K125" s="449"/>
      <c r="L125" s="449"/>
      <c r="M125" s="449"/>
      <c r="N125" s="449"/>
      <c r="O125" s="449"/>
      <c r="P125" s="449"/>
      <c r="Q125" s="449"/>
      <c r="R125" s="449"/>
      <c r="S125" s="449"/>
      <c r="T125" s="449"/>
      <c r="U125" s="449"/>
      <c r="V125" s="449"/>
      <c r="W125" s="449"/>
      <c r="X125" s="449"/>
      <c r="Y125" s="449"/>
      <c r="Z125" s="449"/>
      <c r="AA125" s="64"/>
      <c r="AB125" s="64"/>
      <c r="AC125" s="64"/>
    </row>
    <row r="126" spans="1:68" ht="16.5" customHeight="1" x14ac:dyDescent="0.25">
      <c r="A126" s="61" t="s">
        <v>210</v>
      </c>
      <c r="B126" s="61" t="s">
        <v>211</v>
      </c>
      <c r="C126" s="35">
        <v>4301020235</v>
      </c>
      <c r="D126" s="450">
        <v>4680115881488</v>
      </c>
      <c r="E126" s="450"/>
      <c r="F126" s="60">
        <v>1.35</v>
      </c>
      <c r="G126" s="36">
        <v>8</v>
      </c>
      <c r="H126" s="60">
        <v>10.8</v>
      </c>
      <c r="I126" s="60">
        <v>11.28</v>
      </c>
      <c r="J126" s="36">
        <v>48</v>
      </c>
      <c r="K126" s="36" t="s">
        <v>126</v>
      </c>
      <c r="L126" s="36"/>
      <c r="M126" s="37" t="s">
        <v>125</v>
      </c>
      <c r="N126" s="37"/>
      <c r="O126" s="36">
        <v>50</v>
      </c>
      <c r="P12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452"/>
      <c r="R126" s="452"/>
      <c r="S126" s="452"/>
      <c r="T126" s="453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IFERROR(IF(Y126=0,"",ROUNDUP(Y126/H126,0)*0.02175),"")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customHeight="1" x14ac:dyDescent="0.25">
      <c r="A127" s="61" t="s">
        <v>212</v>
      </c>
      <c r="B127" s="61" t="s">
        <v>213</v>
      </c>
      <c r="C127" s="35">
        <v>4301020258</v>
      </c>
      <c r="D127" s="450">
        <v>4680115882775</v>
      </c>
      <c r="E127" s="450"/>
      <c r="F127" s="60">
        <v>0.3</v>
      </c>
      <c r="G127" s="36">
        <v>8</v>
      </c>
      <c r="H127" s="60">
        <v>2.4</v>
      </c>
      <c r="I127" s="60">
        <v>2.5</v>
      </c>
      <c r="J127" s="36">
        <v>234</v>
      </c>
      <c r="K127" s="36" t="s">
        <v>83</v>
      </c>
      <c r="L127" s="36"/>
      <c r="M127" s="37" t="s">
        <v>128</v>
      </c>
      <c r="N127" s="37"/>
      <c r="O127" s="36">
        <v>50</v>
      </c>
      <c r="P127" s="5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452"/>
      <c r="R127" s="452"/>
      <c r="S127" s="452"/>
      <c r="T127" s="453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IFERROR(IF(Y127=0,"",ROUNDUP(Y127/H127,0)*0.00502),"")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214</v>
      </c>
      <c r="B128" s="61" t="s">
        <v>215</v>
      </c>
      <c r="C128" s="35">
        <v>4301020217</v>
      </c>
      <c r="D128" s="450">
        <v>4680115880658</v>
      </c>
      <c r="E128" s="450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88</v>
      </c>
      <c r="L128" s="36"/>
      <c r="M128" s="37" t="s">
        <v>125</v>
      </c>
      <c r="N128" s="37"/>
      <c r="O128" s="36">
        <v>50</v>
      </c>
      <c r="P128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452"/>
      <c r="R128" s="452"/>
      <c r="S128" s="452"/>
      <c r="T128" s="453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IFERROR(IF(Y128=0,"",ROUNDUP(Y128/H128,0)*0.00753),"")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x14ac:dyDescent="0.2">
      <c r="A129" s="457"/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  <c r="L129" s="457"/>
      <c r="M129" s="457"/>
      <c r="N129" s="457"/>
      <c r="O129" s="458"/>
      <c r="P129" s="454" t="s">
        <v>43</v>
      </c>
      <c r="Q129" s="455"/>
      <c r="R129" s="455"/>
      <c r="S129" s="455"/>
      <c r="T129" s="455"/>
      <c r="U129" s="455"/>
      <c r="V129" s="456"/>
      <c r="W129" s="41" t="s">
        <v>42</v>
      </c>
      <c r="X129" s="42">
        <f>IFERROR(X126/H126,"0")+IFERROR(X127/H127,"0")+IFERROR(X128/H128,"0")</f>
        <v>0</v>
      </c>
      <c r="Y129" s="42">
        <f>IFERROR(Y126/H126,"0")+IFERROR(Y127/H127,"0")+IFERROR(Y128/H128,"0")</f>
        <v>0</v>
      </c>
      <c r="Z129" s="42">
        <f>IFERROR(IF(Z126="",0,Z126),"0")+IFERROR(IF(Z127="",0,Z127),"0")+IFERROR(IF(Z128="",0,Z128),"0")</f>
        <v>0</v>
      </c>
      <c r="AA129" s="65"/>
      <c r="AB129" s="65"/>
      <c r="AC129" s="65"/>
    </row>
    <row r="130" spans="1:68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7"/>
      <c r="O130" s="458"/>
      <c r="P130" s="454" t="s">
        <v>43</v>
      </c>
      <c r="Q130" s="455"/>
      <c r="R130" s="455"/>
      <c r="S130" s="455"/>
      <c r="T130" s="455"/>
      <c r="U130" s="455"/>
      <c r="V130" s="456"/>
      <c r="W130" s="41" t="s">
        <v>0</v>
      </c>
      <c r="X130" s="42">
        <f>IFERROR(SUM(X126:X128),"0")</f>
        <v>0</v>
      </c>
      <c r="Y130" s="42">
        <f>IFERROR(SUM(Y126:Y128),"0")</f>
        <v>0</v>
      </c>
      <c r="Z130" s="41"/>
      <c r="AA130" s="65"/>
      <c r="AB130" s="65"/>
      <c r="AC130" s="65"/>
    </row>
    <row r="131" spans="1:68" ht="14.25" customHeight="1" x14ac:dyDescent="0.25">
      <c r="A131" s="449" t="s">
        <v>84</v>
      </c>
      <c r="B131" s="449"/>
      <c r="C131" s="449"/>
      <c r="D131" s="449"/>
      <c r="E131" s="449"/>
      <c r="F131" s="449"/>
      <c r="G131" s="449"/>
      <c r="H131" s="449"/>
      <c r="I131" s="449"/>
      <c r="J131" s="449"/>
      <c r="K131" s="449"/>
      <c r="L131" s="449"/>
      <c r="M131" s="449"/>
      <c r="N131" s="449"/>
      <c r="O131" s="449"/>
      <c r="P131" s="449"/>
      <c r="Q131" s="449"/>
      <c r="R131" s="449"/>
      <c r="S131" s="449"/>
      <c r="T131" s="449"/>
      <c r="U131" s="449"/>
      <c r="V131" s="449"/>
      <c r="W131" s="449"/>
      <c r="X131" s="449"/>
      <c r="Y131" s="449"/>
      <c r="Z131" s="449"/>
      <c r="AA131" s="64"/>
      <c r="AB131" s="64"/>
      <c r="AC131" s="64"/>
    </row>
    <row r="132" spans="1:68" ht="16.5" customHeight="1" x14ac:dyDescent="0.25">
      <c r="A132" s="61" t="s">
        <v>216</v>
      </c>
      <c r="B132" s="61" t="s">
        <v>217</v>
      </c>
      <c r="C132" s="35">
        <v>4301051360</v>
      </c>
      <c r="D132" s="450">
        <v>4607091385168</v>
      </c>
      <c r="E132" s="450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126</v>
      </c>
      <c r="L132" s="36"/>
      <c r="M132" s="37" t="s">
        <v>128</v>
      </c>
      <c r="N132" s="37"/>
      <c r="O132" s="36">
        <v>45</v>
      </c>
      <c r="P13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452"/>
      <c r="R132" s="452"/>
      <c r="S132" s="452"/>
      <c r="T132" s="453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ref="Y132:Y137" si="21"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ref="BM132:BM137" si="22">IFERROR(X132*I132/H132,"0")</f>
        <v>0</v>
      </c>
      <c r="BN132" s="76">
        <f t="shared" ref="BN132:BN137" si="23">IFERROR(Y132*I132/H132,"0")</f>
        <v>0</v>
      </c>
      <c r="BO132" s="76">
        <f t="shared" ref="BO132:BO137" si="24">IFERROR(1/J132*(X132/H132),"0")</f>
        <v>0</v>
      </c>
      <c r="BP132" s="76">
        <f t="shared" ref="BP132:BP137" si="25">IFERROR(1/J132*(Y132/H132),"0")</f>
        <v>0</v>
      </c>
    </row>
    <row r="133" spans="1:68" ht="16.5" customHeight="1" x14ac:dyDescent="0.25">
      <c r="A133" s="61" t="s">
        <v>216</v>
      </c>
      <c r="B133" s="61" t="s">
        <v>218</v>
      </c>
      <c r="C133" s="35">
        <v>4301051612</v>
      </c>
      <c r="D133" s="450">
        <v>4607091385168</v>
      </c>
      <c r="E133" s="450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126</v>
      </c>
      <c r="L133" s="36"/>
      <c r="M133" s="37" t="s">
        <v>82</v>
      </c>
      <c r="N133" s="37"/>
      <c r="O133" s="36">
        <v>45</v>
      </c>
      <c r="P133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452"/>
      <c r="R133" s="452"/>
      <c r="S133" s="452"/>
      <c r="T133" s="453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si="21"/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0</v>
      </c>
      <c r="BN133" s="76">
        <f t="shared" si="23"/>
        <v>0</v>
      </c>
      <c r="BO133" s="76">
        <f t="shared" si="24"/>
        <v>0</v>
      </c>
      <c r="BP133" s="76">
        <f t="shared" si="25"/>
        <v>0</v>
      </c>
    </row>
    <row r="134" spans="1:68" ht="16.5" customHeight="1" x14ac:dyDescent="0.25">
      <c r="A134" s="61" t="s">
        <v>219</v>
      </c>
      <c r="B134" s="61" t="s">
        <v>220</v>
      </c>
      <c r="C134" s="35">
        <v>4301051362</v>
      </c>
      <c r="D134" s="450">
        <v>4607091383256</v>
      </c>
      <c r="E134" s="450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88</v>
      </c>
      <c r="L134" s="36"/>
      <c r="M134" s="37" t="s">
        <v>128</v>
      </c>
      <c r="N134" s="37"/>
      <c r="O134" s="36">
        <v>45</v>
      </c>
      <c r="P134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452"/>
      <c r="R134" s="452"/>
      <c r="S134" s="452"/>
      <c r="T134" s="453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221</v>
      </c>
      <c r="B135" s="61" t="s">
        <v>222</v>
      </c>
      <c r="C135" s="35">
        <v>4301051358</v>
      </c>
      <c r="D135" s="450">
        <v>4607091385748</v>
      </c>
      <c r="E135" s="450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88</v>
      </c>
      <c r="L135" s="36"/>
      <c r="M135" s="37" t="s">
        <v>128</v>
      </c>
      <c r="N135" s="37"/>
      <c r="O135" s="36">
        <v>45</v>
      </c>
      <c r="P135" s="5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452"/>
      <c r="R135" s="452"/>
      <c r="S135" s="452"/>
      <c r="T135" s="453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223</v>
      </c>
      <c r="B136" s="61" t="s">
        <v>224</v>
      </c>
      <c r="C136" s="35">
        <v>4301051738</v>
      </c>
      <c r="D136" s="450">
        <v>4680115884533</v>
      </c>
      <c r="E136" s="450"/>
      <c r="F136" s="60">
        <v>0.3</v>
      </c>
      <c r="G136" s="36">
        <v>6</v>
      </c>
      <c r="H136" s="60">
        <v>1.8</v>
      </c>
      <c r="I136" s="60">
        <v>2</v>
      </c>
      <c r="J136" s="36">
        <v>156</v>
      </c>
      <c r="K136" s="36" t="s">
        <v>88</v>
      </c>
      <c r="L136" s="36"/>
      <c r="M136" s="37" t="s">
        <v>82</v>
      </c>
      <c r="N136" s="37"/>
      <c r="O136" s="36">
        <v>45</v>
      </c>
      <c r="P136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452"/>
      <c r="R136" s="452"/>
      <c r="S136" s="452"/>
      <c r="T136" s="453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225</v>
      </c>
      <c r="B137" s="61" t="s">
        <v>226</v>
      </c>
      <c r="C137" s="35">
        <v>4301051480</v>
      </c>
      <c r="D137" s="450">
        <v>4680115882645</v>
      </c>
      <c r="E137" s="450"/>
      <c r="F137" s="60">
        <v>0.3</v>
      </c>
      <c r="G137" s="36">
        <v>6</v>
      </c>
      <c r="H137" s="60">
        <v>1.8</v>
      </c>
      <c r="I137" s="60">
        <v>2.66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40</v>
      </c>
      <c r="P137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452"/>
      <c r="R137" s="452"/>
      <c r="S137" s="452"/>
      <c r="T137" s="453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x14ac:dyDescent="0.2">
      <c r="A138" s="457"/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7"/>
      <c r="O138" s="458"/>
      <c r="P138" s="454" t="s">
        <v>43</v>
      </c>
      <c r="Q138" s="455"/>
      <c r="R138" s="455"/>
      <c r="S138" s="455"/>
      <c r="T138" s="455"/>
      <c r="U138" s="455"/>
      <c r="V138" s="456"/>
      <c r="W138" s="41" t="s">
        <v>42</v>
      </c>
      <c r="X138" s="42">
        <f>IFERROR(X132/H132,"0")+IFERROR(X133/H133,"0")+IFERROR(X134/H134,"0")+IFERROR(X135/H135,"0")+IFERROR(X136/H136,"0")+IFERROR(X137/H137,"0")</f>
        <v>0</v>
      </c>
      <c r="Y138" s="42">
        <f>IFERROR(Y132/H132,"0")+IFERROR(Y133/H133,"0")+IFERROR(Y134/H134,"0")+IFERROR(Y135/H135,"0")+IFERROR(Y136/H136,"0")+IFERROR(Y137/H137,"0")</f>
        <v>0</v>
      </c>
      <c r="Z138" s="42">
        <f>IFERROR(IF(Z132="",0,Z132),"0")+IFERROR(IF(Z133="",0,Z133),"0")+IFERROR(IF(Z134="",0,Z134),"0")+IFERROR(IF(Z135="",0,Z135),"0")+IFERROR(IF(Z136="",0,Z136),"0")+IFERROR(IF(Z137="",0,Z137),"0")</f>
        <v>0</v>
      </c>
      <c r="AA138" s="65"/>
      <c r="AB138" s="65"/>
      <c r="AC138" s="65"/>
    </row>
    <row r="139" spans="1:68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7"/>
      <c r="O139" s="458"/>
      <c r="P139" s="454" t="s">
        <v>43</v>
      </c>
      <c r="Q139" s="455"/>
      <c r="R139" s="455"/>
      <c r="S139" s="455"/>
      <c r="T139" s="455"/>
      <c r="U139" s="455"/>
      <c r="V139" s="456"/>
      <c r="W139" s="41" t="s">
        <v>0</v>
      </c>
      <c r="X139" s="42">
        <f>IFERROR(SUM(X132:X137),"0")</f>
        <v>0</v>
      </c>
      <c r="Y139" s="42">
        <f>IFERROR(SUM(Y132:Y137),"0")</f>
        <v>0</v>
      </c>
      <c r="Z139" s="41"/>
      <c r="AA139" s="65"/>
      <c r="AB139" s="65"/>
      <c r="AC139" s="65"/>
    </row>
    <row r="140" spans="1:68" ht="14.25" customHeight="1" x14ac:dyDescent="0.25">
      <c r="A140" s="449" t="s">
        <v>177</v>
      </c>
      <c r="B140" s="449"/>
      <c r="C140" s="449"/>
      <c r="D140" s="449"/>
      <c r="E140" s="449"/>
      <c r="F140" s="449"/>
      <c r="G140" s="449"/>
      <c r="H140" s="449"/>
      <c r="I140" s="449"/>
      <c r="J140" s="449"/>
      <c r="K140" s="449"/>
      <c r="L140" s="449"/>
      <c r="M140" s="449"/>
      <c r="N140" s="449"/>
      <c r="O140" s="449"/>
      <c r="P140" s="449"/>
      <c r="Q140" s="449"/>
      <c r="R140" s="449"/>
      <c r="S140" s="449"/>
      <c r="T140" s="449"/>
      <c r="U140" s="449"/>
      <c r="V140" s="449"/>
      <c r="W140" s="449"/>
      <c r="X140" s="449"/>
      <c r="Y140" s="449"/>
      <c r="Z140" s="449"/>
      <c r="AA140" s="64"/>
      <c r="AB140" s="64"/>
      <c r="AC140" s="64"/>
    </row>
    <row r="141" spans="1:68" ht="27" customHeight="1" x14ac:dyDescent="0.25">
      <c r="A141" s="61" t="s">
        <v>227</v>
      </c>
      <c r="B141" s="61" t="s">
        <v>228</v>
      </c>
      <c r="C141" s="35">
        <v>4301060356</v>
      </c>
      <c r="D141" s="450">
        <v>4680115882652</v>
      </c>
      <c r="E141" s="450"/>
      <c r="F141" s="60">
        <v>0.33</v>
      </c>
      <c r="G141" s="36">
        <v>6</v>
      </c>
      <c r="H141" s="60">
        <v>1.98</v>
      </c>
      <c r="I141" s="60">
        <v>2.84</v>
      </c>
      <c r="J141" s="36">
        <v>156</v>
      </c>
      <c r="K141" s="36" t="s">
        <v>88</v>
      </c>
      <c r="L141" s="36"/>
      <c r="M141" s="37" t="s">
        <v>82</v>
      </c>
      <c r="N141" s="37"/>
      <c r="O141" s="36">
        <v>40</v>
      </c>
      <c r="P141" s="52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452"/>
      <c r="R141" s="452"/>
      <c r="S141" s="452"/>
      <c r="T141" s="453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3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16.5" customHeight="1" x14ac:dyDescent="0.25">
      <c r="A142" s="61" t="s">
        <v>229</v>
      </c>
      <c r="B142" s="61" t="s">
        <v>230</v>
      </c>
      <c r="C142" s="35">
        <v>4301060309</v>
      </c>
      <c r="D142" s="450">
        <v>4680115880238</v>
      </c>
      <c r="E142" s="450"/>
      <c r="F142" s="60">
        <v>0.33</v>
      </c>
      <c r="G142" s="36">
        <v>6</v>
      </c>
      <c r="H142" s="60">
        <v>1.98</v>
      </c>
      <c r="I142" s="60">
        <v>2.258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452"/>
      <c r="R142" s="452"/>
      <c r="S142" s="452"/>
      <c r="T142" s="45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457"/>
      <c r="B143" s="457"/>
      <c r="C143" s="457"/>
      <c r="D143" s="457"/>
      <c r="E143" s="457"/>
      <c r="F143" s="457"/>
      <c r="G143" s="457"/>
      <c r="H143" s="457"/>
      <c r="I143" s="457"/>
      <c r="J143" s="457"/>
      <c r="K143" s="457"/>
      <c r="L143" s="457"/>
      <c r="M143" s="457"/>
      <c r="N143" s="457"/>
      <c r="O143" s="458"/>
      <c r="P143" s="454" t="s">
        <v>43</v>
      </c>
      <c r="Q143" s="455"/>
      <c r="R143" s="455"/>
      <c r="S143" s="455"/>
      <c r="T143" s="455"/>
      <c r="U143" s="455"/>
      <c r="V143" s="456"/>
      <c r="W143" s="41" t="s">
        <v>42</v>
      </c>
      <c r="X143" s="42">
        <f>IFERROR(X141/H141,"0")+IFERROR(X142/H142,"0")</f>
        <v>0</v>
      </c>
      <c r="Y143" s="42">
        <f>IFERROR(Y141/H141,"0")+IFERROR(Y142/H142,"0")</f>
        <v>0</v>
      </c>
      <c r="Z143" s="42">
        <f>IFERROR(IF(Z141="",0,Z141),"0")+IFERROR(IF(Z142="",0,Z142),"0")</f>
        <v>0</v>
      </c>
      <c r="AA143" s="65"/>
      <c r="AB143" s="65"/>
      <c r="AC143" s="65"/>
    </row>
    <row r="144" spans="1:68" x14ac:dyDescent="0.2">
      <c r="A144" s="457"/>
      <c r="B144" s="457"/>
      <c r="C144" s="457"/>
      <c r="D144" s="457"/>
      <c r="E144" s="457"/>
      <c r="F144" s="457"/>
      <c r="G144" s="457"/>
      <c r="H144" s="457"/>
      <c r="I144" s="457"/>
      <c r="J144" s="457"/>
      <c r="K144" s="457"/>
      <c r="L144" s="457"/>
      <c r="M144" s="457"/>
      <c r="N144" s="457"/>
      <c r="O144" s="458"/>
      <c r="P144" s="454" t="s">
        <v>43</v>
      </c>
      <c r="Q144" s="455"/>
      <c r="R144" s="455"/>
      <c r="S144" s="455"/>
      <c r="T144" s="455"/>
      <c r="U144" s="455"/>
      <c r="V144" s="456"/>
      <c r="W144" s="41" t="s">
        <v>0</v>
      </c>
      <c r="X144" s="42">
        <f>IFERROR(SUM(X141:X142),"0")</f>
        <v>0</v>
      </c>
      <c r="Y144" s="42">
        <f>IFERROR(SUM(Y141:Y142),"0")</f>
        <v>0</v>
      </c>
      <c r="Z144" s="41"/>
      <c r="AA144" s="65"/>
      <c r="AB144" s="65"/>
      <c r="AC144" s="65"/>
    </row>
    <row r="145" spans="1:68" ht="16.5" customHeight="1" x14ac:dyDescent="0.25">
      <c r="A145" s="448" t="s">
        <v>231</v>
      </c>
      <c r="B145" s="448"/>
      <c r="C145" s="448"/>
      <c r="D145" s="448"/>
      <c r="E145" s="448"/>
      <c r="F145" s="448"/>
      <c r="G145" s="448"/>
      <c r="H145" s="448"/>
      <c r="I145" s="448"/>
      <c r="J145" s="448"/>
      <c r="K145" s="448"/>
      <c r="L145" s="448"/>
      <c r="M145" s="448"/>
      <c r="N145" s="448"/>
      <c r="O145" s="448"/>
      <c r="P145" s="448"/>
      <c r="Q145" s="448"/>
      <c r="R145" s="448"/>
      <c r="S145" s="448"/>
      <c r="T145" s="448"/>
      <c r="U145" s="448"/>
      <c r="V145" s="448"/>
      <c r="W145" s="448"/>
      <c r="X145" s="448"/>
      <c r="Y145" s="448"/>
      <c r="Z145" s="448"/>
      <c r="AA145" s="63"/>
      <c r="AB145" s="63"/>
      <c r="AC145" s="63"/>
    </row>
    <row r="146" spans="1:68" ht="14.25" customHeight="1" x14ac:dyDescent="0.25">
      <c r="A146" s="449" t="s">
        <v>122</v>
      </c>
      <c r="B146" s="449"/>
      <c r="C146" s="449"/>
      <c r="D146" s="449"/>
      <c r="E146" s="449"/>
      <c r="F146" s="449"/>
      <c r="G146" s="449"/>
      <c r="H146" s="449"/>
      <c r="I146" s="449"/>
      <c r="J146" s="449"/>
      <c r="K146" s="449"/>
      <c r="L146" s="449"/>
      <c r="M146" s="449"/>
      <c r="N146" s="449"/>
      <c r="O146" s="449"/>
      <c r="P146" s="449"/>
      <c r="Q146" s="449"/>
      <c r="R146" s="449"/>
      <c r="S146" s="449"/>
      <c r="T146" s="449"/>
      <c r="U146" s="449"/>
      <c r="V146" s="449"/>
      <c r="W146" s="449"/>
      <c r="X146" s="449"/>
      <c r="Y146" s="449"/>
      <c r="Z146" s="449"/>
      <c r="AA146" s="64"/>
      <c r="AB146" s="64"/>
      <c r="AC146" s="64"/>
    </row>
    <row r="147" spans="1:68" ht="27" customHeight="1" x14ac:dyDescent="0.25">
      <c r="A147" s="61" t="s">
        <v>232</v>
      </c>
      <c r="B147" s="61" t="s">
        <v>233</v>
      </c>
      <c r="C147" s="35">
        <v>4301011562</v>
      </c>
      <c r="D147" s="450">
        <v>4680115882577</v>
      </c>
      <c r="E147" s="450"/>
      <c r="F147" s="60">
        <v>0.4</v>
      </c>
      <c r="G147" s="36">
        <v>8</v>
      </c>
      <c r="H147" s="60">
        <v>3.2</v>
      </c>
      <c r="I147" s="60">
        <v>3.4</v>
      </c>
      <c r="J147" s="36">
        <v>156</v>
      </c>
      <c r="K147" s="36" t="s">
        <v>88</v>
      </c>
      <c r="L147" s="36"/>
      <c r="M147" s="37" t="s">
        <v>112</v>
      </c>
      <c r="N147" s="37"/>
      <c r="O147" s="36">
        <v>90</v>
      </c>
      <c r="P147" s="5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452"/>
      <c r="R147" s="452"/>
      <c r="S147" s="452"/>
      <c r="T147" s="453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5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27" customHeight="1" x14ac:dyDescent="0.25">
      <c r="A148" s="61" t="s">
        <v>232</v>
      </c>
      <c r="B148" s="61" t="s">
        <v>234</v>
      </c>
      <c r="C148" s="35">
        <v>4301011564</v>
      </c>
      <c r="D148" s="450">
        <v>4680115882577</v>
      </c>
      <c r="E148" s="450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112</v>
      </c>
      <c r="N148" s="37"/>
      <c r="O148" s="36">
        <v>90</v>
      </c>
      <c r="P148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452"/>
      <c r="R148" s="452"/>
      <c r="S148" s="452"/>
      <c r="T148" s="453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x14ac:dyDescent="0.2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7"/>
      <c r="O149" s="458"/>
      <c r="P149" s="454" t="s">
        <v>43</v>
      </c>
      <c r="Q149" s="455"/>
      <c r="R149" s="455"/>
      <c r="S149" s="455"/>
      <c r="T149" s="455"/>
      <c r="U149" s="455"/>
      <c r="V149" s="456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x14ac:dyDescent="0.2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  <c r="L150" s="457"/>
      <c r="M150" s="457"/>
      <c r="N150" s="457"/>
      <c r="O150" s="458"/>
      <c r="P150" s="454" t="s">
        <v>43</v>
      </c>
      <c r="Q150" s="455"/>
      <c r="R150" s="455"/>
      <c r="S150" s="455"/>
      <c r="T150" s="455"/>
      <c r="U150" s="455"/>
      <c r="V150" s="456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4.25" customHeight="1" x14ac:dyDescent="0.25">
      <c r="A151" s="449" t="s">
        <v>79</v>
      </c>
      <c r="B151" s="449"/>
      <c r="C151" s="449"/>
      <c r="D151" s="449"/>
      <c r="E151" s="449"/>
      <c r="F151" s="449"/>
      <c r="G151" s="449"/>
      <c r="H151" s="449"/>
      <c r="I151" s="449"/>
      <c r="J151" s="449"/>
      <c r="K151" s="449"/>
      <c r="L151" s="449"/>
      <c r="M151" s="449"/>
      <c r="N151" s="449"/>
      <c r="O151" s="449"/>
      <c r="P151" s="449"/>
      <c r="Q151" s="449"/>
      <c r="R151" s="449"/>
      <c r="S151" s="449"/>
      <c r="T151" s="449"/>
      <c r="U151" s="449"/>
      <c r="V151" s="449"/>
      <c r="W151" s="449"/>
      <c r="X151" s="449"/>
      <c r="Y151" s="449"/>
      <c r="Z151" s="449"/>
      <c r="AA151" s="64"/>
      <c r="AB151" s="64"/>
      <c r="AC151" s="64"/>
    </row>
    <row r="152" spans="1:68" ht="27" customHeight="1" x14ac:dyDescent="0.25">
      <c r="A152" s="61" t="s">
        <v>235</v>
      </c>
      <c r="B152" s="61" t="s">
        <v>236</v>
      </c>
      <c r="C152" s="35">
        <v>4301031235</v>
      </c>
      <c r="D152" s="450">
        <v>4680115883444</v>
      </c>
      <c r="E152" s="450"/>
      <c r="F152" s="60">
        <v>0.35</v>
      </c>
      <c r="G152" s="36">
        <v>8</v>
      </c>
      <c r="H152" s="60">
        <v>2.8</v>
      </c>
      <c r="I152" s="60">
        <v>3.0880000000000001</v>
      </c>
      <c r="J152" s="36">
        <v>156</v>
      </c>
      <c r="K152" s="36" t="s">
        <v>88</v>
      </c>
      <c r="L152" s="36"/>
      <c r="M152" s="37" t="s">
        <v>112</v>
      </c>
      <c r="N152" s="37"/>
      <c r="O152" s="36">
        <v>90</v>
      </c>
      <c r="P15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452"/>
      <c r="R152" s="452"/>
      <c r="S152" s="452"/>
      <c r="T152" s="453"/>
      <c r="U152" s="38" t="s">
        <v>48</v>
      </c>
      <c r="V152" s="38" t="s">
        <v>48</v>
      </c>
      <c r="W152" s="39" t="s">
        <v>0</v>
      </c>
      <c r="X152" s="57">
        <v>0</v>
      </c>
      <c r="Y152" s="54">
        <f>IFERROR(IF(X152="",0,CEILING((X152/$H152),1)*$H152),"")</f>
        <v>0</v>
      </c>
      <c r="Z152" s="40" t="str">
        <f>IFERROR(IF(Y152=0,"",ROUNDUP(Y152/H152,0)*0.00753),"")</f>
        <v/>
      </c>
      <c r="AA152" s="66" t="s">
        <v>48</v>
      </c>
      <c r="AB152" s="67" t="s">
        <v>48</v>
      </c>
      <c r="AC152" s="77"/>
      <c r="AG152" s="76"/>
      <c r="AJ152" s="79"/>
      <c r="AK152" s="79"/>
      <c r="BB152" s="147" t="s">
        <v>69</v>
      </c>
      <c r="BM152" s="76">
        <f>IFERROR(X152*I152/H152,"0")</f>
        <v>0</v>
      </c>
      <c r="BN152" s="76">
        <f>IFERROR(Y152*I152/H152,"0")</f>
        <v>0</v>
      </c>
      <c r="BO152" s="76">
        <f>IFERROR(1/J152*(X152/H152),"0")</f>
        <v>0</v>
      </c>
      <c r="BP152" s="76">
        <f>IFERROR(1/J152*(Y152/H152),"0")</f>
        <v>0</v>
      </c>
    </row>
    <row r="153" spans="1:68" ht="27" customHeight="1" x14ac:dyDescent="0.25">
      <c r="A153" s="61" t="s">
        <v>235</v>
      </c>
      <c r="B153" s="61" t="s">
        <v>237</v>
      </c>
      <c r="C153" s="35">
        <v>4301031234</v>
      </c>
      <c r="D153" s="450">
        <v>4680115883444</v>
      </c>
      <c r="E153" s="450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112</v>
      </c>
      <c r="N153" s="37"/>
      <c r="O153" s="36">
        <v>90</v>
      </c>
      <c r="P153" s="52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452"/>
      <c r="R153" s="452"/>
      <c r="S153" s="452"/>
      <c r="T153" s="453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x14ac:dyDescent="0.2">
      <c r="A154" s="457"/>
      <c r="B154" s="457"/>
      <c r="C154" s="457"/>
      <c r="D154" s="457"/>
      <c r="E154" s="457"/>
      <c r="F154" s="457"/>
      <c r="G154" s="457"/>
      <c r="H154" s="457"/>
      <c r="I154" s="457"/>
      <c r="J154" s="457"/>
      <c r="K154" s="457"/>
      <c r="L154" s="457"/>
      <c r="M154" s="457"/>
      <c r="N154" s="457"/>
      <c r="O154" s="458"/>
      <c r="P154" s="454" t="s">
        <v>43</v>
      </c>
      <c r="Q154" s="455"/>
      <c r="R154" s="455"/>
      <c r="S154" s="455"/>
      <c r="T154" s="455"/>
      <c r="U154" s="455"/>
      <c r="V154" s="456"/>
      <c r="W154" s="41" t="s">
        <v>42</v>
      </c>
      <c r="X154" s="42">
        <f>IFERROR(X152/H152,"0")+IFERROR(X153/H153,"0")</f>
        <v>0</v>
      </c>
      <c r="Y154" s="42">
        <f>IFERROR(Y152/H152,"0")+IFERROR(Y153/H153,"0")</f>
        <v>0</v>
      </c>
      <c r="Z154" s="42">
        <f>IFERROR(IF(Z152="",0,Z152),"0")+IFERROR(IF(Z153="",0,Z153),"0")</f>
        <v>0</v>
      </c>
      <c r="AA154" s="65"/>
      <c r="AB154" s="65"/>
      <c r="AC154" s="65"/>
    </row>
    <row r="155" spans="1:68" x14ac:dyDescent="0.2">
      <c r="A155" s="457"/>
      <c r="B155" s="457"/>
      <c r="C155" s="457"/>
      <c r="D155" s="457"/>
      <c r="E155" s="457"/>
      <c r="F155" s="457"/>
      <c r="G155" s="457"/>
      <c r="H155" s="457"/>
      <c r="I155" s="457"/>
      <c r="J155" s="457"/>
      <c r="K155" s="457"/>
      <c r="L155" s="457"/>
      <c r="M155" s="457"/>
      <c r="N155" s="457"/>
      <c r="O155" s="458"/>
      <c r="P155" s="454" t="s">
        <v>43</v>
      </c>
      <c r="Q155" s="455"/>
      <c r="R155" s="455"/>
      <c r="S155" s="455"/>
      <c r="T155" s="455"/>
      <c r="U155" s="455"/>
      <c r="V155" s="456"/>
      <c r="W155" s="41" t="s">
        <v>0</v>
      </c>
      <c r="X155" s="42">
        <f>IFERROR(SUM(X152:X153),"0")</f>
        <v>0</v>
      </c>
      <c r="Y155" s="42">
        <f>IFERROR(SUM(Y152:Y153),"0")</f>
        <v>0</v>
      </c>
      <c r="Z155" s="41"/>
      <c r="AA155" s="65"/>
      <c r="AB155" s="65"/>
      <c r="AC155" s="65"/>
    </row>
    <row r="156" spans="1:68" ht="14.25" customHeight="1" x14ac:dyDescent="0.25">
      <c r="A156" s="449" t="s">
        <v>84</v>
      </c>
      <c r="B156" s="449"/>
      <c r="C156" s="449"/>
      <c r="D156" s="449"/>
      <c r="E156" s="449"/>
      <c r="F156" s="449"/>
      <c r="G156" s="449"/>
      <c r="H156" s="449"/>
      <c r="I156" s="449"/>
      <c r="J156" s="449"/>
      <c r="K156" s="449"/>
      <c r="L156" s="449"/>
      <c r="M156" s="449"/>
      <c r="N156" s="449"/>
      <c r="O156" s="449"/>
      <c r="P156" s="449"/>
      <c r="Q156" s="449"/>
      <c r="R156" s="449"/>
      <c r="S156" s="449"/>
      <c r="T156" s="449"/>
      <c r="U156" s="449"/>
      <c r="V156" s="449"/>
      <c r="W156" s="449"/>
      <c r="X156" s="449"/>
      <c r="Y156" s="449"/>
      <c r="Z156" s="449"/>
      <c r="AA156" s="64"/>
      <c r="AB156" s="64"/>
      <c r="AC156" s="64"/>
    </row>
    <row r="157" spans="1:68" ht="16.5" customHeight="1" x14ac:dyDescent="0.25">
      <c r="A157" s="61" t="s">
        <v>238</v>
      </c>
      <c r="B157" s="61" t="s">
        <v>239</v>
      </c>
      <c r="C157" s="35">
        <v>4301051476</v>
      </c>
      <c r="D157" s="450">
        <v>4680115882584</v>
      </c>
      <c r="E157" s="450"/>
      <c r="F157" s="60">
        <v>0.33</v>
      </c>
      <c r="G157" s="36">
        <v>8</v>
      </c>
      <c r="H157" s="60">
        <v>2.64</v>
      </c>
      <c r="I157" s="60">
        <v>2.9279999999999999</v>
      </c>
      <c r="J157" s="36">
        <v>156</v>
      </c>
      <c r="K157" s="36" t="s">
        <v>88</v>
      </c>
      <c r="L157" s="36"/>
      <c r="M157" s="37" t="s">
        <v>112</v>
      </c>
      <c r="N157" s="37"/>
      <c r="O157" s="36">
        <v>60</v>
      </c>
      <c r="P157" s="52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452"/>
      <c r="R157" s="452"/>
      <c r="S157" s="452"/>
      <c r="T157" s="453"/>
      <c r="U157" s="38" t="s">
        <v>48</v>
      </c>
      <c r="V157" s="38" t="s">
        <v>48</v>
      </c>
      <c r="W157" s="39" t="s">
        <v>0</v>
      </c>
      <c r="X157" s="57">
        <v>0</v>
      </c>
      <c r="Y157" s="54">
        <f>IFERROR(IF(X157="",0,CEILING((X157/$H157),1)*$H157),"")</f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49" t="s">
        <v>69</v>
      </c>
      <c r="BM157" s="76">
        <f>IFERROR(X157*I157/H157,"0")</f>
        <v>0</v>
      </c>
      <c r="BN157" s="76">
        <f>IFERROR(Y157*I157/H157,"0")</f>
        <v>0</v>
      </c>
      <c r="BO157" s="76">
        <f>IFERROR(1/J157*(X157/H157),"0")</f>
        <v>0</v>
      </c>
      <c r="BP157" s="76">
        <f>IFERROR(1/J157*(Y157/H157),"0")</f>
        <v>0</v>
      </c>
    </row>
    <row r="158" spans="1:68" ht="16.5" customHeight="1" x14ac:dyDescent="0.25">
      <c r="A158" s="61" t="s">
        <v>238</v>
      </c>
      <c r="B158" s="61" t="s">
        <v>240</v>
      </c>
      <c r="C158" s="35">
        <v>4301051477</v>
      </c>
      <c r="D158" s="450">
        <v>4680115882584</v>
      </c>
      <c r="E158" s="450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112</v>
      </c>
      <c r="N158" s="37"/>
      <c r="O158" s="36">
        <v>60</v>
      </c>
      <c r="P158" s="52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452"/>
      <c r="R158" s="452"/>
      <c r="S158" s="452"/>
      <c r="T158" s="453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x14ac:dyDescent="0.2">
      <c r="A159" s="457"/>
      <c r="B159" s="457"/>
      <c r="C159" s="457"/>
      <c r="D159" s="457"/>
      <c r="E159" s="457"/>
      <c r="F159" s="457"/>
      <c r="G159" s="457"/>
      <c r="H159" s="457"/>
      <c r="I159" s="457"/>
      <c r="J159" s="457"/>
      <c r="K159" s="457"/>
      <c r="L159" s="457"/>
      <c r="M159" s="457"/>
      <c r="N159" s="457"/>
      <c r="O159" s="458"/>
      <c r="P159" s="454" t="s">
        <v>43</v>
      </c>
      <c r="Q159" s="455"/>
      <c r="R159" s="455"/>
      <c r="S159" s="455"/>
      <c r="T159" s="455"/>
      <c r="U159" s="455"/>
      <c r="V159" s="456"/>
      <c r="W159" s="41" t="s">
        <v>42</v>
      </c>
      <c r="X159" s="42">
        <f>IFERROR(X157/H157,"0")+IFERROR(X158/H158,"0")</f>
        <v>0</v>
      </c>
      <c r="Y159" s="42">
        <f>IFERROR(Y157/H157,"0")+IFERROR(Y158/H158,"0")</f>
        <v>0</v>
      </c>
      <c r="Z159" s="42">
        <f>IFERROR(IF(Z157="",0,Z157),"0")+IFERROR(IF(Z158="",0,Z158),"0")</f>
        <v>0</v>
      </c>
      <c r="AA159" s="65"/>
      <c r="AB159" s="65"/>
      <c r="AC159" s="65"/>
    </row>
    <row r="160" spans="1:68" x14ac:dyDescent="0.2">
      <c r="A160" s="457"/>
      <c r="B160" s="457"/>
      <c r="C160" s="457"/>
      <c r="D160" s="457"/>
      <c r="E160" s="457"/>
      <c r="F160" s="457"/>
      <c r="G160" s="457"/>
      <c r="H160" s="457"/>
      <c r="I160" s="457"/>
      <c r="J160" s="457"/>
      <c r="K160" s="457"/>
      <c r="L160" s="457"/>
      <c r="M160" s="457"/>
      <c r="N160" s="457"/>
      <c r="O160" s="458"/>
      <c r="P160" s="454" t="s">
        <v>43</v>
      </c>
      <c r="Q160" s="455"/>
      <c r="R160" s="455"/>
      <c r="S160" s="455"/>
      <c r="T160" s="455"/>
      <c r="U160" s="455"/>
      <c r="V160" s="456"/>
      <c r="W160" s="41" t="s">
        <v>0</v>
      </c>
      <c r="X160" s="42">
        <f>IFERROR(SUM(X157:X158),"0")</f>
        <v>0</v>
      </c>
      <c r="Y160" s="42">
        <f>IFERROR(SUM(Y157:Y158),"0")</f>
        <v>0</v>
      </c>
      <c r="Z160" s="41"/>
      <c r="AA160" s="65"/>
      <c r="AB160" s="65"/>
      <c r="AC160" s="65"/>
    </row>
    <row r="161" spans="1:68" ht="16.5" customHeight="1" x14ac:dyDescent="0.25">
      <c r="A161" s="448" t="s">
        <v>120</v>
      </c>
      <c r="B161" s="448"/>
      <c r="C161" s="448"/>
      <c r="D161" s="448"/>
      <c r="E161" s="448"/>
      <c r="F161" s="448"/>
      <c r="G161" s="448"/>
      <c r="H161" s="448"/>
      <c r="I161" s="448"/>
      <c r="J161" s="448"/>
      <c r="K161" s="448"/>
      <c r="L161" s="448"/>
      <c r="M161" s="448"/>
      <c r="N161" s="448"/>
      <c r="O161" s="448"/>
      <c r="P161" s="448"/>
      <c r="Q161" s="448"/>
      <c r="R161" s="448"/>
      <c r="S161" s="448"/>
      <c r="T161" s="448"/>
      <c r="U161" s="448"/>
      <c r="V161" s="448"/>
      <c r="W161" s="448"/>
      <c r="X161" s="448"/>
      <c r="Y161" s="448"/>
      <c r="Z161" s="448"/>
      <c r="AA161" s="63"/>
      <c r="AB161" s="63"/>
      <c r="AC161" s="63"/>
    </row>
    <row r="162" spans="1:68" ht="14.25" customHeight="1" x14ac:dyDescent="0.25">
      <c r="A162" s="449" t="s">
        <v>122</v>
      </c>
      <c r="B162" s="449"/>
      <c r="C162" s="449"/>
      <c r="D162" s="449"/>
      <c r="E162" s="449"/>
      <c r="F162" s="449"/>
      <c r="G162" s="449"/>
      <c r="H162" s="449"/>
      <c r="I162" s="449"/>
      <c r="J162" s="449"/>
      <c r="K162" s="449"/>
      <c r="L162" s="449"/>
      <c r="M162" s="449"/>
      <c r="N162" s="449"/>
      <c r="O162" s="449"/>
      <c r="P162" s="449"/>
      <c r="Q162" s="449"/>
      <c r="R162" s="449"/>
      <c r="S162" s="449"/>
      <c r="T162" s="449"/>
      <c r="U162" s="449"/>
      <c r="V162" s="449"/>
      <c r="W162" s="449"/>
      <c r="X162" s="449"/>
      <c r="Y162" s="449"/>
      <c r="Z162" s="449"/>
      <c r="AA162" s="64"/>
      <c r="AB162" s="64"/>
      <c r="AC162" s="64"/>
    </row>
    <row r="163" spans="1:68" ht="27" customHeight="1" x14ac:dyDescent="0.25">
      <c r="A163" s="61" t="s">
        <v>241</v>
      </c>
      <c r="B163" s="61" t="s">
        <v>242</v>
      </c>
      <c r="C163" s="35">
        <v>4301011623</v>
      </c>
      <c r="D163" s="450">
        <v>4607091382945</v>
      </c>
      <c r="E163" s="450"/>
      <c r="F163" s="60">
        <v>1.4</v>
      </c>
      <c r="G163" s="36">
        <v>8</v>
      </c>
      <c r="H163" s="60">
        <v>11.2</v>
      </c>
      <c r="I163" s="60">
        <v>11.68</v>
      </c>
      <c r="J163" s="36">
        <v>56</v>
      </c>
      <c r="K163" s="36" t="s">
        <v>126</v>
      </c>
      <c r="L163" s="36"/>
      <c r="M163" s="37" t="s">
        <v>125</v>
      </c>
      <c r="N163" s="37"/>
      <c r="O163" s="36">
        <v>50</v>
      </c>
      <c r="P163" s="52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452"/>
      <c r="R163" s="452"/>
      <c r="S163" s="452"/>
      <c r="T163" s="453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IFERROR(IF(Y163=0,"",ROUNDUP(Y163/H163,0)*0.02175),"")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ht="27" customHeight="1" x14ac:dyDescent="0.25">
      <c r="A164" s="61" t="s">
        <v>243</v>
      </c>
      <c r="B164" s="61" t="s">
        <v>244</v>
      </c>
      <c r="C164" s="35">
        <v>4301011192</v>
      </c>
      <c r="D164" s="450">
        <v>4607091382952</v>
      </c>
      <c r="E164" s="450"/>
      <c r="F164" s="60">
        <v>0.5</v>
      </c>
      <c r="G164" s="36">
        <v>6</v>
      </c>
      <c r="H164" s="60">
        <v>3</v>
      </c>
      <c r="I164" s="60">
        <v>3.2</v>
      </c>
      <c r="J164" s="36">
        <v>156</v>
      </c>
      <c r="K164" s="36" t="s">
        <v>88</v>
      </c>
      <c r="L164" s="36"/>
      <c r="M164" s="37" t="s">
        <v>125</v>
      </c>
      <c r="N164" s="37"/>
      <c r="O164" s="36">
        <v>50</v>
      </c>
      <c r="P164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452"/>
      <c r="R164" s="452"/>
      <c r="S164" s="452"/>
      <c r="T164" s="453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IFERROR(IF(Y164=0,"",ROUNDUP(Y164/H164,0)*0.00753),"")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customHeight="1" x14ac:dyDescent="0.25">
      <c r="A165" s="61" t="s">
        <v>245</v>
      </c>
      <c r="B165" s="61" t="s">
        <v>246</v>
      </c>
      <c r="C165" s="35">
        <v>4301011705</v>
      </c>
      <c r="D165" s="450">
        <v>4607091384604</v>
      </c>
      <c r="E165" s="450"/>
      <c r="F165" s="60">
        <v>0.4</v>
      </c>
      <c r="G165" s="36">
        <v>10</v>
      </c>
      <c r="H165" s="60">
        <v>4</v>
      </c>
      <c r="I165" s="60">
        <v>4.24</v>
      </c>
      <c r="J165" s="36">
        <v>120</v>
      </c>
      <c r="K165" s="36" t="s">
        <v>88</v>
      </c>
      <c r="L165" s="36"/>
      <c r="M165" s="37" t="s">
        <v>125</v>
      </c>
      <c r="N165" s="37"/>
      <c r="O165" s="36">
        <v>50</v>
      </c>
      <c r="P165" s="5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452"/>
      <c r="R165" s="452"/>
      <c r="S165" s="452"/>
      <c r="T165" s="453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IFERROR(IF(Y165=0,"",ROUNDUP(Y165/H165,0)*0.00937),"")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x14ac:dyDescent="0.2">
      <c r="A166" s="457"/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7"/>
      <c r="O166" s="458"/>
      <c r="P166" s="454" t="s">
        <v>43</v>
      </c>
      <c r="Q166" s="455"/>
      <c r="R166" s="455"/>
      <c r="S166" s="455"/>
      <c r="T166" s="455"/>
      <c r="U166" s="455"/>
      <c r="V166" s="456"/>
      <c r="W166" s="41" t="s">
        <v>42</v>
      </c>
      <c r="X166" s="42">
        <f>IFERROR(X163/H163,"0")+IFERROR(X164/H164,"0")+IFERROR(X165/H165,"0")</f>
        <v>0</v>
      </c>
      <c r="Y166" s="42">
        <f>IFERROR(Y163/H163,"0")+IFERROR(Y164/H164,"0")+IFERROR(Y165/H165,"0")</f>
        <v>0</v>
      </c>
      <c r="Z166" s="42">
        <f>IFERROR(IF(Z163="",0,Z163),"0")+IFERROR(IF(Z164="",0,Z164),"0")+IFERROR(IF(Z165="",0,Z165),"0")</f>
        <v>0</v>
      </c>
      <c r="AA166" s="65"/>
      <c r="AB166" s="65"/>
      <c r="AC166" s="65"/>
    </row>
    <row r="167" spans="1:68" x14ac:dyDescent="0.2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7"/>
      <c r="O167" s="458"/>
      <c r="P167" s="454" t="s">
        <v>43</v>
      </c>
      <c r="Q167" s="455"/>
      <c r="R167" s="455"/>
      <c r="S167" s="455"/>
      <c r="T167" s="455"/>
      <c r="U167" s="455"/>
      <c r="V167" s="456"/>
      <c r="W167" s="41" t="s">
        <v>0</v>
      </c>
      <c r="X167" s="42">
        <f>IFERROR(SUM(X163:X165),"0")</f>
        <v>0</v>
      </c>
      <c r="Y167" s="42">
        <f>IFERROR(SUM(Y163:Y165),"0")</f>
        <v>0</v>
      </c>
      <c r="Z167" s="41"/>
      <c r="AA167" s="65"/>
      <c r="AB167" s="65"/>
      <c r="AC167" s="65"/>
    </row>
    <row r="168" spans="1:68" ht="14.25" customHeight="1" x14ac:dyDescent="0.25">
      <c r="A168" s="449" t="s">
        <v>79</v>
      </c>
      <c r="B168" s="449"/>
      <c r="C168" s="449"/>
      <c r="D168" s="449"/>
      <c r="E168" s="449"/>
      <c r="F168" s="449"/>
      <c r="G168" s="449"/>
      <c r="H168" s="449"/>
      <c r="I168" s="449"/>
      <c r="J168" s="449"/>
      <c r="K168" s="449"/>
      <c r="L168" s="449"/>
      <c r="M168" s="449"/>
      <c r="N168" s="449"/>
      <c r="O168" s="449"/>
      <c r="P168" s="449"/>
      <c r="Q168" s="449"/>
      <c r="R168" s="449"/>
      <c r="S168" s="449"/>
      <c r="T168" s="449"/>
      <c r="U168" s="449"/>
      <c r="V168" s="449"/>
      <c r="W168" s="449"/>
      <c r="X168" s="449"/>
      <c r="Y168" s="449"/>
      <c r="Z168" s="449"/>
      <c r="AA168" s="64"/>
      <c r="AB168" s="64"/>
      <c r="AC168" s="64"/>
    </row>
    <row r="169" spans="1:68" ht="16.5" customHeight="1" x14ac:dyDescent="0.25">
      <c r="A169" s="61" t="s">
        <v>247</v>
      </c>
      <c r="B169" s="61" t="s">
        <v>248</v>
      </c>
      <c r="C169" s="35">
        <v>4301030895</v>
      </c>
      <c r="D169" s="450">
        <v>4607091387667</v>
      </c>
      <c r="E169" s="450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126</v>
      </c>
      <c r="L169" s="36"/>
      <c r="M169" s="37" t="s">
        <v>125</v>
      </c>
      <c r="N169" s="37"/>
      <c r="O169" s="36">
        <v>40</v>
      </c>
      <c r="P169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452"/>
      <c r="R169" s="452"/>
      <c r="S169" s="452"/>
      <c r="T169" s="453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IFERROR(IF(Y169=0,"",ROUNDUP(Y169/H169,0)*0.02175),"")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t="27" customHeight="1" x14ac:dyDescent="0.25">
      <c r="A170" s="61" t="s">
        <v>249</v>
      </c>
      <c r="B170" s="61" t="s">
        <v>250</v>
      </c>
      <c r="C170" s="35">
        <v>4301030961</v>
      </c>
      <c r="D170" s="450">
        <v>4607091387636</v>
      </c>
      <c r="E170" s="450"/>
      <c r="F170" s="60">
        <v>0.7</v>
      </c>
      <c r="G170" s="36">
        <v>6</v>
      </c>
      <c r="H170" s="60">
        <v>4.2</v>
      </c>
      <c r="I170" s="60">
        <v>4.5</v>
      </c>
      <c r="J170" s="36">
        <v>120</v>
      </c>
      <c r="K170" s="36" t="s">
        <v>88</v>
      </c>
      <c r="L170" s="36"/>
      <c r="M170" s="37" t="s">
        <v>82</v>
      </c>
      <c r="N170" s="37"/>
      <c r="O170" s="36">
        <v>40</v>
      </c>
      <c r="P170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452"/>
      <c r="R170" s="452"/>
      <c r="S170" s="452"/>
      <c r="T170" s="453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IFERROR(IF(Y170=0,"",ROUNDUP(Y170/H170,0)*0.00937),"")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16.5" customHeight="1" x14ac:dyDescent="0.25">
      <c r="A171" s="61" t="s">
        <v>251</v>
      </c>
      <c r="B171" s="61" t="s">
        <v>252</v>
      </c>
      <c r="C171" s="35">
        <v>4301030963</v>
      </c>
      <c r="D171" s="450">
        <v>4607091382426</v>
      </c>
      <c r="E171" s="450"/>
      <c r="F171" s="60">
        <v>0.9</v>
      </c>
      <c r="G171" s="36">
        <v>10</v>
      </c>
      <c r="H171" s="60">
        <v>9</v>
      </c>
      <c r="I171" s="60">
        <v>9.6300000000000008</v>
      </c>
      <c r="J171" s="36">
        <v>56</v>
      </c>
      <c r="K171" s="36" t="s">
        <v>126</v>
      </c>
      <c r="L171" s="36"/>
      <c r="M171" s="37" t="s">
        <v>82</v>
      </c>
      <c r="N171" s="37"/>
      <c r="O171" s="36">
        <v>40</v>
      </c>
      <c r="P171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452"/>
      <c r="R171" s="452"/>
      <c r="S171" s="452"/>
      <c r="T171" s="453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IFERROR(IF(Y171=0,"",ROUNDUP(Y171/H171,0)*0.02175),"")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27" customHeight="1" x14ac:dyDescent="0.25">
      <c r="A172" s="61" t="s">
        <v>253</v>
      </c>
      <c r="B172" s="61" t="s">
        <v>254</v>
      </c>
      <c r="C172" s="35">
        <v>4301030962</v>
      </c>
      <c r="D172" s="450">
        <v>4607091386547</v>
      </c>
      <c r="E172" s="450"/>
      <c r="F172" s="60">
        <v>0.35</v>
      </c>
      <c r="G172" s="36">
        <v>8</v>
      </c>
      <c r="H172" s="60">
        <v>2.8</v>
      </c>
      <c r="I172" s="60">
        <v>2.94</v>
      </c>
      <c r="J172" s="36">
        <v>234</v>
      </c>
      <c r="K172" s="36" t="s">
        <v>83</v>
      </c>
      <c r="L172" s="36"/>
      <c r="M172" s="37" t="s">
        <v>82</v>
      </c>
      <c r="N172" s="37"/>
      <c r="O172" s="36">
        <v>40</v>
      </c>
      <c r="P172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452"/>
      <c r="R172" s="452"/>
      <c r="S172" s="452"/>
      <c r="T172" s="453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IFERROR(IF(Y172=0,"",ROUNDUP(Y172/H172,0)*0.00502),"")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255</v>
      </c>
      <c r="B173" s="61" t="s">
        <v>256</v>
      </c>
      <c r="C173" s="35">
        <v>4301030964</v>
      </c>
      <c r="D173" s="450">
        <v>4607091382464</v>
      </c>
      <c r="E173" s="450"/>
      <c r="F173" s="60">
        <v>0.35</v>
      </c>
      <c r="G173" s="36">
        <v>8</v>
      </c>
      <c r="H173" s="60">
        <v>2.8</v>
      </c>
      <c r="I173" s="60">
        <v>2.964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5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452"/>
      <c r="R173" s="452"/>
      <c r="S173" s="452"/>
      <c r="T173" s="45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x14ac:dyDescent="0.2">
      <c r="A174" s="457"/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  <c r="L174" s="457"/>
      <c r="M174" s="457"/>
      <c r="N174" s="457"/>
      <c r="O174" s="458"/>
      <c r="P174" s="454" t="s">
        <v>43</v>
      </c>
      <c r="Q174" s="455"/>
      <c r="R174" s="455"/>
      <c r="S174" s="455"/>
      <c r="T174" s="455"/>
      <c r="U174" s="455"/>
      <c r="V174" s="456"/>
      <c r="W174" s="41" t="s">
        <v>42</v>
      </c>
      <c r="X174" s="42">
        <f>IFERROR(X169/H169,"0")+IFERROR(X170/H170,"0")+IFERROR(X171/H171,"0")+IFERROR(X172/H172,"0")+IFERROR(X173/H173,"0")</f>
        <v>0</v>
      </c>
      <c r="Y174" s="42">
        <f>IFERROR(Y169/H169,"0")+IFERROR(Y170/H170,"0")+IFERROR(Y171/H171,"0")+IFERROR(Y172/H172,"0")+IFERROR(Y173/H173,"0")</f>
        <v>0</v>
      </c>
      <c r="Z174" s="42">
        <f>IFERROR(IF(Z169="",0,Z169),"0")+IFERROR(IF(Z170="",0,Z170),"0")+IFERROR(IF(Z171="",0,Z171),"0")+IFERROR(IF(Z172="",0,Z172),"0")+IFERROR(IF(Z173="",0,Z173),"0")</f>
        <v>0</v>
      </c>
      <c r="AA174" s="65"/>
      <c r="AB174" s="65"/>
      <c r="AC174" s="65"/>
    </row>
    <row r="175" spans="1:68" x14ac:dyDescent="0.2">
      <c r="A175" s="457"/>
      <c r="B175" s="457"/>
      <c r="C175" s="457"/>
      <c r="D175" s="457"/>
      <c r="E175" s="457"/>
      <c r="F175" s="457"/>
      <c r="G175" s="457"/>
      <c r="H175" s="457"/>
      <c r="I175" s="457"/>
      <c r="J175" s="457"/>
      <c r="K175" s="457"/>
      <c r="L175" s="457"/>
      <c r="M175" s="457"/>
      <c r="N175" s="457"/>
      <c r="O175" s="458"/>
      <c r="P175" s="454" t="s">
        <v>43</v>
      </c>
      <c r="Q175" s="455"/>
      <c r="R175" s="455"/>
      <c r="S175" s="455"/>
      <c r="T175" s="455"/>
      <c r="U175" s="455"/>
      <c r="V175" s="456"/>
      <c r="W175" s="41" t="s">
        <v>0</v>
      </c>
      <c r="X175" s="42">
        <f>IFERROR(SUM(X169:X173),"0")</f>
        <v>0</v>
      </c>
      <c r="Y175" s="42">
        <f>IFERROR(SUM(Y169:Y173),"0")</f>
        <v>0</v>
      </c>
      <c r="Z175" s="41"/>
      <c r="AA175" s="65"/>
      <c r="AB175" s="65"/>
      <c r="AC175" s="65"/>
    </row>
    <row r="176" spans="1:68" ht="14.25" customHeight="1" x14ac:dyDescent="0.25">
      <c r="A176" s="449" t="s">
        <v>84</v>
      </c>
      <c r="B176" s="449"/>
      <c r="C176" s="449"/>
      <c r="D176" s="449"/>
      <c r="E176" s="449"/>
      <c r="F176" s="449"/>
      <c r="G176" s="449"/>
      <c r="H176" s="449"/>
      <c r="I176" s="449"/>
      <c r="J176" s="449"/>
      <c r="K176" s="449"/>
      <c r="L176" s="449"/>
      <c r="M176" s="449"/>
      <c r="N176" s="449"/>
      <c r="O176" s="449"/>
      <c r="P176" s="449"/>
      <c r="Q176" s="449"/>
      <c r="R176" s="449"/>
      <c r="S176" s="449"/>
      <c r="T176" s="449"/>
      <c r="U176" s="449"/>
      <c r="V176" s="449"/>
      <c r="W176" s="449"/>
      <c r="X176" s="449"/>
      <c r="Y176" s="449"/>
      <c r="Z176" s="449"/>
      <c r="AA176" s="64"/>
      <c r="AB176" s="64"/>
      <c r="AC176" s="64"/>
    </row>
    <row r="177" spans="1:68" ht="16.5" customHeight="1" x14ac:dyDescent="0.25">
      <c r="A177" s="61" t="s">
        <v>257</v>
      </c>
      <c r="B177" s="61" t="s">
        <v>258</v>
      </c>
      <c r="C177" s="35">
        <v>4301051611</v>
      </c>
      <c r="D177" s="450">
        <v>4607091385304</v>
      </c>
      <c r="E177" s="450"/>
      <c r="F177" s="60">
        <v>1.4</v>
      </c>
      <c r="G177" s="36">
        <v>6</v>
      </c>
      <c r="H177" s="60">
        <v>8.4</v>
      </c>
      <c r="I177" s="60">
        <v>8.9640000000000004</v>
      </c>
      <c r="J177" s="36">
        <v>56</v>
      </c>
      <c r="K177" s="36" t="s">
        <v>126</v>
      </c>
      <c r="L177" s="36"/>
      <c r="M177" s="37" t="s">
        <v>82</v>
      </c>
      <c r="N177" s="37"/>
      <c r="O177" s="36">
        <v>40</v>
      </c>
      <c r="P177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452"/>
      <c r="R177" s="452"/>
      <c r="S177" s="452"/>
      <c r="T177" s="453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16.5" customHeight="1" x14ac:dyDescent="0.25">
      <c r="A178" s="61" t="s">
        <v>259</v>
      </c>
      <c r="B178" s="61" t="s">
        <v>260</v>
      </c>
      <c r="C178" s="35">
        <v>4301051648</v>
      </c>
      <c r="D178" s="450">
        <v>4607091386264</v>
      </c>
      <c r="E178" s="450"/>
      <c r="F178" s="60">
        <v>0.5</v>
      </c>
      <c r="G178" s="36">
        <v>6</v>
      </c>
      <c r="H178" s="60">
        <v>3</v>
      </c>
      <c r="I178" s="60">
        <v>3.278</v>
      </c>
      <c r="J178" s="36">
        <v>156</v>
      </c>
      <c r="K178" s="36" t="s">
        <v>88</v>
      </c>
      <c r="L178" s="36"/>
      <c r="M178" s="37" t="s">
        <v>82</v>
      </c>
      <c r="N178" s="37"/>
      <c r="O178" s="36">
        <v>31</v>
      </c>
      <c r="P178" s="5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452"/>
      <c r="R178" s="452"/>
      <c r="S178" s="452"/>
      <c r="T178" s="453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IFERROR(IF(Y178=0,"",ROUNDUP(Y178/H178,0)*0.00753),"")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261</v>
      </c>
      <c r="B179" s="61" t="s">
        <v>262</v>
      </c>
      <c r="C179" s="35">
        <v>4301051313</v>
      </c>
      <c r="D179" s="450">
        <v>4607091385427</v>
      </c>
      <c r="E179" s="450"/>
      <c r="F179" s="60">
        <v>0.5</v>
      </c>
      <c r="G179" s="36">
        <v>6</v>
      </c>
      <c r="H179" s="60">
        <v>3</v>
      </c>
      <c r="I179" s="60">
        <v>3.2719999999999998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40</v>
      </c>
      <c r="P179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452"/>
      <c r="R179" s="452"/>
      <c r="S179" s="452"/>
      <c r="T179" s="453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x14ac:dyDescent="0.2">
      <c r="A180" s="457"/>
      <c r="B180" s="457"/>
      <c r="C180" s="457"/>
      <c r="D180" s="457"/>
      <c r="E180" s="457"/>
      <c r="F180" s="457"/>
      <c r="G180" s="457"/>
      <c r="H180" s="457"/>
      <c r="I180" s="457"/>
      <c r="J180" s="457"/>
      <c r="K180" s="457"/>
      <c r="L180" s="457"/>
      <c r="M180" s="457"/>
      <c r="N180" s="457"/>
      <c r="O180" s="458"/>
      <c r="P180" s="454" t="s">
        <v>43</v>
      </c>
      <c r="Q180" s="455"/>
      <c r="R180" s="455"/>
      <c r="S180" s="455"/>
      <c r="T180" s="455"/>
      <c r="U180" s="455"/>
      <c r="V180" s="456"/>
      <c r="W180" s="41" t="s">
        <v>42</v>
      </c>
      <c r="X180" s="42">
        <f>IFERROR(X177/H177,"0")+IFERROR(X178/H178,"0")+IFERROR(X179/H179,"0")</f>
        <v>0</v>
      </c>
      <c r="Y180" s="42">
        <f>IFERROR(Y177/H177,"0")+IFERROR(Y178/H178,"0")+IFERROR(Y179/H179,"0")</f>
        <v>0</v>
      </c>
      <c r="Z180" s="42">
        <f>IFERROR(IF(Z177="",0,Z177),"0")+IFERROR(IF(Z178="",0,Z178),"0")+IFERROR(IF(Z179="",0,Z179),"0")</f>
        <v>0</v>
      </c>
      <c r="AA180" s="65"/>
      <c r="AB180" s="65"/>
      <c r="AC180" s="65"/>
    </row>
    <row r="181" spans="1:68" x14ac:dyDescent="0.2">
      <c r="A181" s="457"/>
      <c r="B181" s="457"/>
      <c r="C181" s="457"/>
      <c r="D181" s="457"/>
      <c r="E181" s="457"/>
      <c r="F181" s="457"/>
      <c r="G181" s="457"/>
      <c r="H181" s="457"/>
      <c r="I181" s="457"/>
      <c r="J181" s="457"/>
      <c r="K181" s="457"/>
      <c r="L181" s="457"/>
      <c r="M181" s="457"/>
      <c r="N181" s="457"/>
      <c r="O181" s="458"/>
      <c r="P181" s="454" t="s">
        <v>43</v>
      </c>
      <c r="Q181" s="455"/>
      <c r="R181" s="455"/>
      <c r="S181" s="455"/>
      <c r="T181" s="455"/>
      <c r="U181" s="455"/>
      <c r="V181" s="456"/>
      <c r="W181" s="41" t="s">
        <v>0</v>
      </c>
      <c r="X181" s="42">
        <f>IFERROR(SUM(X177:X179),"0")</f>
        <v>0</v>
      </c>
      <c r="Y181" s="42">
        <f>IFERROR(SUM(Y177:Y179),"0")</f>
        <v>0</v>
      </c>
      <c r="Z181" s="41"/>
      <c r="AA181" s="65"/>
      <c r="AB181" s="65"/>
      <c r="AC181" s="65"/>
    </row>
    <row r="182" spans="1:68" ht="27.75" customHeight="1" x14ac:dyDescent="0.2">
      <c r="A182" s="447" t="s">
        <v>263</v>
      </c>
      <c r="B182" s="447"/>
      <c r="C182" s="447"/>
      <c r="D182" s="447"/>
      <c r="E182" s="447"/>
      <c r="F182" s="447"/>
      <c r="G182" s="447"/>
      <c r="H182" s="447"/>
      <c r="I182" s="447"/>
      <c r="J182" s="447"/>
      <c r="K182" s="447"/>
      <c r="L182" s="447"/>
      <c r="M182" s="447"/>
      <c r="N182" s="447"/>
      <c r="O182" s="447"/>
      <c r="P182" s="447"/>
      <c r="Q182" s="447"/>
      <c r="R182" s="447"/>
      <c r="S182" s="447"/>
      <c r="T182" s="447"/>
      <c r="U182" s="447"/>
      <c r="V182" s="447"/>
      <c r="W182" s="447"/>
      <c r="X182" s="447"/>
      <c r="Y182" s="447"/>
      <c r="Z182" s="447"/>
      <c r="AA182" s="53"/>
      <c r="AB182" s="53"/>
      <c r="AC182" s="53"/>
    </row>
    <row r="183" spans="1:68" ht="16.5" customHeight="1" x14ac:dyDescent="0.25">
      <c r="A183" s="448" t="s">
        <v>264</v>
      </c>
      <c r="B183" s="448"/>
      <c r="C183" s="448"/>
      <c r="D183" s="448"/>
      <c r="E183" s="448"/>
      <c r="F183" s="448"/>
      <c r="G183" s="448"/>
      <c r="H183" s="448"/>
      <c r="I183" s="448"/>
      <c r="J183" s="448"/>
      <c r="K183" s="448"/>
      <c r="L183" s="448"/>
      <c r="M183" s="448"/>
      <c r="N183" s="448"/>
      <c r="O183" s="448"/>
      <c r="P183" s="448"/>
      <c r="Q183" s="448"/>
      <c r="R183" s="448"/>
      <c r="S183" s="448"/>
      <c r="T183" s="448"/>
      <c r="U183" s="448"/>
      <c r="V183" s="448"/>
      <c r="W183" s="448"/>
      <c r="X183" s="448"/>
      <c r="Y183" s="448"/>
      <c r="Z183" s="448"/>
      <c r="AA183" s="63"/>
      <c r="AB183" s="63"/>
      <c r="AC183" s="63"/>
    </row>
    <row r="184" spans="1:68" ht="14.25" customHeight="1" x14ac:dyDescent="0.25">
      <c r="A184" s="449" t="s">
        <v>79</v>
      </c>
      <c r="B184" s="449"/>
      <c r="C184" s="449"/>
      <c r="D184" s="449"/>
      <c r="E184" s="449"/>
      <c r="F184" s="449"/>
      <c r="G184" s="449"/>
      <c r="H184" s="449"/>
      <c r="I184" s="449"/>
      <c r="J184" s="449"/>
      <c r="K184" s="449"/>
      <c r="L184" s="449"/>
      <c r="M184" s="449"/>
      <c r="N184" s="449"/>
      <c r="O184" s="449"/>
      <c r="P184" s="449"/>
      <c r="Q184" s="449"/>
      <c r="R184" s="449"/>
      <c r="S184" s="449"/>
      <c r="T184" s="449"/>
      <c r="U184" s="449"/>
      <c r="V184" s="449"/>
      <c r="W184" s="449"/>
      <c r="X184" s="449"/>
      <c r="Y184" s="449"/>
      <c r="Z184" s="449"/>
      <c r="AA184" s="64"/>
      <c r="AB184" s="64"/>
      <c r="AC184" s="64"/>
    </row>
    <row r="185" spans="1:68" ht="27" customHeight="1" x14ac:dyDescent="0.25">
      <c r="A185" s="61" t="s">
        <v>265</v>
      </c>
      <c r="B185" s="61" t="s">
        <v>266</v>
      </c>
      <c r="C185" s="35">
        <v>4301031191</v>
      </c>
      <c r="D185" s="450">
        <v>4680115880993</v>
      </c>
      <c r="E185" s="450"/>
      <c r="F185" s="60">
        <v>0.7</v>
      </c>
      <c r="G185" s="36">
        <v>6</v>
      </c>
      <c r="H185" s="60">
        <v>4.2</v>
      </c>
      <c r="I185" s="60">
        <v>4.46</v>
      </c>
      <c r="J185" s="36">
        <v>156</v>
      </c>
      <c r="K185" s="36" t="s">
        <v>88</v>
      </c>
      <c r="L185" s="36"/>
      <c r="M185" s="37" t="s">
        <v>82</v>
      </c>
      <c r="N185" s="37"/>
      <c r="O185" s="36">
        <v>40</v>
      </c>
      <c r="P185" s="5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452"/>
      <c r="R185" s="452"/>
      <c r="S185" s="452"/>
      <c r="T185" s="453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ref="Y185:Y192" si="26">IFERROR(IF(X185="",0,CEILING((X185/$H185),1)*$H185),"")</f>
        <v>0</v>
      </c>
      <c r="Z185" s="40" t="str">
        <f>IFERROR(IF(Y185=0,"",ROUNDUP(Y185/H185,0)*0.00753),"")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ref="BM185:BM192" si="27">IFERROR(X185*I185/H185,"0")</f>
        <v>0</v>
      </c>
      <c r="BN185" s="76">
        <f t="shared" ref="BN185:BN192" si="28">IFERROR(Y185*I185/H185,"0")</f>
        <v>0</v>
      </c>
      <c r="BO185" s="76">
        <f t="shared" ref="BO185:BO192" si="29">IFERROR(1/J185*(X185/H185),"0")</f>
        <v>0</v>
      </c>
      <c r="BP185" s="76">
        <f t="shared" ref="BP185:BP192" si="30">IFERROR(1/J185*(Y185/H185),"0")</f>
        <v>0</v>
      </c>
    </row>
    <row r="186" spans="1:68" ht="27" customHeight="1" x14ac:dyDescent="0.25">
      <c r="A186" s="61" t="s">
        <v>267</v>
      </c>
      <c r="B186" s="61" t="s">
        <v>268</v>
      </c>
      <c r="C186" s="35">
        <v>4301031204</v>
      </c>
      <c r="D186" s="450">
        <v>4680115881761</v>
      </c>
      <c r="E186" s="450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5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452"/>
      <c r="R186" s="452"/>
      <c r="S186" s="452"/>
      <c r="T186" s="453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customHeight="1" x14ac:dyDescent="0.25">
      <c r="A187" s="61" t="s">
        <v>269</v>
      </c>
      <c r="B187" s="61" t="s">
        <v>270</v>
      </c>
      <c r="C187" s="35">
        <v>4301031201</v>
      </c>
      <c r="D187" s="450">
        <v>4680115881563</v>
      </c>
      <c r="E187" s="450"/>
      <c r="F187" s="60">
        <v>0.7</v>
      </c>
      <c r="G187" s="36">
        <v>6</v>
      </c>
      <c r="H187" s="60">
        <v>4.2</v>
      </c>
      <c r="I187" s="60">
        <v>4.4000000000000004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5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452"/>
      <c r="R187" s="452"/>
      <c r="S187" s="452"/>
      <c r="T187" s="453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271</v>
      </c>
      <c r="B188" s="61" t="s">
        <v>272</v>
      </c>
      <c r="C188" s="35">
        <v>4301031199</v>
      </c>
      <c r="D188" s="450">
        <v>4680115880986</v>
      </c>
      <c r="E188" s="450"/>
      <c r="F188" s="60">
        <v>0.35</v>
      </c>
      <c r="G188" s="36">
        <v>6</v>
      </c>
      <c r="H188" s="60">
        <v>2.1</v>
      </c>
      <c r="I188" s="60">
        <v>2.23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5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452"/>
      <c r="R188" s="452"/>
      <c r="S188" s="452"/>
      <c r="T188" s="453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273</v>
      </c>
      <c r="B189" s="61" t="s">
        <v>274</v>
      </c>
      <c r="C189" s="35">
        <v>4301031205</v>
      </c>
      <c r="D189" s="450">
        <v>4680115881785</v>
      </c>
      <c r="E189" s="450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5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452"/>
      <c r="R189" s="452"/>
      <c r="S189" s="452"/>
      <c r="T189" s="45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275</v>
      </c>
      <c r="B190" s="61" t="s">
        <v>276</v>
      </c>
      <c r="C190" s="35">
        <v>4301031202</v>
      </c>
      <c r="D190" s="450">
        <v>4680115881679</v>
      </c>
      <c r="E190" s="450"/>
      <c r="F190" s="60">
        <v>0.35</v>
      </c>
      <c r="G190" s="36">
        <v>6</v>
      </c>
      <c r="H190" s="60">
        <v>2.1</v>
      </c>
      <c r="I190" s="60">
        <v>2.2000000000000002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452"/>
      <c r="R190" s="452"/>
      <c r="S190" s="452"/>
      <c r="T190" s="453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277</v>
      </c>
      <c r="B191" s="61" t="s">
        <v>278</v>
      </c>
      <c r="C191" s="35">
        <v>4301031158</v>
      </c>
      <c r="D191" s="450">
        <v>4680115880191</v>
      </c>
      <c r="E191" s="450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88</v>
      </c>
      <c r="L191" s="36"/>
      <c r="M191" s="37" t="s">
        <v>82</v>
      </c>
      <c r="N191" s="37"/>
      <c r="O191" s="36">
        <v>40</v>
      </c>
      <c r="P191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452"/>
      <c r="R191" s="452"/>
      <c r="S191" s="452"/>
      <c r="T191" s="45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IFERROR(IF(Y191=0,"",ROUNDUP(Y191/H191,0)*0.00753),"")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279</v>
      </c>
      <c r="B192" s="61" t="s">
        <v>280</v>
      </c>
      <c r="C192" s="35">
        <v>4301031245</v>
      </c>
      <c r="D192" s="450">
        <v>4680115883963</v>
      </c>
      <c r="E192" s="450"/>
      <c r="F192" s="60">
        <v>0.28000000000000003</v>
      </c>
      <c r="G192" s="36">
        <v>6</v>
      </c>
      <c r="H192" s="60">
        <v>1.68</v>
      </c>
      <c r="I192" s="60">
        <v>1.78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5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452"/>
      <c r="R192" s="452"/>
      <c r="S192" s="452"/>
      <c r="T192" s="45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x14ac:dyDescent="0.2">
      <c r="A193" s="457"/>
      <c r="B193" s="457"/>
      <c r="C193" s="457"/>
      <c r="D193" s="457"/>
      <c r="E193" s="457"/>
      <c r="F193" s="457"/>
      <c r="G193" s="457"/>
      <c r="H193" s="457"/>
      <c r="I193" s="457"/>
      <c r="J193" s="457"/>
      <c r="K193" s="457"/>
      <c r="L193" s="457"/>
      <c r="M193" s="457"/>
      <c r="N193" s="457"/>
      <c r="O193" s="458"/>
      <c r="P193" s="454" t="s">
        <v>43</v>
      </c>
      <c r="Q193" s="455"/>
      <c r="R193" s="455"/>
      <c r="S193" s="455"/>
      <c r="T193" s="455"/>
      <c r="U193" s="455"/>
      <c r="V193" s="456"/>
      <c r="W193" s="41" t="s">
        <v>42</v>
      </c>
      <c r="X193" s="42">
        <f>IFERROR(X185/H185,"0")+IFERROR(X186/H186,"0")+IFERROR(X187/H187,"0")+IFERROR(X188/H188,"0")+IFERROR(X189/H189,"0")+IFERROR(X190/H190,"0")+IFERROR(X191/H191,"0")+IFERROR(X192/H192,"0")</f>
        <v>0</v>
      </c>
      <c r="Y193" s="42">
        <f>IFERROR(Y185/H185,"0")+IFERROR(Y186/H186,"0")+IFERROR(Y187/H187,"0")+IFERROR(Y188/H188,"0")+IFERROR(Y189/H189,"0")+IFERROR(Y190/H190,"0")+IFERROR(Y191/H191,"0")+IFERROR(Y192/H192,"0")</f>
        <v>0</v>
      </c>
      <c r="Z193" s="42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65"/>
      <c r="AB193" s="65"/>
      <c r="AC193" s="65"/>
    </row>
    <row r="194" spans="1:68" x14ac:dyDescent="0.2">
      <c r="A194" s="457"/>
      <c r="B194" s="457"/>
      <c r="C194" s="457"/>
      <c r="D194" s="457"/>
      <c r="E194" s="457"/>
      <c r="F194" s="457"/>
      <c r="G194" s="457"/>
      <c r="H194" s="457"/>
      <c r="I194" s="457"/>
      <c r="J194" s="457"/>
      <c r="K194" s="457"/>
      <c r="L194" s="457"/>
      <c r="M194" s="457"/>
      <c r="N194" s="457"/>
      <c r="O194" s="458"/>
      <c r="P194" s="454" t="s">
        <v>43</v>
      </c>
      <c r="Q194" s="455"/>
      <c r="R194" s="455"/>
      <c r="S194" s="455"/>
      <c r="T194" s="455"/>
      <c r="U194" s="455"/>
      <c r="V194" s="456"/>
      <c r="W194" s="41" t="s">
        <v>0</v>
      </c>
      <c r="X194" s="42">
        <f>IFERROR(SUM(X185:X192),"0")</f>
        <v>0</v>
      </c>
      <c r="Y194" s="42">
        <f>IFERROR(SUM(Y185:Y192),"0")</f>
        <v>0</v>
      </c>
      <c r="Z194" s="41"/>
      <c r="AA194" s="65"/>
      <c r="AB194" s="65"/>
      <c r="AC194" s="65"/>
    </row>
    <row r="195" spans="1:68" ht="16.5" customHeight="1" x14ac:dyDescent="0.25">
      <c r="A195" s="448" t="s">
        <v>281</v>
      </c>
      <c r="B195" s="448"/>
      <c r="C195" s="448"/>
      <c r="D195" s="448"/>
      <c r="E195" s="448"/>
      <c r="F195" s="448"/>
      <c r="G195" s="448"/>
      <c r="H195" s="448"/>
      <c r="I195" s="448"/>
      <c r="J195" s="448"/>
      <c r="K195" s="448"/>
      <c r="L195" s="448"/>
      <c r="M195" s="448"/>
      <c r="N195" s="448"/>
      <c r="O195" s="448"/>
      <c r="P195" s="448"/>
      <c r="Q195" s="448"/>
      <c r="R195" s="448"/>
      <c r="S195" s="448"/>
      <c r="T195" s="448"/>
      <c r="U195" s="448"/>
      <c r="V195" s="448"/>
      <c r="W195" s="448"/>
      <c r="X195" s="448"/>
      <c r="Y195" s="448"/>
      <c r="Z195" s="448"/>
      <c r="AA195" s="63"/>
      <c r="AB195" s="63"/>
      <c r="AC195" s="63"/>
    </row>
    <row r="196" spans="1:68" ht="14.25" customHeight="1" x14ac:dyDescent="0.25">
      <c r="A196" s="449" t="s">
        <v>122</v>
      </c>
      <c r="B196" s="449"/>
      <c r="C196" s="449"/>
      <c r="D196" s="449"/>
      <c r="E196" s="449"/>
      <c r="F196" s="449"/>
      <c r="G196" s="449"/>
      <c r="H196" s="449"/>
      <c r="I196" s="449"/>
      <c r="J196" s="449"/>
      <c r="K196" s="449"/>
      <c r="L196" s="449"/>
      <c r="M196" s="449"/>
      <c r="N196" s="449"/>
      <c r="O196" s="449"/>
      <c r="P196" s="449"/>
      <c r="Q196" s="449"/>
      <c r="R196" s="449"/>
      <c r="S196" s="449"/>
      <c r="T196" s="449"/>
      <c r="U196" s="449"/>
      <c r="V196" s="449"/>
      <c r="W196" s="449"/>
      <c r="X196" s="449"/>
      <c r="Y196" s="449"/>
      <c r="Z196" s="449"/>
      <c r="AA196" s="64"/>
      <c r="AB196" s="64"/>
      <c r="AC196" s="64"/>
    </row>
    <row r="197" spans="1:68" ht="16.5" customHeight="1" x14ac:dyDescent="0.25">
      <c r="A197" s="61" t="s">
        <v>282</v>
      </c>
      <c r="B197" s="61" t="s">
        <v>283</v>
      </c>
      <c r="C197" s="35">
        <v>4301011450</v>
      </c>
      <c r="D197" s="450">
        <v>4680115881402</v>
      </c>
      <c r="E197" s="450"/>
      <c r="F197" s="60">
        <v>1.35</v>
      </c>
      <c r="G197" s="36">
        <v>8</v>
      </c>
      <c r="H197" s="60">
        <v>10.8</v>
      </c>
      <c r="I197" s="60">
        <v>11.28</v>
      </c>
      <c r="J197" s="36">
        <v>56</v>
      </c>
      <c r="K197" s="36" t="s">
        <v>126</v>
      </c>
      <c r="L197" s="36"/>
      <c r="M197" s="37" t="s">
        <v>125</v>
      </c>
      <c r="N197" s="37"/>
      <c r="O197" s="36">
        <v>55</v>
      </c>
      <c r="P197" s="5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452"/>
      <c r="R197" s="452"/>
      <c r="S197" s="452"/>
      <c r="T197" s="453"/>
      <c r="U197" s="38" t="s">
        <v>48</v>
      </c>
      <c r="V197" s="38" t="s">
        <v>48</v>
      </c>
      <c r="W197" s="39" t="s">
        <v>0</v>
      </c>
      <c r="X197" s="57">
        <v>0</v>
      </c>
      <c r="Y197" s="54">
        <f>IFERROR(IF(X197="",0,CEILING((X197/$H197),1)*$H197),"")</f>
        <v>0</v>
      </c>
      <c r="Z197" s="40" t="str">
        <f>IFERROR(IF(Y197=0,"",ROUNDUP(Y197/H197,0)*0.02175),"")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0" t="s">
        <v>69</v>
      </c>
      <c r="BM197" s="76">
        <f>IFERROR(X197*I197/H197,"0")</f>
        <v>0</v>
      </c>
      <c r="BN197" s="76">
        <f>IFERROR(Y197*I197/H197,"0")</f>
        <v>0</v>
      </c>
      <c r="BO197" s="76">
        <f>IFERROR(1/J197*(X197/H197),"0")</f>
        <v>0</v>
      </c>
      <c r="BP197" s="76">
        <f>IFERROR(1/J197*(Y197/H197),"0")</f>
        <v>0</v>
      </c>
    </row>
    <row r="198" spans="1:68" ht="27" customHeight="1" x14ac:dyDescent="0.25">
      <c r="A198" s="61" t="s">
        <v>284</v>
      </c>
      <c r="B198" s="61" t="s">
        <v>285</v>
      </c>
      <c r="C198" s="35">
        <v>4301011454</v>
      </c>
      <c r="D198" s="450">
        <v>4680115881396</v>
      </c>
      <c r="E198" s="450"/>
      <c r="F198" s="60">
        <v>0.45</v>
      </c>
      <c r="G198" s="36">
        <v>6</v>
      </c>
      <c r="H198" s="60">
        <v>2.7</v>
      </c>
      <c r="I198" s="60">
        <v>2.9</v>
      </c>
      <c r="J198" s="36">
        <v>156</v>
      </c>
      <c r="K198" s="36" t="s">
        <v>88</v>
      </c>
      <c r="L198" s="36"/>
      <c r="M198" s="37" t="s">
        <v>82</v>
      </c>
      <c r="N198" s="37"/>
      <c r="O198" s="36">
        <v>55</v>
      </c>
      <c r="P198" s="5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452"/>
      <c r="R198" s="452"/>
      <c r="S198" s="452"/>
      <c r="T198" s="453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x14ac:dyDescent="0.2">
      <c r="A199" s="457"/>
      <c r="B199" s="457"/>
      <c r="C199" s="457"/>
      <c r="D199" s="457"/>
      <c r="E199" s="457"/>
      <c r="F199" s="457"/>
      <c r="G199" s="457"/>
      <c r="H199" s="457"/>
      <c r="I199" s="457"/>
      <c r="J199" s="457"/>
      <c r="K199" s="457"/>
      <c r="L199" s="457"/>
      <c r="M199" s="457"/>
      <c r="N199" s="457"/>
      <c r="O199" s="458"/>
      <c r="P199" s="454" t="s">
        <v>43</v>
      </c>
      <c r="Q199" s="455"/>
      <c r="R199" s="455"/>
      <c r="S199" s="455"/>
      <c r="T199" s="455"/>
      <c r="U199" s="455"/>
      <c r="V199" s="456"/>
      <c r="W199" s="41" t="s">
        <v>42</v>
      </c>
      <c r="X199" s="42">
        <f>IFERROR(X197/H197,"0")+IFERROR(X198/H198,"0")</f>
        <v>0</v>
      </c>
      <c r="Y199" s="42">
        <f>IFERROR(Y197/H197,"0")+IFERROR(Y198/H198,"0")</f>
        <v>0</v>
      </c>
      <c r="Z199" s="42">
        <f>IFERROR(IF(Z197="",0,Z197),"0")+IFERROR(IF(Z198="",0,Z198),"0")</f>
        <v>0</v>
      </c>
      <c r="AA199" s="65"/>
      <c r="AB199" s="65"/>
      <c r="AC199" s="65"/>
    </row>
    <row r="200" spans="1:68" x14ac:dyDescent="0.2">
      <c r="A200" s="457"/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  <c r="L200" s="457"/>
      <c r="M200" s="457"/>
      <c r="N200" s="457"/>
      <c r="O200" s="458"/>
      <c r="P200" s="454" t="s">
        <v>43</v>
      </c>
      <c r="Q200" s="455"/>
      <c r="R200" s="455"/>
      <c r="S200" s="455"/>
      <c r="T200" s="455"/>
      <c r="U200" s="455"/>
      <c r="V200" s="456"/>
      <c r="W200" s="41" t="s">
        <v>0</v>
      </c>
      <c r="X200" s="42">
        <f>IFERROR(SUM(X197:X198),"0")</f>
        <v>0</v>
      </c>
      <c r="Y200" s="42">
        <f>IFERROR(SUM(Y197:Y198),"0")</f>
        <v>0</v>
      </c>
      <c r="Z200" s="41"/>
      <c r="AA200" s="65"/>
      <c r="AB200" s="65"/>
      <c r="AC200" s="65"/>
    </row>
    <row r="201" spans="1:68" ht="14.25" customHeight="1" x14ac:dyDescent="0.25">
      <c r="A201" s="449" t="s">
        <v>155</v>
      </c>
      <c r="B201" s="449"/>
      <c r="C201" s="449"/>
      <c r="D201" s="449"/>
      <c r="E201" s="449"/>
      <c r="F201" s="449"/>
      <c r="G201" s="449"/>
      <c r="H201" s="449"/>
      <c r="I201" s="449"/>
      <c r="J201" s="449"/>
      <c r="K201" s="449"/>
      <c r="L201" s="449"/>
      <c r="M201" s="449"/>
      <c r="N201" s="449"/>
      <c r="O201" s="449"/>
      <c r="P201" s="449"/>
      <c r="Q201" s="449"/>
      <c r="R201" s="449"/>
      <c r="S201" s="449"/>
      <c r="T201" s="449"/>
      <c r="U201" s="449"/>
      <c r="V201" s="449"/>
      <c r="W201" s="449"/>
      <c r="X201" s="449"/>
      <c r="Y201" s="449"/>
      <c r="Z201" s="449"/>
      <c r="AA201" s="64"/>
      <c r="AB201" s="64"/>
      <c r="AC201" s="64"/>
    </row>
    <row r="202" spans="1:68" ht="16.5" customHeight="1" x14ac:dyDescent="0.25">
      <c r="A202" s="61" t="s">
        <v>286</v>
      </c>
      <c r="B202" s="61" t="s">
        <v>287</v>
      </c>
      <c r="C202" s="35">
        <v>4301020262</v>
      </c>
      <c r="D202" s="450">
        <v>4680115882935</v>
      </c>
      <c r="E202" s="450"/>
      <c r="F202" s="60">
        <v>1.35</v>
      </c>
      <c r="G202" s="36">
        <v>8</v>
      </c>
      <c r="H202" s="60">
        <v>10.8</v>
      </c>
      <c r="I202" s="60">
        <v>11.28</v>
      </c>
      <c r="J202" s="36">
        <v>56</v>
      </c>
      <c r="K202" s="36" t="s">
        <v>126</v>
      </c>
      <c r="L202" s="36"/>
      <c r="M202" s="37" t="s">
        <v>128</v>
      </c>
      <c r="N202" s="37"/>
      <c r="O202" s="36">
        <v>50</v>
      </c>
      <c r="P202" s="5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452"/>
      <c r="R202" s="452"/>
      <c r="S202" s="452"/>
      <c r="T202" s="453"/>
      <c r="U202" s="38" t="s">
        <v>48</v>
      </c>
      <c r="V202" s="38" t="s">
        <v>48</v>
      </c>
      <c r="W202" s="39" t="s">
        <v>0</v>
      </c>
      <c r="X202" s="57">
        <v>0</v>
      </c>
      <c r="Y202" s="54">
        <f>IFERROR(IF(X202="",0,CEILING((X202/$H202),1)*$H202),"")</f>
        <v>0</v>
      </c>
      <c r="Z202" s="40" t="str">
        <f>IFERROR(IF(Y202=0,"",ROUNDUP(Y202/H202,0)*0.02175),"")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2" t="s">
        <v>69</v>
      </c>
      <c r="BM202" s="76">
        <f>IFERROR(X202*I202/H202,"0")</f>
        <v>0</v>
      </c>
      <c r="BN202" s="76">
        <f>IFERROR(Y202*I202/H202,"0")</f>
        <v>0</v>
      </c>
      <c r="BO202" s="76">
        <f>IFERROR(1/J202*(X202/H202),"0")</f>
        <v>0</v>
      </c>
      <c r="BP202" s="76">
        <f>IFERROR(1/J202*(Y202/H202),"0")</f>
        <v>0</v>
      </c>
    </row>
    <row r="203" spans="1:68" ht="16.5" customHeight="1" x14ac:dyDescent="0.25">
      <c r="A203" s="61" t="s">
        <v>288</v>
      </c>
      <c r="B203" s="61" t="s">
        <v>289</v>
      </c>
      <c r="C203" s="35">
        <v>4301020220</v>
      </c>
      <c r="D203" s="450">
        <v>4680115880764</v>
      </c>
      <c r="E203" s="450"/>
      <c r="F203" s="60">
        <v>0.35</v>
      </c>
      <c r="G203" s="36">
        <v>6</v>
      </c>
      <c r="H203" s="60">
        <v>2.1</v>
      </c>
      <c r="I203" s="60">
        <v>2.2999999999999998</v>
      </c>
      <c r="J203" s="36">
        <v>156</v>
      </c>
      <c r="K203" s="36" t="s">
        <v>88</v>
      </c>
      <c r="L203" s="36"/>
      <c r="M203" s="37" t="s">
        <v>125</v>
      </c>
      <c r="N203" s="37"/>
      <c r="O203" s="36">
        <v>50</v>
      </c>
      <c r="P203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452"/>
      <c r="R203" s="452"/>
      <c r="S203" s="452"/>
      <c r="T203" s="453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IFERROR(IF(Y203=0,"",ROUNDUP(Y203/H203,0)*0.00753),"")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x14ac:dyDescent="0.2">
      <c r="A204" s="457"/>
      <c r="B204" s="457"/>
      <c r="C204" s="457"/>
      <c r="D204" s="457"/>
      <c r="E204" s="457"/>
      <c r="F204" s="457"/>
      <c r="G204" s="457"/>
      <c r="H204" s="457"/>
      <c r="I204" s="457"/>
      <c r="J204" s="457"/>
      <c r="K204" s="457"/>
      <c r="L204" s="457"/>
      <c r="M204" s="457"/>
      <c r="N204" s="457"/>
      <c r="O204" s="458"/>
      <c r="P204" s="454" t="s">
        <v>43</v>
      </c>
      <c r="Q204" s="455"/>
      <c r="R204" s="455"/>
      <c r="S204" s="455"/>
      <c r="T204" s="455"/>
      <c r="U204" s="455"/>
      <c r="V204" s="456"/>
      <c r="W204" s="41" t="s">
        <v>42</v>
      </c>
      <c r="X204" s="42">
        <f>IFERROR(X202/H202,"0")+IFERROR(X203/H203,"0")</f>
        <v>0</v>
      </c>
      <c r="Y204" s="42">
        <f>IFERROR(Y202/H202,"0")+IFERROR(Y203/H203,"0")</f>
        <v>0</v>
      </c>
      <c r="Z204" s="42">
        <f>IFERROR(IF(Z202="",0,Z202),"0")+IFERROR(IF(Z203="",0,Z203),"0")</f>
        <v>0</v>
      </c>
      <c r="AA204" s="65"/>
      <c r="AB204" s="65"/>
      <c r="AC204" s="65"/>
    </row>
    <row r="205" spans="1:68" x14ac:dyDescent="0.2">
      <c r="A205" s="457"/>
      <c r="B205" s="457"/>
      <c r="C205" s="457"/>
      <c r="D205" s="457"/>
      <c r="E205" s="457"/>
      <c r="F205" s="457"/>
      <c r="G205" s="457"/>
      <c r="H205" s="457"/>
      <c r="I205" s="457"/>
      <c r="J205" s="457"/>
      <c r="K205" s="457"/>
      <c r="L205" s="457"/>
      <c r="M205" s="457"/>
      <c r="N205" s="457"/>
      <c r="O205" s="458"/>
      <c r="P205" s="454" t="s">
        <v>43</v>
      </c>
      <c r="Q205" s="455"/>
      <c r="R205" s="455"/>
      <c r="S205" s="455"/>
      <c r="T205" s="455"/>
      <c r="U205" s="455"/>
      <c r="V205" s="456"/>
      <c r="W205" s="41" t="s">
        <v>0</v>
      </c>
      <c r="X205" s="42">
        <f>IFERROR(SUM(X202:X203),"0")</f>
        <v>0</v>
      </c>
      <c r="Y205" s="42">
        <f>IFERROR(SUM(Y202:Y203),"0")</f>
        <v>0</v>
      </c>
      <c r="Z205" s="41"/>
      <c r="AA205" s="65"/>
      <c r="AB205" s="65"/>
      <c r="AC205" s="65"/>
    </row>
    <row r="206" spans="1:68" ht="14.25" customHeight="1" x14ac:dyDescent="0.25">
      <c r="A206" s="449" t="s">
        <v>79</v>
      </c>
      <c r="B206" s="449"/>
      <c r="C206" s="449"/>
      <c r="D206" s="449"/>
      <c r="E206" s="449"/>
      <c r="F206" s="449"/>
      <c r="G206" s="449"/>
      <c r="H206" s="449"/>
      <c r="I206" s="449"/>
      <c r="J206" s="449"/>
      <c r="K206" s="449"/>
      <c r="L206" s="449"/>
      <c r="M206" s="449"/>
      <c r="N206" s="449"/>
      <c r="O206" s="449"/>
      <c r="P206" s="449"/>
      <c r="Q206" s="449"/>
      <c r="R206" s="449"/>
      <c r="S206" s="449"/>
      <c r="T206" s="449"/>
      <c r="U206" s="449"/>
      <c r="V206" s="449"/>
      <c r="W206" s="449"/>
      <c r="X206" s="449"/>
      <c r="Y206" s="449"/>
      <c r="Z206" s="449"/>
      <c r="AA206" s="64"/>
      <c r="AB206" s="64"/>
      <c r="AC206" s="64"/>
    </row>
    <row r="207" spans="1:68" ht="27" customHeight="1" x14ac:dyDescent="0.25">
      <c r="A207" s="61" t="s">
        <v>290</v>
      </c>
      <c r="B207" s="61" t="s">
        <v>291</v>
      </c>
      <c r="C207" s="35">
        <v>4301031224</v>
      </c>
      <c r="D207" s="450">
        <v>4680115882683</v>
      </c>
      <c r="E207" s="450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88</v>
      </c>
      <c r="L207" s="36"/>
      <c r="M207" s="37" t="s">
        <v>82</v>
      </c>
      <c r="N207" s="37"/>
      <c r="O207" s="36">
        <v>40</v>
      </c>
      <c r="P207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452"/>
      <c r="R207" s="452"/>
      <c r="S207" s="452"/>
      <c r="T207" s="453"/>
      <c r="U207" s="38" t="s">
        <v>48</v>
      </c>
      <c r="V207" s="38" t="s">
        <v>48</v>
      </c>
      <c r="W207" s="39" t="s">
        <v>0</v>
      </c>
      <c r="X207" s="57">
        <v>0</v>
      </c>
      <c r="Y207" s="54">
        <f t="shared" ref="Y207:Y214" si="31">IFERROR(IF(X207="",0,CEILING((X207/$H207),1)*$H207),"")</f>
        <v>0</v>
      </c>
      <c r="Z207" s="40" t="str">
        <f>IFERROR(IF(Y207=0,"",ROUNDUP(Y207/H207,0)*0.00937),"")</f>
        <v/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ref="BM207:BM214" si="32">IFERROR(X207*I207/H207,"0")</f>
        <v>0</v>
      </c>
      <c r="BN207" s="76">
        <f t="shared" ref="BN207:BN214" si="33">IFERROR(Y207*I207/H207,"0")</f>
        <v>0</v>
      </c>
      <c r="BO207" s="76">
        <f t="shared" ref="BO207:BO214" si="34">IFERROR(1/J207*(X207/H207),"0")</f>
        <v>0</v>
      </c>
      <c r="BP207" s="76">
        <f t="shared" ref="BP207:BP214" si="35">IFERROR(1/J207*(Y207/H207),"0")</f>
        <v>0</v>
      </c>
    </row>
    <row r="208" spans="1:68" ht="27" customHeight="1" x14ac:dyDescent="0.25">
      <c r="A208" s="61" t="s">
        <v>292</v>
      </c>
      <c r="B208" s="61" t="s">
        <v>293</v>
      </c>
      <c r="C208" s="35">
        <v>4301031230</v>
      </c>
      <c r="D208" s="450">
        <v>4680115882690</v>
      </c>
      <c r="E208" s="450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5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452"/>
      <c r="R208" s="452"/>
      <c r="S208" s="452"/>
      <c r="T208" s="453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si="31"/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0</v>
      </c>
      <c r="BN208" s="76">
        <f t="shared" si="33"/>
        <v>0</v>
      </c>
      <c r="BO208" s="76">
        <f t="shared" si="34"/>
        <v>0</v>
      </c>
      <c r="BP208" s="76">
        <f t="shared" si="35"/>
        <v>0</v>
      </c>
    </row>
    <row r="209" spans="1:68" ht="27" customHeight="1" x14ac:dyDescent="0.25">
      <c r="A209" s="61" t="s">
        <v>294</v>
      </c>
      <c r="B209" s="61" t="s">
        <v>295</v>
      </c>
      <c r="C209" s="35">
        <v>4301031220</v>
      </c>
      <c r="D209" s="450">
        <v>4680115882669</v>
      </c>
      <c r="E209" s="450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5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452"/>
      <c r="R209" s="452"/>
      <c r="S209" s="452"/>
      <c r="T209" s="453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customHeight="1" x14ac:dyDescent="0.25">
      <c r="A210" s="61" t="s">
        <v>296</v>
      </c>
      <c r="B210" s="61" t="s">
        <v>297</v>
      </c>
      <c r="C210" s="35">
        <v>4301031221</v>
      </c>
      <c r="D210" s="450">
        <v>4680115882676</v>
      </c>
      <c r="E210" s="450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452"/>
      <c r="R210" s="452"/>
      <c r="S210" s="452"/>
      <c r="T210" s="453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customHeight="1" x14ac:dyDescent="0.25">
      <c r="A211" s="61" t="s">
        <v>298</v>
      </c>
      <c r="B211" s="61" t="s">
        <v>299</v>
      </c>
      <c r="C211" s="35">
        <v>4301031223</v>
      </c>
      <c r="D211" s="450">
        <v>4680115884014</v>
      </c>
      <c r="E211" s="450"/>
      <c r="F211" s="60">
        <v>0.3</v>
      </c>
      <c r="G211" s="36">
        <v>6</v>
      </c>
      <c r="H211" s="60">
        <v>1.8</v>
      </c>
      <c r="I211" s="60">
        <v>1.93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5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452"/>
      <c r="R211" s="452"/>
      <c r="S211" s="452"/>
      <c r="T211" s="453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300</v>
      </c>
      <c r="B212" s="61" t="s">
        <v>301</v>
      </c>
      <c r="C212" s="35">
        <v>4301031222</v>
      </c>
      <c r="D212" s="450">
        <v>4680115884007</v>
      </c>
      <c r="E212" s="450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452"/>
      <c r="R212" s="452"/>
      <c r="S212" s="452"/>
      <c r="T212" s="453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302</v>
      </c>
      <c r="B213" s="61" t="s">
        <v>303</v>
      </c>
      <c r="C213" s="35">
        <v>4301031229</v>
      </c>
      <c r="D213" s="450">
        <v>4680115884038</v>
      </c>
      <c r="E213" s="450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452"/>
      <c r="R213" s="452"/>
      <c r="S213" s="452"/>
      <c r="T213" s="453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304</v>
      </c>
      <c r="B214" s="61" t="s">
        <v>305</v>
      </c>
      <c r="C214" s="35">
        <v>4301031225</v>
      </c>
      <c r="D214" s="450">
        <v>4680115884021</v>
      </c>
      <c r="E214" s="450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452"/>
      <c r="R214" s="452"/>
      <c r="S214" s="452"/>
      <c r="T214" s="453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x14ac:dyDescent="0.2">
      <c r="A215" s="457"/>
      <c r="B215" s="457"/>
      <c r="C215" s="457"/>
      <c r="D215" s="457"/>
      <c r="E215" s="457"/>
      <c r="F215" s="457"/>
      <c r="G215" s="457"/>
      <c r="H215" s="457"/>
      <c r="I215" s="457"/>
      <c r="J215" s="457"/>
      <c r="K215" s="457"/>
      <c r="L215" s="457"/>
      <c r="M215" s="457"/>
      <c r="N215" s="457"/>
      <c r="O215" s="458"/>
      <c r="P215" s="454" t="s">
        <v>43</v>
      </c>
      <c r="Q215" s="455"/>
      <c r="R215" s="455"/>
      <c r="S215" s="455"/>
      <c r="T215" s="455"/>
      <c r="U215" s="455"/>
      <c r="V215" s="456"/>
      <c r="W215" s="41" t="s">
        <v>42</v>
      </c>
      <c r="X215" s="42">
        <f>IFERROR(X207/H207,"0")+IFERROR(X208/H208,"0")+IFERROR(X209/H209,"0")+IFERROR(X210/H210,"0")+IFERROR(X211/H211,"0")+IFERROR(X212/H212,"0")+IFERROR(X213/H213,"0")+IFERROR(X214/H214,"0")</f>
        <v>0</v>
      </c>
      <c r="Y215" s="42">
        <f>IFERROR(Y207/H207,"0")+IFERROR(Y208/H208,"0")+IFERROR(Y209/H209,"0")+IFERROR(Y210/H210,"0")+IFERROR(Y211/H211,"0")+IFERROR(Y212/H212,"0")+IFERROR(Y213/H213,"0")+IFERROR(Y214/H214,"0")</f>
        <v>0</v>
      </c>
      <c r="Z215" s="42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5"/>
      <c r="AB215" s="65"/>
      <c r="AC215" s="65"/>
    </row>
    <row r="216" spans="1:68" x14ac:dyDescent="0.2">
      <c r="A216" s="457"/>
      <c r="B216" s="457"/>
      <c r="C216" s="457"/>
      <c r="D216" s="457"/>
      <c r="E216" s="457"/>
      <c r="F216" s="457"/>
      <c r="G216" s="457"/>
      <c r="H216" s="457"/>
      <c r="I216" s="457"/>
      <c r="J216" s="457"/>
      <c r="K216" s="457"/>
      <c r="L216" s="457"/>
      <c r="M216" s="457"/>
      <c r="N216" s="457"/>
      <c r="O216" s="458"/>
      <c r="P216" s="454" t="s">
        <v>43</v>
      </c>
      <c r="Q216" s="455"/>
      <c r="R216" s="455"/>
      <c r="S216" s="455"/>
      <c r="T216" s="455"/>
      <c r="U216" s="455"/>
      <c r="V216" s="456"/>
      <c r="W216" s="41" t="s">
        <v>0</v>
      </c>
      <c r="X216" s="42">
        <f>IFERROR(SUM(X207:X214),"0")</f>
        <v>0</v>
      </c>
      <c r="Y216" s="42">
        <f>IFERROR(SUM(Y207:Y214),"0")</f>
        <v>0</v>
      </c>
      <c r="Z216" s="41"/>
      <c r="AA216" s="65"/>
      <c r="AB216" s="65"/>
      <c r="AC216" s="65"/>
    </row>
    <row r="217" spans="1:68" ht="14.25" customHeight="1" x14ac:dyDescent="0.25">
      <c r="A217" s="449" t="s">
        <v>84</v>
      </c>
      <c r="B217" s="449"/>
      <c r="C217" s="449"/>
      <c r="D217" s="449"/>
      <c r="E217" s="449"/>
      <c r="F217" s="449"/>
      <c r="G217" s="449"/>
      <c r="H217" s="449"/>
      <c r="I217" s="449"/>
      <c r="J217" s="449"/>
      <c r="K217" s="449"/>
      <c r="L217" s="449"/>
      <c r="M217" s="449"/>
      <c r="N217" s="449"/>
      <c r="O217" s="449"/>
      <c r="P217" s="449"/>
      <c r="Q217" s="449"/>
      <c r="R217" s="449"/>
      <c r="S217" s="449"/>
      <c r="T217" s="449"/>
      <c r="U217" s="449"/>
      <c r="V217" s="449"/>
      <c r="W217" s="449"/>
      <c r="X217" s="449"/>
      <c r="Y217" s="449"/>
      <c r="Z217" s="449"/>
      <c r="AA217" s="64"/>
      <c r="AB217" s="64"/>
      <c r="AC217" s="64"/>
    </row>
    <row r="218" spans="1:68" ht="27" customHeight="1" x14ac:dyDescent="0.25">
      <c r="A218" s="61" t="s">
        <v>306</v>
      </c>
      <c r="B218" s="61" t="s">
        <v>307</v>
      </c>
      <c r="C218" s="35">
        <v>4301051408</v>
      </c>
      <c r="D218" s="450">
        <v>4680115881594</v>
      </c>
      <c r="E218" s="450"/>
      <c r="F218" s="60">
        <v>1.35</v>
      </c>
      <c r="G218" s="36">
        <v>6</v>
      </c>
      <c r="H218" s="60">
        <v>8.1</v>
      </c>
      <c r="I218" s="60">
        <v>8.6639999999999997</v>
      </c>
      <c r="J218" s="36">
        <v>56</v>
      </c>
      <c r="K218" s="36" t="s">
        <v>126</v>
      </c>
      <c r="L218" s="36"/>
      <c r="M218" s="37" t="s">
        <v>128</v>
      </c>
      <c r="N218" s="37"/>
      <c r="O218" s="36">
        <v>40</v>
      </c>
      <c r="P218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452"/>
      <c r="R218" s="452"/>
      <c r="S218" s="452"/>
      <c r="T218" s="453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ref="Y218:Y228" si="36">IFERROR(IF(X218="",0,CEILING((X218/$H218),1)*$H218),"")</f>
        <v>0</v>
      </c>
      <c r="Z218" s="40" t="str">
        <f>IFERROR(IF(Y218=0,"",ROUNDUP(Y218/H218,0)*0.02175),"")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ref="BM218:BM228" si="37">IFERROR(X218*I218/H218,"0")</f>
        <v>0</v>
      </c>
      <c r="BN218" s="76">
        <f t="shared" ref="BN218:BN228" si="38">IFERROR(Y218*I218/H218,"0")</f>
        <v>0</v>
      </c>
      <c r="BO218" s="76">
        <f t="shared" ref="BO218:BO228" si="39">IFERROR(1/J218*(X218/H218),"0")</f>
        <v>0</v>
      </c>
      <c r="BP218" s="76">
        <f t="shared" ref="BP218:BP228" si="40">IFERROR(1/J218*(Y218/H218),"0")</f>
        <v>0</v>
      </c>
    </row>
    <row r="219" spans="1:68" ht="16.5" customHeight="1" x14ac:dyDescent="0.25">
      <c r="A219" s="61" t="s">
        <v>308</v>
      </c>
      <c r="B219" s="61" t="s">
        <v>309</v>
      </c>
      <c r="C219" s="35">
        <v>4301051754</v>
      </c>
      <c r="D219" s="450">
        <v>4680115880962</v>
      </c>
      <c r="E219" s="450"/>
      <c r="F219" s="60">
        <v>1.3</v>
      </c>
      <c r="G219" s="36">
        <v>6</v>
      </c>
      <c r="H219" s="60">
        <v>7.8</v>
      </c>
      <c r="I219" s="60">
        <v>8.3640000000000008</v>
      </c>
      <c r="J219" s="36">
        <v>56</v>
      </c>
      <c r="K219" s="36" t="s">
        <v>126</v>
      </c>
      <c r="L219" s="36"/>
      <c r="M219" s="37" t="s">
        <v>82</v>
      </c>
      <c r="N219" s="37"/>
      <c r="O219" s="36">
        <v>40</v>
      </c>
      <c r="P219" s="5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452"/>
      <c r="R219" s="452"/>
      <c r="S219" s="452"/>
      <c r="T219" s="453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6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0</v>
      </c>
      <c r="BN219" s="76">
        <f t="shared" si="38"/>
        <v>0</v>
      </c>
      <c r="BO219" s="76">
        <f t="shared" si="39"/>
        <v>0</v>
      </c>
      <c r="BP219" s="76">
        <f t="shared" si="40"/>
        <v>0</v>
      </c>
    </row>
    <row r="220" spans="1:68" ht="27" customHeight="1" x14ac:dyDescent="0.25">
      <c r="A220" s="61" t="s">
        <v>310</v>
      </c>
      <c r="B220" s="61" t="s">
        <v>311</v>
      </c>
      <c r="C220" s="35">
        <v>4301051411</v>
      </c>
      <c r="D220" s="450">
        <v>4680115881617</v>
      </c>
      <c r="E220" s="450"/>
      <c r="F220" s="60">
        <v>1.35</v>
      </c>
      <c r="G220" s="36">
        <v>6</v>
      </c>
      <c r="H220" s="60">
        <v>8.1</v>
      </c>
      <c r="I220" s="60">
        <v>8.6460000000000008</v>
      </c>
      <c r="J220" s="36">
        <v>56</v>
      </c>
      <c r="K220" s="36" t="s">
        <v>126</v>
      </c>
      <c r="L220" s="36"/>
      <c r="M220" s="37" t="s">
        <v>128</v>
      </c>
      <c r="N220" s="37"/>
      <c r="O220" s="36">
        <v>40</v>
      </c>
      <c r="P220" s="5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452"/>
      <c r="R220" s="452"/>
      <c r="S220" s="452"/>
      <c r="T220" s="453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16.5" customHeight="1" x14ac:dyDescent="0.25">
      <c r="A221" s="61" t="s">
        <v>312</v>
      </c>
      <c r="B221" s="61" t="s">
        <v>313</v>
      </c>
      <c r="C221" s="35">
        <v>4301051632</v>
      </c>
      <c r="D221" s="450">
        <v>4680115880573</v>
      </c>
      <c r="E221" s="450"/>
      <c r="F221" s="60">
        <v>1.45</v>
      </c>
      <c r="G221" s="36">
        <v>6</v>
      </c>
      <c r="H221" s="60">
        <v>8.6999999999999993</v>
      </c>
      <c r="I221" s="60">
        <v>9.2639999999999993</v>
      </c>
      <c r="J221" s="36">
        <v>56</v>
      </c>
      <c r="K221" s="36" t="s">
        <v>126</v>
      </c>
      <c r="L221" s="36"/>
      <c r="M221" s="37" t="s">
        <v>82</v>
      </c>
      <c r="N221" s="37"/>
      <c r="O221" s="36">
        <v>45</v>
      </c>
      <c r="P221" s="5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452"/>
      <c r="R221" s="452"/>
      <c r="S221" s="452"/>
      <c r="T221" s="45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customHeight="1" x14ac:dyDescent="0.25">
      <c r="A222" s="61" t="s">
        <v>314</v>
      </c>
      <c r="B222" s="61" t="s">
        <v>315</v>
      </c>
      <c r="C222" s="35">
        <v>4301051407</v>
      </c>
      <c r="D222" s="450">
        <v>4680115882195</v>
      </c>
      <c r="E222" s="450"/>
      <c r="F222" s="60">
        <v>0.4</v>
      </c>
      <c r="G222" s="36">
        <v>6</v>
      </c>
      <c r="H222" s="60">
        <v>2.4</v>
      </c>
      <c r="I222" s="60">
        <v>2.69</v>
      </c>
      <c r="J222" s="36">
        <v>156</v>
      </c>
      <c r="K222" s="36" t="s">
        <v>88</v>
      </c>
      <c r="L222" s="36"/>
      <c r="M222" s="37" t="s">
        <v>128</v>
      </c>
      <c r="N222" s="37"/>
      <c r="O222" s="36">
        <v>40</v>
      </c>
      <c r="P222" s="5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452"/>
      <c r="R222" s="452"/>
      <c r="S222" s="452"/>
      <c r="T222" s="45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 t="shared" ref="Z222:Z228" si="41">IFERROR(IF(Y222=0,"",ROUNDUP(Y222/H222,0)*0.00753),"")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316</v>
      </c>
      <c r="B223" s="61" t="s">
        <v>317</v>
      </c>
      <c r="C223" s="35">
        <v>4301051752</v>
      </c>
      <c r="D223" s="450">
        <v>4680115882607</v>
      </c>
      <c r="E223" s="450"/>
      <c r="F223" s="60">
        <v>0.3</v>
      </c>
      <c r="G223" s="36">
        <v>6</v>
      </c>
      <c r="H223" s="60">
        <v>1.8</v>
      </c>
      <c r="I223" s="60">
        <v>2.0720000000000001</v>
      </c>
      <c r="J223" s="36">
        <v>156</v>
      </c>
      <c r="K223" s="36" t="s">
        <v>88</v>
      </c>
      <c r="L223" s="36"/>
      <c r="M223" s="37" t="s">
        <v>186</v>
      </c>
      <c r="N223" s="37"/>
      <c r="O223" s="36">
        <v>45</v>
      </c>
      <c r="P223" s="5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452"/>
      <c r="R223" s="452"/>
      <c r="S223" s="452"/>
      <c r="T223" s="45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si="41"/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customHeight="1" x14ac:dyDescent="0.25">
      <c r="A224" s="61" t="s">
        <v>318</v>
      </c>
      <c r="B224" s="61" t="s">
        <v>319</v>
      </c>
      <c r="C224" s="35">
        <v>4301051630</v>
      </c>
      <c r="D224" s="450">
        <v>4680115880092</v>
      </c>
      <c r="E224" s="450"/>
      <c r="F224" s="60">
        <v>0.4</v>
      </c>
      <c r="G224" s="36">
        <v>6</v>
      </c>
      <c r="H224" s="60">
        <v>2.4</v>
      </c>
      <c r="I224" s="60">
        <v>2.6720000000000002</v>
      </c>
      <c r="J224" s="36">
        <v>156</v>
      </c>
      <c r="K224" s="36" t="s">
        <v>88</v>
      </c>
      <c r="L224" s="36"/>
      <c r="M224" s="37" t="s">
        <v>82</v>
      </c>
      <c r="N224" s="37"/>
      <c r="O224" s="36">
        <v>45</v>
      </c>
      <c r="P224" s="5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452"/>
      <c r="R224" s="452"/>
      <c r="S224" s="452"/>
      <c r="T224" s="45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320</v>
      </c>
      <c r="B225" s="61" t="s">
        <v>321</v>
      </c>
      <c r="C225" s="35">
        <v>4301051631</v>
      </c>
      <c r="D225" s="450">
        <v>4680115880221</v>
      </c>
      <c r="E225" s="450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452"/>
      <c r="R225" s="452"/>
      <c r="S225" s="452"/>
      <c r="T225" s="45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322</v>
      </c>
      <c r="B226" s="61" t="s">
        <v>323</v>
      </c>
      <c r="C226" s="35">
        <v>4301051749</v>
      </c>
      <c r="D226" s="450">
        <v>4680115882942</v>
      </c>
      <c r="E226" s="450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40</v>
      </c>
      <c r="P226" s="5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452"/>
      <c r="R226" s="452"/>
      <c r="S226" s="452"/>
      <c r="T226" s="453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324</v>
      </c>
      <c r="B227" s="61" t="s">
        <v>325</v>
      </c>
      <c r="C227" s="35">
        <v>4301051753</v>
      </c>
      <c r="D227" s="450">
        <v>4680115880504</v>
      </c>
      <c r="E227" s="450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452"/>
      <c r="R227" s="452"/>
      <c r="S227" s="452"/>
      <c r="T227" s="453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326</v>
      </c>
      <c r="B228" s="61" t="s">
        <v>327</v>
      </c>
      <c r="C228" s="35">
        <v>4301051410</v>
      </c>
      <c r="D228" s="450">
        <v>4680115882164</v>
      </c>
      <c r="E228" s="450"/>
      <c r="F228" s="60">
        <v>0.4</v>
      </c>
      <c r="G228" s="36">
        <v>6</v>
      </c>
      <c r="H228" s="60">
        <v>2.4</v>
      </c>
      <c r="I228" s="60">
        <v>2.6779999999999999</v>
      </c>
      <c r="J228" s="36">
        <v>156</v>
      </c>
      <c r="K228" s="36" t="s">
        <v>88</v>
      </c>
      <c r="L228" s="36"/>
      <c r="M228" s="37" t="s">
        <v>128</v>
      </c>
      <c r="N228" s="37"/>
      <c r="O228" s="36">
        <v>40</v>
      </c>
      <c r="P228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452"/>
      <c r="R228" s="452"/>
      <c r="S228" s="452"/>
      <c r="T228" s="453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x14ac:dyDescent="0.2">
      <c r="A229" s="457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7"/>
      <c r="O229" s="458"/>
      <c r="P229" s="454" t="s">
        <v>43</v>
      </c>
      <c r="Q229" s="455"/>
      <c r="R229" s="455"/>
      <c r="S229" s="455"/>
      <c r="T229" s="455"/>
      <c r="U229" s="455"/>
      <c r="V229" s="456"/>
      <c r="W229" s="41" t="s">
        <v>42</v>
      </c>
      <c r="X229" s="42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42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42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5"/>
      <c r="AB229" s="65"/>
      <c r="AC229" s="65"/>
    </row>
    <row r="230" spans="1:68" x14ac:dyDescent="0.2">
      <c r="A230" s="457"/>
      <c r="B230" s="457"/>
      <c r="C230" s="457"/>
      <c r="D230" s="457"/>
      <c r="E230" s="457"/>
      <c r="F230" s="457"/>
      <c r="G230" s="457"/>
      <c r="H230" s="457"/>
      <c r="I230" s="457"/>
      <c r="J230" s="457"/>
      <c r="K230" s="457"/>
      <c r="L230" s="457"/>
      <c r="M230" s="457"/>
      <c r="N230" s="457"/>
      <c r="O230" s="458"/>
      <c r="P230" s="454" t="s">
        <v>43</v>
      </c>
      <c r="Q230" s="455"/>
      <c r="R230" s="455"/>
      <c r="S230" s="455"/>
      <c r="T230" s="455"/>
      <c r="U230" s="455"/>
      <c r="V230" s="456"/>
      <c r="W230" s="41" t="s">
        <v>0</v>
      </c>
      <c r="X230" s="42">
        <f>IFERROR(SUM(X218:X228),"0")</f>
        <v>0</v>
      </c>
      <c r="Y230" s="42">
        <f>IFERROR(SUM(Y218:Y228),"0")</f>
        <v>0</v>
      </c>
      <c r="Z230" s="41"/>
      <c r="AA230" s="65"/>
      <c r="AB230" s="65"/>
      <c r="AC230" s="65"/>
    </row>
    <row r="231" spans="1:68" ht="14.25" customHeight="1" x14ac:dyDescent="0.25">
      <c r="A231" s="449" t="s">
        <v>177</v>
      </c>
      <c r="B231" s="449"/>
      <c r="C231" s="449"/>
      <c r="D231" s="449"/>
      <c r="E231" s="449"/>
      <c r="F231" s="449"/>
      <c r="G231" s="449"/>
      <c r="H231" s="449"/>
      <c r="I231" s="449"/>
      <c r="J231" s="449"/>
      <c r="K231" s="449"/>
      <c r="L231" s="449"/>
      <c r="M231" s="449"/>
      <c r="N231" s="449"/>
      <c r="O231" s="449"/>
      <c r="P231" s="449"/>
      <c r="Q231" s="449"/>
      <c r="R231" s="449"/>
      <c r="S231" s="449"/>
      <c r="T231" s="449"/>
      <c r="U231" s="449"/>
      <c r="V231" s="449"/>
      <c r="W231" s="449"/>
      <c r="X231" s="449"/>
      <c r="Y231" s="449"/>
      <c r="Z231" s="449"/>
      <c r="AA231" s="64"/>
      <c r="AB231" s="64"/>
      <c r="AC231" s="64"/>
    </row>
    <row r="232" spans="1:68" ht="16.5" customHeight="1" x14ac:dyDescent="0.25">
      <c r="A232" s="61" t="s">
        <v>328</v>
      </c>
      <c r="B232" s="61" t="s">
        <v>329</v>
      </c>
      <c r="C232" s="35">
        <v>4301060404</v>
      </c>
      <c r="D232" s="450">
        <v>4680115882874</v>
      </c>
      <c r="E232" s="450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88</v>
      </c>
      <c r="L232" s="36"/>
      <c r="M232" s="37" t="s">
        <v>82</v>
      </c>
      <c r="N232" s="37"/>
      <c r="O232" s="36">
        <v>40</v>
      </c>
      <c r="P232" s="5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452"/>
      <c r="R232" s="452"/>
      <c r="S232" s="452"/>
      <c r="T232" s="453"/>
      <c r="U232" s="38" t="s">
        <v>48</v>
      </c>
      <c r="V232" s="38" t="s">
        <v>48</v>
      </c>
      <c r="W232" s="39" t="s">
        <v>0</v>
      </c>
      <c r="X232" s="57">
        <v>0</v>
      </c>
      <c r="Y232" s="54">
        <f>IFERROR(IF(X232="",0,CEILING((X232/$H232),1)*$H232),"")</f>
        <v>0</v>
      </c>
      <c r="Z232" s="40" t="str">
        <f>IFERROR(IF(Y232=0,"",ROUNDUP(Y232/H232,0)*0.00937),"")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0</v>
      </c>
      <c r="BN232" s="76">
        <f>IFERROR(Y232*I232/H232,"0")</f>
        <v>0</v>
      </c>
      <c r="BO232" s="76">
        <f>IFERROR(1/J232*(X232/H232),"0")</f>
        <v>0</v>
      </c>
      <c r="BP232" s="76">
        <f>IFERROR(1/J232*(Y232/H232),"0")</f>
        <v>0</v>
      </c>
    </row>
    <row r="233" spans="1:68" ht="16.5" customHeight="1" x14ac:dyDescent="0.25">
      <c r="A233" s="61" t="s">
        <v>328</v>
      </c>
      <c r="B233" s="61" t="s">
        <v>330</v>
      </c>
      <c r="C233" s="35">
        <v>4301060360</v>
      </c>
      <c r="D233" s="450">
        <v>4680115882874</v>
      </c>
      <c r="E233" s="450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30</v>
      </c>
      <c r="P233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452"/>
      <c r="R233" s="452"/>
      <c r="S233" s="452"/>
      <c r="T233" s="453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27" customHeight="1" x14ac:dyDescent="0.25">
      <c r="A234" s="61" t="s">
        <v>331</v>
      </c>
      <c r="B234" s="61" t="s">
        <v>332</v>
      </c>
      <c r="C234" s="35">
        <v>4301060359</v>
      </c>
      <c r="D234" s="450">
        <v>4680115884434</v>
      </c>
      <c r="E234" s="450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452"/>
      <c r="R234" s="452"/>
      <c r="S234" s="452"/>
      <c r="T234" s="453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customHeight="1" x14ac:dyDescent="0.25">
      <c r="A235" s="61" t="s">
        <v>333</v>
      </c>
      <c r="B235" s="61" t="s">
        <v>334</v>
      </c>
      <c r="C235" s="35">
        <v>4301060375</v>
      </c>
      <c r="D235" s="450">
        <v>4680115880818</v>
      </c>
      <c r="E235" s="450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88</v>
      </c>
      <c r="L235" s="36"/>
      <c r="M235" s="37" t="s">
        <v>82</v>
      </c>
      <c r="N235" s="37"/>
      <c r="O235" s="36">
        <v>40</v>
      </c>
      <c r="P235" s="5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452"/>
      <c r="R235" s="452"/>
      <c r="S235" s="452"/>
      <c r="T235" s="453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IFERROR(IF(Y235=0,"",ROUNDUP(Y235/H235,0)*0.00753),"")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335</v>
      </c>
      <c r="B236" s="61" t="s">
        <v>336</v>
      </c>
      <c r="C236" s="35">
        <v>4301060389</v>
      </c>
      <c r="D236" s="450">
        <v>4680115880801</v>
      </c>
      <c r="E236" s="450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128</v>
      </c>
      <c r="N236" s="37"/>
      <c r="O236" s="36">
        <v>40</v>
      </c>
      <c r="P236" s="57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452"/>
      <c r="R236" s="452"/>
      <c r="S236" s="452"/>
      <c r="T236" s="453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x14ac:dyDescent="0.2">
      <c r="A237" s="457"/>
      <c r="B237" s="457"/>
      <c r="C237" s="457"/>
      <c r="D237" s="457"/>
      <c r="E237" s="457"/>
      <c r="F237" s="457"/>
      <c r="G237" s="457"/>
      <c r="H237" s="457"/>
      <c r="I237" s="457"/>
      <c r="J237" s="457"/>
      <c r="K237" s="457"/>
      <c r="L237" s="457"/>
      <c r="M237" s="457"/>
      <c r="N237" s="457"/>
      <c r="O237" s="458"/>
      <c r="P237" s="454" t="s">
        <v>43</v>
      </c>
      <c r="Q237" s="455"/>
      <c r="R237" s="455"/>
      <c r="S237" s="455"/>
      <c r="T237" s="455"/>
      <c r="U237" s="455"/>
      <c r="V237" s="456"/>
      <c r="W237" s="41" t="s">
        <v>42</v>
      </c>
      <c r="X237" s="42">
        <f>IFERROR(X232/H232,"0")+IFERROR(X233/H233,"0")+IFERROR(X234/H234,"0")+IFERROR(X235/H235,"0")+IFERROR(X236/H236,"0")</f>
        <v>0</v>
      </c>
      <c r="Y237" s="42">
        <f>IFERROR(Y232/H232,"0")+IFERROR(Y233/H233,"0")+IFERROR(Y234/H234,"0")+IFERROR(Y235/H235,"0")+IFERROR(Y236/H236,"0")</f>
        <v>0</v>
      </c>
      <c r="Z237" s="42">
        <f>IFERROR(IF(Z232="",0,Z232),"0")+IFERROR(IF(Z233="",0,Z233),"0")+IFERROR(IF(Z234="",0,Z234),"0")+IFERROR(IF(Z235="",0,Z235),"0")+IFERROR(IF(Z236="",0,Z236),"0")</f>
        <v>0</v>
      </c>
      <c r="AA237" s="65"/>
      <c r="AB237" s="65"/>
      <c r="AC237" s="65"/>
    </row>
    <row r="238" spans="1:68" x14ac:dyDescent="0.2">
      <c r="A238" s="457"/>
      <c r="B238" s="457"/>
      <c r="C238" s="457"/>
      <c r="D238" s="457"/>
      <c r="E238" s="457"/>
      <c r="F238" s="457"/>
      <c r="G238" s="457"/>
      <c r="H238" s="457"/>
      <c r="I238" s="457"/>
      <c r="J238" s="457"/>
      <c r="K238" s="457"/>
      <c r="L238" s="457"/>
      <c r="M238" s="457"/>
      <c r="N238" s="457"/>
      <c r="O238" s="458"/>
      <c r="P238" s="454" t="s">
        <v>43</v>
      </c>
      <c r="Q238" s="455"/>
      <c r="R238" s="455"/>
      <c r="S238" s="455"/>
      <c r="T238" s="455"/>
      <c r="U238" s="455"/>
      <c r="V238" s="456"/>
      <c r="W238" s="41" t="s">
        <v>0</v>
      </c>
      <c r="X238" s="42">
        <f>IFERROR(SUM(X232:X236),"0")</f>
        <v>0</v>
      </c>
      <c r="Y238" s="42">
        <f>IFERROR(SUM(Y232:Y236),"0")</f>
        <v>0</v>
      </c>
      <c r="Z238" s="41"/>
      <c r="AA238" s="65"/>
      <c r="AB238" s="65"/>
      <c r="AC238" s="65"/>
    </row>
    <row r="239" spans="1:68" ht="16.5" customHeight="1" x14ac:dyDescent="0.25">
      <c r="A239" s="448" t="s">
        <v>337</v>
      </c>
      <c r="B239" s="448"/>
      <c r="C239" s="448"/>
      <c r="D239" s="448"/>
      <c r="E239" s="448"/>
      <c r="F239" s="448"/>
      <c r="G239" s="448"/>
      <c r="H239" s="448"/>
      <c r="I239" s="448"/>
      <c r="J239" s="448"/>
      <c r="K239" s="448"/>
      <c r="L239" s="448"/>
      <c r="M239" s="448"/>
      <c r="N239" s="448"/>
      <c r="O239" s="448"/>
      <c r="P239" s="448"/>
      <c r="Q239" s="448"/>
      <c r="R239" s="448"/>
      <c r="S239" s="448"/>
      <c r="T239" s="448"/>
      <c r="U239" s="448"/>
      <c r="V239" s="448"/>
      <c r="W239" s="448"/>
      <c r="X239" s="448"/>
      <c r="Y239" s="448"/>
      <c r="Z239" s="448"/>
      <c r="AA239" s="63"/>
      <c r="AB239" s="63"/>
      <c r="AC239" s="63"/>
    </row>
    <row r="240" spans="1:68" ht="14.25" customHeight="1" x14ac:dyDescent="0.25">
      <c r="A240" s="449" t="s">
        <v>122</v>
      </c>
      <c r="B240" s="449"/>
      <c r="C240" s="449"/>
      <c r="D240" s="449"/>
      <c r="E240" s="449"/>
      <c r="F240" s="449"/>
      <c r="G240" s="449"/>
      <c r="H240" s="449"/>
      <c r="I240" s="449"/>
      <c r="J240" s="449"/>
      <c r="K240" s="449"/>
      <c r="L240" s="449"/>
      <c r="M240" s="449"/>
      <c r="N240" s="449"/>
      <c r="O240" s="449"/>
      <c r="P240" s="449"/>
      <c r="Q240" s="449"/>
      <c r="R240" s="449"/>
      <c r="S240" s="449"/>
      <c r="T240" s="449"/>
      <c r="U240" s="449"/>
      <c r="V240" s="449"/>
      <c r="W240" s="449"/>
      <c r="X240" s="449"/>
      <c r="Y240" s="449"/>
      <c r="Z240" s="449"/>
      <c r="AA240" s="64"/>
      <c r="AB240" s="64"/>
      <c r="AC240" s="64"/>
    </row>
    <row r="241" spans="1:68" ht="27" customHeight="1" x14ac:dyDescent="0.25">
      <c r="A241" s="61" t="s">
        <v>338</v>
      </c>
      <c r="B241" s="61" t="s">
        <v>339</v>
      </c>
      <c r="C241" s="35">
        <v>4301011945</v>
      </c>
      <c r="D241" s="450">
        <v>4680115884274</v>
      </c>
      <c r="E241" s="450"/>
      <c r="F241" s="60">
        <v>1.45</v>
      </c>
      <c r="G241" s="36">
        <v>8</v>
      </c>
      <c r="H241" s="60">
        <v>11.6</v>
      </c>
      <c r="I241" s="60">
        <v>12.08</v>
      </c>
      <c r="J241" s="36">
        <v>48</v>
      </c>
      <c r="K241" s="36" t="s">
        <v>126</v>
      </c>
      <c r="L241" s="36"/>
      <c r="M241" s="37" t="s">
        <v>144</v>
      </c>
      <c r="N241" s="37"/>
      <c r="O241" s="36">
        <v>55</v>
      </c>
      <c r="P241" s="5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452"/>
      <c r="R241" s="452"/>
      <c r="S241" s="452"/>
      <c r="T241" s="453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ref="Y241:Y248" si="42">IFERROR(IF(X241="",0,CEILING((X241/$H241),1)*$H241),"")</f>
        <v>0</v>
      </c>
      <c r="Z241" s="40" t="str">
        <f>IFERROR(IF(Y241=0,"",ROUNDUP(Y241/H241,0)*0.02039),"")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ref="BM241:BM248" si="43">IFERROR(X241*I241/H241,"0")</f>
        <v>0</v>
      </c>
      <c r="BN241" s="76">
        <f t="shared" ref="BN241:BN248" si="44">IFERROR(Y241*I241/H241,"0")</f>
        <v>0</v>
      </c>
      <c r="BO241" s="76">
        <f t="shared" ref="BO241:BO248" si="45">IFERROR(1/J241*(X241/H241),"0")</f>
        <v>0</v>
      </c>
      <c r="BP241" s="76">
        <f t="shared" ref="BP241:BP248" si="46">IFERROR(1/J241*(Y241/H241),"0")</f>
        <v>0</v>
      </c>
    </row>
    <row r="242" spans="1:68" ht="27" customHeight="1" x14ac:dyDescent="0.25">
      <c r="A242" s="61" t="s">
        <v>338</v>
      </c>
      <c r="B242" s="61" t="s">
        <v>340</v>
      </c>
      <c r="C242" s="35">
        <v>4301011717</v>
      </c>
      <c r="D242" s="450">
        <v>4680115884274</v>
      </c>
      <c r="E242" s="450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126</v>
      </c>
      <c r="L242" s="36"/>
      <c r="M242" s="37" t="s">
        <v>125</v>
      </c>
      <c r="N242" s="37"/>
      <c r="O242" s="36">
        <v>55</v>
      </c>
      <c r="P242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452"/>
      <c r="R242" s="452"/>
      <c r="S242" s="452"/>
      <c r="T242" s="45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customHeight="1" x14ac:dyDescent="0.25">
      <c r="A243" s="61" t="s">
        <v>341</v>
      </c>
      <c r="B243" s="61" t="s">
        <v>342</v>
      </c>
      <c r="C243" s="35">
        <v>4301011719</v>
      </c>
      <c r="D243" s="450">
        <v>4680115884298</v>
      </c>
      <c r="E243" s="450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126</v>
      </c>
      <c r="L243" s="36"/>
      <c r="M243" s="37" t="s">
        <v>125</v>
      </c>
      <c r="N243" s="37"/>
      <c r="O243" s="36">
        <v>55</v>
      </c>
      <c r="P243" s="5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452"/>
      <c r="R243" s="452"/>
      <c r="S243" s="452"/>
      <c r="T243" s="453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343</v>
      </c>
      <c r="B244" s="61" t="s">
        <v>344</v>
      </c>
      <c r="C244" s="35">
        <v>4301011944</v>
      </c>
      <c r="D244" s="450">
        <v>4680115884250</v>
      </c>
      <c r="E244" s="450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144</v>
      </c>
      <c r="N244" s="37"/>
      <c r="O244" s="36">
        <v>55</v>
      </c>
      <c r="P244" s="5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452"/>
      <c r="R244" s="452"/>
      <c r="S244" s="452"/>
      <c r="T244" s="453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343</v>
      </c>
      <c r="B245" s="61" t="s">
        <v>345</v>
      </c>
      <c r="C245" s="35">
        <v>4301011733</v>
      </c>
      <c r="D245" s="450">
        <v>4680115884250</v>
      </c>
      <c r="E245" s="450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128</v>
      </c>
      <c r="N245" s="37"/>
      <c r="O245" s="36">
        <v>55</v>
      </c>
      <c r="P245" s="5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452"/>
      <c r="R245" s="452"/>
      <c r="S245" s="452"/>
      <c r="T245" s="453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346</v>
      </c>
      <c r="B246" s="61" t="s">
        <v>347</v>
      </c>
      <c r="C246" s="35">
        <v>4301011718</v>
      </c>
      <c r="D246" s="450">
        <v>4680115884281</v>
      </c>
      <c r="E246" s="450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88</v>
      </c>
      <c r="L246" s="36"/>
      <c r="M246" s="37" t="s">
        <v>125</v>
      </c>
      <c r="N246" s="37"/>
      <c r="O246" s="36">
        <v>55</v>
      </c>
      <c r="P246" s="58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452"/>
      <c r="R246" s="452"/>
      <c r="S246" s="452"/>
      <c r="T246" s="453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348</v>
      </c>
      <c r="B247" s="61" t="s">
        <v>349</v>
      </c>
      <c r="C247" s="35">
        <v>4301011720</v>
      </c>
      <c r="D247" s="450">
        <v>4680115884199</v>
      </c>
      <c r="E247" s="450"/>
      <c r="F247" s="60">
        <v>0.37</v>
      </c>
      <c r="G247" s="36">
        <v>10</v>
      </c>
      <c r="H247" s="60">
        <v>3.7</v>
      </c>
      <c r="I247" s="60">
        <v>3.94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452"/>
      <c r="R247" s="452"/>
      <c r="S247" s="452"/>
      <c r="T247" s="453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350</v>
      </c>
      <c r="B248" s="61" t="s">
        <v>351</v>
      </c>
      <c r="C248" s="35">
        <v>4301011716</v>
      </c>
      <c r="D248" s="450">
        <v>4680115884267</v>
      </c>
      <c r="E248" s="45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452"/>
      <c r="R248" s="452"/>
      <c r="S248" s="452"/>
      <c r="T248" s="453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x14ac:dyDescent="0.2">
      <c r="A249" s="457"/>
      <c r="B249" s="457"/>
      <c r="C249" s="457"/>
      <c r="D249" s="457"/>
      <c r="E249" s="457"/>
      <c r="F249" s="457"/>
      <c r="G249" s="457"/>
      <c r="H249" s="457"/>
      <c r="I249" s="457"/>
      <c r="J249" s="457"/>
      <c r="K249" s="457"/>
      <c r="L249" s="457"/>
      <c r="M249" s="457"/>
      <c r="N249" s="457"/>
      <c r="O249" s="458"/>
      <c r="P249" s="454" t="s">
        <v>43</v>
      </c>
      <c r="Q249" s="455"/>
      <c r="R249" s="455"/>
      <c r="S249" s="455"/>
      <c r="T249" s="455"/>
      <c r="U249" s="455"/>
      <c r="V249" s="456"/>
      <c r="W249" s="41" t="s">
        <v>42</v>
      </c>
      <c r="X249" s="42">
        <f>IFERROR(X241/H241,"0")+IFERROR(X242/H242,"0")+IFERROR(X243/H243,"0")+IFERROR(X244/H244,"0")+IFERROR(X245/H245,"0")+IFERROR(X246/H246,"0")+IFERROR(X247/H247,"0")+IFERROR(X248/H248,"0")</f>
        <v>0</v>
      </c>
      <c r="Y249" s="42">
        <f>IFERROR(Y241/H241,"0")+IFERROR(Y242/H242,"0")+IFERROR(Y243/H243,"0")+IFERROR(Y244/H244,"0")+IFERROR(Y245/H245,"0")+IFERROR(Y246/H246,"0")+IFERROR(Y247/H247,"0")+IFERROR(Y248/H248,"0")</f>
        <v>0</v>
      </c>
      <c r="Z249" s="42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65"/>
      <c r="AB249" s="65"/>
      <c r="AC249" s="65"/>
    </row>
    <row r="250" spans="1:68" x14ac:dyDescent="0.2">
      <c r="A250" s="457"/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7"/>
      <c r="O250" s="458"/>
      <c r="P250" s="454" t="s">
        <v>43</v>
      </c>
      <c r="Q250" s="455"/>
      <c r="R250" s="455"/>
      <c r="S250" s="455"/>
      <c r="T250" s="455"/>
      <c r="U250" s="455"/>
      <c r="V250" s="456"/>
      <c r="W250" s="41" t="s">
        <v>0</v>
      </c>
      <c r="X250" s="42">
        <f>IFERROR(SUM(X241:X248),"0")</f>
        <v>0</v>
      </c>
      <c r="Y250" s="42">
        <f>IFERROR(SUM(Y241:Y248),"0")</f>
        <v>0</v>
      </c>
      <c r="Z250" s="41"/>
      <c r="AA250" s="65"/>
      <c r="AB250" s="65"/>
      <c r="AC250" s="65"/>
    </row>
    <row r="251" spans="1:68" ht="16.5" customHeight="1" x14ac:dyDescent="0.25">
      <c r="A251" s="448" t="s">
        <v>352</v>
      </c>
      <c r="B251" s="448"/>
      <c r="C251" s="448"/>
      <c r="D251" s="448"/>
      <c r="E251" s="448"/>
      <c r="F251" s="448"/>
      <c r="G251" s="448"/>
      <c r="H251" s="448"/>
      <c r="I251" s="448"/>
      <c r="J251" s="448"/>
      <c r="K251" s="448"/>
      <c r="L251" s="448"/>
      <c r="M251" s="448"/>
      <c r="N251" s="448"/>
      <c r="O251" s="448"/>
      <c r="P251" s="448"/>
      <c r="Q251" s="448"/>
      <c r="R251" s="448"/>
      <c r="S251" s="448"/>
      <c r="T251" s="448"/>
      <c r="U251" s="448"/>
      <c r="V251" s="448"/>
      <c r="W251" s="448"/>
      <c r="X251" s="448"/>
      <c r="Y251" s="448"/>
      <c r="Z251" s="448"/>
      <c r="AA251" s="63"/>
      <c r="AB251" s="63"/>
      <c r="AC251" s="63"/>
    </row>
    <row r="252" spans="1:68" ht="14.25" customHeight="1" x14ac:dyDescent="0.25">
      <c r="A252" s="449" t="s">
        <v>122</v>
      </c>
      <c r="B252" s="449"/>
      <c r="C252" s="449"/>
      <c r="D252" s="449"/>
      <c r="E252" s="449"/>
      <c r="F252" s="449"/>
      <c r="G252" s="449"/>
      <c r="H252" s="449"/>
      <c r="I252" s="449"/>
      <c r="J252" s="449"/>
      <c r="K252" s="449"/>
      <c r="L252" s="449"/>
      <c r="M252" s="449"/>
      <c r="N252" s="449"/>
      <c r="O252" s="449"/>
      <c r="P252" s="449"/>
      <c r="Q252" s="449"/>
      <c r="R252" s="449"/>
      <c r="S252" s="449"/>
      <c r="T252" s="449"/>
      <c r="U252" s="449"/>
      <c r="V252" s="449"/>
      <c r="W252" s="449"/>
      <c r="X252" s="449"/>
      <c r="Y252" s="449"/>
      <c r="Z252" s="449"/>
      <c r="AA252" s="64"/>
      <c r="AB252" s="64"/>
      <c r="AC252" s="64"/>
    </row>
    <row r="253" spans="1:68" ht="27" customHeight="1" x14ac:dyDescent="0.25">
      <c r="A253" s="61" t="s">
        <v>353</v>
      </c>
      <c r="B253" s="61" t="s">
        <v>354</v>
      </c>
      <c r="C253" s="35">
        <v>4301011942</v>
      </c>
      <c r="D253" s="450">
        <v>4680115884137</v>
      </c>
      <c r="E253" s="450"/>
      <c r="F253" s="60">
        <v>1.45</v>
      </c>
      <c r="G253" s="36">
        <v>8</v>
      </c>
      <c r="H253" s="60">
        <v>11.6</v>
      </c>
      <c r="I253" s="60">
        <v>12.08</v>
      </c>
      <c r="J253" s="36">
        <v>48</v>
      </c>
      <c r="K253" s="36" t="s">
        <v>126</v>
      </c>
      <c r="L253" s="36"/>
      <c r="M253" s="37" t="s">
        <v>144</v>
      </c>
      <c r="N253" s="37"/>
      <c r="O253" s="36">
        <v>55</v>
      </c>
      <c r="P253" s="5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452"/>
      <c r="R253" s="452"/>
      <c r="S253" s="452"/>
      <c r="T253" s="453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ref="Y253:Y260" si="47">IFERROR(IF(X253="",0,CEILING((X253/$H253),1)*$H253),"")</f>
        <v>0</v>
      </c>
      <c r="Z253" s="40" t="str">
        <f>IFERROR(IF(Y253=0,"",ROUNDUP(Y253/H253,0)*0.02039),"")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ref="BM253:BM260" si="48">IFERROR(X253*I253/H253,"0")</f>
        <v>0</v>
      </c>
      <c r="BN253" s="76">
        <f t="shared" ref="BN253:BN260" si="49">IFERROR(Y253*I253/H253,"0")</f>
        <v>0</v>
      </c>
      <c r="BO253" s="76">
        <f t="shared" ref="BO253:BO260" si="50">IFERROR(1/J253*(X253/H253),"0")</f>
        <v>0</v>
      </c>
      <c r="BP253" s="76">
        <f t="shared" ref="BP253:BP260" si="51">IFERROR(1/J253*(Y253/H253),"0")</f>
        <v>0</v>
      </c>
    </row>
    <row r="254" spans="1:68" ht="27" customHeight="1" x14ac:dyDescent="0.25">
      <c r="A254" s="61" t="s">
        <v>353</v>
      </c>
      <c r="B254" s="61" t="s">
        <v>355</v>
      </c>
      <c r="C254" s="35">
        <v>4301011826</v>
      </c>
      <c r="D254" s="450">
        <v>4680115884137</v>
      </c>
      <c r="E254" s="450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126</v>
      </c>
      <c r="L254" s="36"/>
      <c r="M254" s="37" t="s">
        <v>125</v>
      </c>
      <c r="N254" s="37"/>
      <c r="O254" s="36">
        <v>55</v>
      </c>
      <c r="P254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452"/>
      <c r="R254" s="452"/>
      <c r="S254" s="452"/>
      <c r="T254" s="453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customHeight="1" x14ac:dyDescent="0.25">
      <c r="A255" s="61" t="s">
        <v>356</v>
      </c>
      <c r="B255" s="61" t="s">
        <v>357</v>
      </c>
      <c r="C255" s="35">
        <v>4301011724</v>
      </c>
      <c r="D255" s="450">
        <v>4680115884236</v>
      </c>
      <c r="E255" s="450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452"/>
      <c r="R255" s="452"/>
      <c r="S255" s="452"/>
      <c r="T255" s="453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358</v>
      </c>
      <c r="B256" s="61" t="s">
        <v>359</v>
      </c>
      <c r="C256" s="35">
        <v>4301011721</v>
      </c>
      <c r="D256" s="450">
        <v>4680115884175</v>
      </c>
      <c r="E256" s="450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126</v>
      </c>
      <c r="L256" s="36"/>
      <c r="M256" s="37" t="s">
        <v>125</v>
      </c>
      <c r="N256" s="37"/>
      <c r="O256" s="36">
        <v>55</v>
      </c>
      <c r="P256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452"/>
      <c r="R256" s="452"/>
      <c r="S256" s="452"/>
      <c r="T256" s="45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360</v>
      </c>
      <c r="B257" s="61" t="s">
        <v>361</v>
      </c>
      <c r="C257" s="35">
        <v>4301011824</v>
      </c>
      <c r="D257" s="450">
        <v>4680115884144</v>
      </c>
      <c r="E257" s="450"/>
      <c r="F257" s="60">
        <v>0.4</v>
      </c>
      <c r="G257" s="36">
        <v>10</v>
      </c>
      <c r="H257" s="60">
        <v>4</v>
      </c>
      <c r="I257" s="60">
        <v>4.24</v>
      </c>
      <c r="J257" s="36">
        <v>120</v>
      </c>
      <c r="K257" s="36" t="s">
        <v>88</v>
      </c>
      <c r="L257" s="36"/>
      <c r="M257" s="37" t="s">
        <v>125</v>
      </c>
      <c r="N257" s="37"/>
      <c r="O257" s="36">
        <v>55</v>
      </c>
      <c r="P257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452"/>
      <c r="R257" s="452"/>
      <c r="S257" s="452"/>
      <c r="T257" s="45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362</v>
      </c>
      <c r="B258" s="61" t="s">
        <v>363</v>
      </c>
      <c r="C258" s="35">
        <v>4301011963</v>
      </c>
      <c r="D258" s="450">
        <v>4680115885288</v>
      </c>
      <c r="E258" s="450"/>
      <c r="F258" s="60">
        <v>0.37</v>
      </c>
      <c r="G258" s="36">
        <v>10</v>
      </c>
      <c r="H258" s="60">
        <v>3.7</v>
      </c>
      <c r="I258" s="60">
        <v>3.94</v>
      </c>
      <c r="J258" s="36">
        <v>120</v>
      </c>
      <c r="K258" s="36" t="s">
        <v>88</v>
      </c>
      <c r="L258" s="36"/>
      <c r="M258" s="37" t="s">
        <v>125</v>
      </c>
      <c r="N258" s="37"/>
      <c r="O258" s="36">
        <v>55</v>
      </c>
      <c r="P258" s="5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452"/>
      <c r="R258" s="452"/>
      <c r="S258" s="452"/>
      <c r="T258" s="45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364</v>
      </c>
      <c r="B259" s="61" t="s">
        <v>365</v>
      </c>
      <c r="C259" s="35">
        <v>4301011726</v>
      </c>
      <c r="D259" s="450">
        <v>4680115884182</v>
      </c>
      <c r="E259" s="450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452"/>
      <c r="R259" s="452"/>
      <c r="S259" s="452"/>
      <c r="T259" s="45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366</v>
      </c>
      <c r="B260" s="61" t="s">
        <v>367</v>
      </c>
      <c r="C260" s="35">
        <v>4301011722</v>
      </c>
      <c r="D260" s="450">
        <v>4680115884205</v>
      </c>
      <c r="E260" s="450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452"/>
      <c r="R260" s="452"/>
      <c r="S260" s="452"/>
      <c r="T260" s="45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x14ac:dyDescent="0.2">
      <c r="A261" s="457"/>
      <c r="B261" s="457"/>
      <c r="C261" s="457"/>
      <c r="D261" s="457"/>
      <c r="E261" s="457"/>
      <c r="F261" s="457"/>
      <c r="G261" s="457"/>
      <c r="H261" s="457"/>
      <c r="I261" s="457"/>
      <c r="J261" s="457"/>
      <c r="K261" s="457"/>
      <c r="L261" s="457"/>
      <c r="M261" s="457"/>
      <c r="N261" s="457"/>
      <c r="O261" s="458"/>
      <c r="P261" s="454" t="s">
        <v>43</v>
      </c>
      <c r="Q261" s="455"/>
      <c r="R261" s="455"/>
      <c r="S261" s="455"/>
      <c r="T261" s="455"/>
      <c r="U261" s="455"/>
      <c r="V261" s="456"/>
      <c r="W261" s="41" t="s">
        <v>42</v>
      </c>
      <c r="X261" s="42">
        <f>IFERROR(X253/H253,"0")+IFERROR(X254/H254,"0")+IFERROR(X255/H255,"0")+IFERROR(X256/H256,"0")+IFERROR(X257/H257,"0")+IFERROR(X258/H258,"0")+IFERROR(X259/H259,"0")+IFERROR(X260/H260,"0")</f>
        <v>0</v>
      </c>
      <c r="Y261" s="42">
        <f>IFERROR(Y253/H253,"0")+IFERROR(Y254/H254,"0")+IFERROR(Y255/H255,"0")+IFERROR(Y256/H256,"0")+IFERROR(Y257/H257,"0")+IFERROR(Y258/H258,"0")+IFERROR(Y259/H259,"0")+IFERROR(Y260/H260,"0")</f>
        <v>0</v>
      </c>
      <c r="Z261" s="42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5"/>
      <c r="AB261" s="65"/>
      <c r="AC261" s="65"/>
    </row>
    <row r="262" spans="1:68" x14ac:dyDescent="0.2">
      <c r="A262" s="457"/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7"/>
      <c r="O262" s="458"/>
      <c r="P262" s="454" t="s">
        <v>43</v>
      </c>
      <c r="Q262" s="455"/>
      <c r="R262" s="455"/>
      <c r="S262" s="455"/>
      <c r="T262" s="455"/>
      <c r="U262" s="455"/>
      <c r="V262" s="456"/>
      <c r="W262" s="41" t="s">
        <v>0</v>
      </c>
      <c r="X262" s="42">
        <f>IFERROR(SUM(X253:X260),"0")</f>
        <v>0</v>
      </c>
      <c r="Y262" s="42">
        <f>IFERROR(SUM(Y253:Y260),"0")</f>
        <v>0</v>
      </c>
      <c r="Z262" s="41"/>
      <c r="AA262" s="65"/>
      <c r="AB262" s="65"/>
      <c r="AC262" s="65"/>
    </row>
    <row r="263" spans="1:68" ht="16.5" customHeight="1" x14ac:dyDescent="0.25">
      <c r="A263" s="448" t="s">
        <v>368</v>
      </c>
      <c r="B263" s="448"/>
      <c r="C263" s="448"/>
      <c r="D263" s="448"/>
      <c r="E263" s="448"/>
      <c r="F263" s="448"/>
      <c r="G263" s="448"/>
      <c r="H263" s="448"/>
      <c r="I263" s="448"/>
      <c r="J263" s="448"/>
      <c r="K263" s="448"/>
      <c r="L263" s="448"/>
      <c r="M263" s="448"/>
      <c r="N263" s="448"/>
      <c r="O263" s="448"/>
      <c r="P263" s="448"/>
      <c r="Q263" s="448"/>
      <c r="R263" s="448"/>
      <c r="S263" s="448"/>
      <c r="T263" s="448"/>
      <c r="U263" s="448"/>
      <c r="V263" s="448"/>
      <c r="W263" s="448"/>
      <c r="X263" s="448"/>
      <c r="Y263" s="448"/>
      <c r="Z263" s="448"/>
      <c r="AA263" s="63"/>
      <c r="AB263" s="63"/>
      <c r="AC263" s="63"/>
    </row>
    <row r="264" spans="1:68" ht="14.25" customHeight="1" x14ac:dyDescent="0.25">
      <c r="A264" s="449" t="s">
        <v>122</v>
      </c>
      <c r="B264" s="449"/>
      <c r="C264" s="449"/>
      <c r="D264" s="449"/>
      <c r="E264" s="449"/>
      <c r="F264" s="449"/>
      <c r="G264" s="449"/>
      <c r="H264" s="449"/>
      <c r="I264" s="449"/>
      <c r="J264" s="449"/>
      <c r="K264" s="449"/>
      <c r="L264" s="449"/>
      <c r="M264" s="449"/>
      <c r="N264" s="449"/>
      <c r="O264" s="449"/>
      <c r="P264" s="449"/>
      <c r="Q264" s="449"/>
      <c r="R264" s="449"/>
      <c r="S264" s="449"/>
      <c r="T264" s="449"/>
      <c r="U264" s="449"/>
      <c r="V264" s="449"/>
      <c r="W264" s="449"/>
      <c r="X264" s="449"/>
      <c r="Y264" s="449"/>
      <c r="Z264" s="449"/>
      <c r="AA264" s="64"/>
      <c r="AB264" s="64"/>
      <c r="AC264" s="64"/>
    </row>
    <row r="265" spans="1:68" ht="27" customHeight="1" x14ac:dyDescent="0.25">
      <c r="A265" s="61" t="s">
        <v>369</v>
      </c>
      <c r="B265" s="61" t="s">
        <v>370</v>
      </c>
      <c r="C265" s="35">
        <v>4301011855</v>
      </c>
      <c r="D265" s="450">
        <v>4680115885837</v>
      </c>
      <c r="E265" s="450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55</v>
      </c>
      <c r="P265" s="5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452"/>
      <c r="R265" s="452"/>
      <c r="S265" s="452"/>
      <c r="T265" s="453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t="27" customHeight="1" x14ac:dyDescent="0.25">
      <c r="A266" s="61" t="s">
        <v>371</v>
      </c>
      <c r="B266" s="61" t="s">
        <v>372</v>
      </c>
      <c r="C266" s="35">
        <v>4301011850</v>
      </c>
      <c r="D266" s="450">
        <v>4680115885806</v>
      </c>
      <c r="E266" s="450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126</v>
      </c>
      <c r="L266" s="36"/>
      <c r="M266" s="37" t="s">
        <v>125</v>
      </c>
      <c r="N266" s="37"/>
      <c r="O266" s="36">
        <v>55</v>
      </c>
      <c r="P266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452"/>
      <c r="R266" s="452"/>
      <c r="S266" s="452"/>
      <c r="T266" s="453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37.5" customHeight="1" x14ac:dyDescent="0.25">
      <c r="A267" s="61" t="s">
        <v>373</v>
      </c>
      <c r="B267" s="61" t="s">
        <v>374</v>
      </c>
      <c r="C267" s="35">
        <v>4301011853</v>
      </c>
      <c r="D267" s="450">
        <v>4680115885851</v>
      </c>
      <c r="E267" s="450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126</v>
      </c>
      <c r="L267" s="36"/>
      <c r="M267" s="37" t="s">
        <v>125</v>
      </c>
      <c r="N267" s="37"/>
      <c r="O267" s="36">
        <v>55</v>
      </c>
      <c r="P267" s="5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452"/>
      <c r="R267" s="452"/>
      <c r="S267" s="452"/>
      <c r="T267" s="453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27" customHeight="1" x14ac:dyDescent="0.25">
      <c r="A268" s="61" t="s">
        <v>375</v>
      </c>
      <c r="B268" s="61" t="s">
        <v>376</v>
      </c>
      <c r="C268" s="35">
        <v>4301011852</v>
      </c>
      <c r="D268" s="450">
        <v>4680115885844</v>
      </c>
      <c r="E268" s="450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88</v>
      </c>
      <c r="L268" s="36"/>
      <c r="M268" s="37" t="s">
        <v>125</v>
      </c>
      <c r="N268" s="37"/>
      <c r="O268" s="36">
        <v>55</v>
      </c>
      <c r="P268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452"/>
      <c r="R268" s="452"/>
      <c r="S268" s="452"/>
      <c r="T268" s="453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customHeight="1" x14ac:dyDescent="0.25">
      <c r="A269" s="61" t="s">
        <v>377</v>
      </c>
      <c r="B269" s="61" t="s">
        <v>378</v>
      </c>
      <c r="C269" s="35">
        <v>4301011851</v>
      </c>
      <c r="D269" s="450">
        <v>4680115885820</v>
      </c>
      <c r="E269" s="450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125</v>
      </c>
      <c r="N269" s="37"/>
      <c r="O269" s="36">
        <v>55</v>
      </c>
      <c r="P269" s="5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452"/>
      <c r="R269" s="452"/>
      <c r="S269" s="452"/>
      <c r="T269" s="453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x14ac:dyDescent="0.2">
      <c r="A270" s="457"/>
      <c r="B270" s="457"/>
      <c r="C270" s="457"/>
      <c r="D270" s="457"/>
      <c r="E270" s="457"/>
      <c r="F270" s="457"/>
      <c r="G270" s="457"/>
      <c r="H270" s="457"/>
      <c r="I270" s="457"/>
      <c r="J270" s="457"/>
      <c r="K270" s="457"/>
      <c r="L270" s="457"/>
      <c r="M270" s="457"/>
      <c r="N270" s="457"/>
      <c r="O270" s="458"/>
      <c r="P270" s="454" t="s">
        <v>43</v>
      </c>
      <c r="Q270" s="455"/>
      <c r="R270" s="455"/>
      <c r="S270" s="455"/>
      <c r="T270" s="455"/>
      <c r="U270" s="455"/>
      <c r="V270" s="456"/>
      <c r="W270" s="41" t="s">
        <v>42</v>
      </c>
      <c r="X270" s="42">
        <f>IFERROR(X265/H265,"0")+IFERROR(X266/H266,"0")+IFERROR(X267/H267,"0")+IFERROR(X268/H268,"0")+IFERROR(X269/H269,"0")</f>
        <v>0</v>
      </c>
      <c r="Y270" s="42">
        <f>IFERROR(Y265/H265,"0")+IFERROR(Y266/H266,"0")+IFERROR(Y267/H267,"0")+IFERROR(Y268/H268,"0")+IFERROR(Y269/H269,"0")</f>
        <v>0</v>
      </c>
      <c r="Z270" s="42">
        <f>IFERROR(IF(Z265="",0,Z265),"0")+IFERROR(IF(Z266="",0,Z266),"0")+IFERROR(IF(Z267="",0,Z267),"0")+IFERROR(IF(Z268="",0,Z268),"0")+IFERROR(IF(Z269="",0,Z269),"0")</f>
        <v>0</v>
      </c>
      <c r="AA270" s="65"/>
      <c r="AB270" s="65"/>
      <c r="AC270" s="65"/>
    </row>
    <row r="271" spans="1:68" x14ac:dyDescent="0.2">
      <c r="A271" s="457"/>
      <c r="B271" s="457"/>
      <c r="C271" s="457"/>
      <c r="D271" s="457"/>
      <c r="E271" s="457"/>
      <c r="F271" s="457"/>
      <c r="G271" s="457"/>
      <c r="H271" s="457"/>
      <c r="I271" s="457"/>
      <c r="J271" s="457"/>
      <c r="K271" s="457"/>
      <c r="L271" s="457"/>
      <c r="M271" s="457"/>
      <c r="N271" s="457"/>
      <c r="O271" s="458"/>
      <c r="P271" s="454" t="s">
        <v>43</v>
      </c>
      <c r="Q271" s="455"/>
      <c r="R271" s="455"/>
      <c r="S271" s="455"/>
      <c r="T271" s="455"/>
      <c r="U271" s="455"/>
      <c r="V271" s="456"/>
      <c r="W271" s="41" t="s">
        <v>0</v>
      </c>
      <c r="X271" s="42">
        <f>IFERROR(SUM(X265:X269),"0")</f>
        <v>0</v>
      </c>
      <c r="Y271" s="42">
        <f>IFERROR(SUM(Y265:Y269),"0")</f>
        <v>0</v>
      </c>
      <c r="Z271" s="41"/>
      <c r="AA271" s="65"/>
      <c r="AB271" s="65"/>
      <c r="AC271" s="65"/>
    </row>
    <row r="272" spans="1:68" ht="16.5" customHeight="1" x14ac:dyDescent="0.25">
      <c r="A272" s="448" t="s">
        <v>379</v>
      </c>
      <c r="B272" s="448"/>
      <c r="C272" s="448"/>
      <c r="D272" s="448"/>
      <c r="E272" s="448"/>
      <c r="F272" s="448"/>
      <c r="G272" s="448"/>
      <c r="H272" s="448"/>
      <c r="I272" s="448"/>
      <c r="J272" s="448"/>
      <c r="K272" s="448"/>
      <c r="L272" s="448"/>
      <c r="M272" s="448"/>
      <c r="N272" s="448"/>
      <c r="O272" s="448"/>
      <c r="P272" s="448"/>
      <c r="Q272" s="448"/>
      <c r="R272" s="448"/>
      <c r="S272" s="448"/>
      <c r="T272" s="448"/>
      <c r="U272" s="448"/>
      <c r="V272" s="448"/>
      <c r="W272" s="448"/>
      <c r="X272" s="448"/>
      <c r="Y272" s="448"/>
      <c r="Z272" s="448"/>
      <c r="AA272" s="63"/>
      <c r="AB272" s="63"/>
      <c r="AC272" s="63"/>
    </row>
    <row r="273" spans="1:68" ht="14.25" customHeight="1" x14ac:dyDescent="0.25">
      <c r="A273" s="449" t="s">
        <v>122</v>
      </c>
      <c r="B273" s="449"/>
      <c r="C273" s="449"/>
      <c r="D273" s="449"/>
      <c r="E273" s="449"/>
      <c r="F273" s="449"/>
      <c r="G273" s="449"/>
      <c r="H273" s="449"/>
      <c r="I273" s="449"/>
      <c r="J273" s="449"/>
      <c r="K273" s="449"/>
      <c r="L273" s="449"/>
      <c r="M273" s="449"/>
      <c r="N273" s="449"/>
      <c r="O273" s="449"/>
      <c r="P273" s="449"/>
      <c r="Q273" s="449"/>
      <c r="R273" s="449"/>
      <c r="S273" s="449"/>
      <c r="T273" s="449"/>
      <c r="U273" s="449"/>
      <c r="V273" s="449"/>
      <c r="W273" s="449"/>
      <c r="X273" s="449"/>
      <c r="Y273" s="449"/>
      <c r="Z273" s="449"/>
      <c r="AA273" s="64"/>
      <c r="AB273" s="64"/>
      <c r="AC273" s="64"/>
    </row>
    <row r="274" spans="1:68" ht="27" customHeight="1" x14ac:dyDescent="0.25">
      <c r="A274" s="61" t="s">
        <v>380</v>
      </c>
      <c r="B274" s="61" t="s">
        <v>381</v>
      </c>
      <c r="C274" s="35">
        <v>4301011876</v>
      </c>
      <c r="D274" s="450">
        <v>4680115885707</v>
      </c>
      <c r="E274" s="450"/>
      <c r="F274" s="60">
        <v>0.9</v>
      </c>
      <c r="G274" s="36">
        <v>10</v>
      </c>
      <c r="H274" s="60">
        <v>9</v>
      </c>
      <c r="I274" s="60">
        <v>9.48</v>
      </c>
      <c r="J274" s="36">
        <v>56</v>
      </c>
      <c r="K274" s="36" t="s">
        <v>126</v>
      </c>
      <c r="L274" s="36"/>
      <c r="M274" s="37" t="s">
        <v>125</v>
      </c>
      <c r="N274" s="37"/>
      <c r="O274" s="36">
        <v>31</v>
      </c>
      <c r="P274" s="5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452"/>
      <c r="R274" s="452"/>
      <c r="S274" s="452"/>
      <c r="T274" s="453"/>
      <c r="U274" s="38" t="s">
        <v>48</v>
      </c>
      <c r="V274" s="38" t="s">
        <v>48</v>
      </c>
      <c r="W274" s="39" t="s">
        <v>0</v>
      </c>
      <c r="X274" s="57">
        <v>0</v>
      </c>
      <c r="Y274" s="54">
        <f>IFERROR(IF(X274="",0,CEILING((X274/$H274),1)*$H274),"")</f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19" t="s">
        <v>69</v>
      </c>
      <c r="BM274" s="76">
        <f>IFERROR(X274*I274/H274,"0")</f>
        <v>0</v>
      </c>
      <c r="BN274" s="76">
        <f>IFERROR(Y274*I274/H274,"0")</f>
        <v>0</v>
      </c>
      <c r="BO274" s="76">
        <f>IFERROR(1/J274*(X274/H274),"0")</f>
        <v>0</v>
      </c>
      <c r="BP274" s="76">
        <f>IFERROR(1/J274*(Y274/H274),"0")</f>
        <v>0</v>
      </c>
    </row>
    <row r="275" spans="1:68" x14ac:dyDescent="0.2">
      <c r="A275" s="457"/>
      <c r="B275" s="457"/>
      <c r="C275" s="457"/>
      <c r="D275" s="457"/>
      <c r="E275" s="457"/>
      <c r="F275" s="457"/>
      <c r="G275" s="457"/>
      <c r="H275" s="457"/>
      <c r="I275" s="457"/>
      <c r="J275" s="457"/>
      <c r="K275" s="457"/>
      <c r="L275" s="457"/>
      <c r="M275" s="457"/>
      <c r="N275" s="457"/>
      <c r="O275" s="458"/>
      <c r="P275" s="454" t="s">
        <v>43</v>
      </c>
      <c r="Q275" s="455"/>
      <c r="R275" s="455"/>
      <c r="S275" s="455"/>
      <c r="T275" s="455"/>
      <c r="U275" s="455"/>
      <c r="V275" s="456"/>
      <c r="W275" s="41" t="s">
        <v>42</v>
      </c>
      <c r="X275" s="42">
        <f>IFERROR(X274/H274,"0")</f>
        <v>0</v>
      </c>
      <c r="Y275" s="42">
        <f>IFERROR(Y274/H274,"0")</f>
        <v>0</v>
      </c>
      <c r="Z275" s="42">
        <f>IFERROR(IF(Z274="",0,Z274),"0")</f>
        <v>0</v>
      </c>
      <c r="AA275" s="65"/>
      <c r="AB275" s="65"/>
      <c r="AC275" s="65"/>
    </row>
    <row r="276" spans="1:68" x14ac:dyDescent="0.2">
      <c r="A276" s="457"/>
      <c r="B276" s="457"/>
      <c r="C276" s="457"/>
      <c r="D276" s="457"/>
      <c r="E276" s="457"/>
      <c r="F276" s="457"/>
      <c r="G276" s="457"/>
      <c r="H276" s="457"/>
      <c r="I276" s="457"/>
      <c r="J276" s="457"/>
      <c r="K276" s="457"/>
      <c r="L276" s="457"/>
      <c r="M276" s="457"/>
      <c r="N276" s="457"/>
      <c r="O276" s="458"/>
      <c r="P276" s="454" t="s">
        <v>43</v>
      </c>
      <c r="Q276" s="455"/>
      <c r="R276" s="455"/>
      <c r="S276" s="455"/>
      <c r="T276" s="455"/>
      <c r="U276" s="455"/>
      <c r="V276" s="456"/>
      <c r="W276" s="41" t="s">
        <v>0</v>
      </c>
      <c r="X276" s="42">
        <f>IFERROR(SUM(X274:X274),"0")</f>
        <v>0</v>
      </c>
      <c r="Y276" s="42">
        <f>IFERROR(SUM(Y274:Y274),"0")</f>
        <v>0</v>
      </c>
      <c r="Z276" s="41"/>
      <c r="AA276" s="65"/>
      <c r="AB276" s="65"/>
      <c r="AC276" s="65"/>
    </row>
    <row r="277" spans="1:68" ht="16.5" customHeight="1" x14ac:dyDescent="0.25">
      <c r="A277" s="448" t="s">
        <v>382</v>
      </c>
      <c r="B277" s="448"/>
      <c r="C277" s="448"/>
      <c r="D277" s="448"/>
      <c r="E277" s="448"/>
      <c r="F277" s="448"/>
      <c r="G277" s="448"/>
      <c r="H277" s="448"/>
      <c r="I277" s="448"/>
      <c r="J277" s="448"/>
      <c r="K277" s="448"/>
      <c r="L277" s="448"/>
      <c r="M277" s="448"/>
      <c r="N277" s="448"/>
      <c r="O277" s="448"/>
      <c r="P277" s="448"/>
      <c r="Q277" s="448"/>
      <c r="R277" s="448"/>
      <c r="S277" s="448"/>
      <c r="T277" s="448"/>
      <c r="U277" s="448"/>
      <c r="V277" s="448"/>
      <c r="W277" s="448"/>
      <c r="X277" s="448"/>
      <c r="Y277" s="448"/>
      <c r="Z277" s="448"/>
      <c r="AA277" s="63"/>
      <c r="AB277" s="63"/>
      <c r="AC277" s="63"/>
    </row>
    <row r="278" spans="1:68" ht="14.25" customHeight="1" x14ac:dyDescent="0.25">
      <c r="A278" s="449" t="s">
        <v>122</v>
      </c>
      <c r="B278" s="449"/>
      <c r="C278" s="449"/>
      <c r="D278" s="449"/>
      <c r="E278" s="449"/>
      <c r="F278" s="449"/>
      <c r="G278" s="449"/>
      <c r="H278" s="449"/>
      <c r="I278" s="449"/>
      <c r="J278" s="449"/>
      <c r="K278" s="449"/>
      <c r="L278" s="449"/>
      <c r="M278" s="449"/>
      <c r="N278" s="449"/>
      <c r="O278" s="449"/>
      <c r="P278" s="449"/>
      <c r="Q278" s="449"/>
      <c r="R278" s="449"/>
      <c r="S278" s="449"/>
      <c r="T278" s="449"/>
      <c r="U278" s="449"/>
      <c r="V278" s="449"/>
      <c r="W278" s="449"/>
      <c r="X278" s="449"/>
      <c r="Y278" s="449"/>
      <c r="Z278" s="449"/>
      <c r="AA278" s="64"/>
      <c r="AB278" s="64"/>
      <c r="AC278" s="64"/>
    </row>
    <row r="279" spans="1:68" ht="27" customHeight="1" x14ac:dyDescent="0.25">
      <c r="A279" s="61" t="s">
        <v>383</v>
      </c>
      <c r="B279" s="61" t="s">
        <v>384</v>
      </c>
      <c r="C279" s="35">
        <v>4301011223</v>
      </c>
      <c r="D279" s="450">
        <v>4607091383423</v>
      </c>
      <c r="E279" s="450"/>
      <c r="F279" s="60">
        <v>1.35</v>
      </c>
      <c r="G279" s="36">
        <v>8</v>
      </c>
      <c r="H279" s="60">
        <v>10.8</v>
      </c>
      <c r="I279" s="60">
        <v>11.375999999999999</v>
      </c>
      <c r="J279" s="36">
        <v>56</v>
      </c>
      <c r="K279" s="36" t="s">
        <v>126</v>
      </c>
      <c r="L279" s="36"/>
      <c r="M279" s="37" t="s">
        <v>128</v>
      </c>
      <c r="N279" s="37"/>
      <c r="O279" s="36">
        <v>35</v>
      </c>
      <c r="P279" s="5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452"/>
      <c r="R279" s="452"/>
      <c r="S279" s="452"/>
      <c r="T279" s="453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37.5" customHeight="1" x14ac:dyDescent="0.25">
      <c r="A280" s="61" t="s">
        <v>385</v>
      </c>
      <c r="B280" s="61" t="s">
        <v>386</v>
      </c>
      <c r="C280" s="35">
        <v>4301011879</v>
      </c>
      <c r="D280" s="450">
        <v>4680115885691</v>
      </c>
      <c r="E280" s="450"/>
      <c r="F280" s="60">
        <v>1.35</v>
      </c>
      <c r="G280" s="36">
        <v>8</v>
      </c>
      <c r="H280" s="60">
        <v>10.8</v>
      </c>
      <c r="I280" s="60">
        <v>11.28</v>
      </c>
      <c r="J280" s="36">
        <v>56</v>
      </c>
      <c r="K280" s="36" t="s">
        <v>126</v>
      </c>
      <c r="L280" s="36"/>
      <c r="M280" s="37" t="s">
        <v>82</v>
      </c>
      <c r="N280" s="37"/>
      <c r="O280" s="36">
        <v>30</v>
      </c>
      <c r="P280" s="5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452"/>
      <c r="R280" s="452"/>
      <c r="S280" s="452"/>
      <c r="T280" s="453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customHeight="1" x14ac:dyDescent="0.25">
      <c r="A281" s="61" t="s">
        <v>387</v>
      </c>
      <c r="B281" s="61" t="s">
        <v>388</v>
      </c>
      <c r="C281" s="35">
        <v>4301011878</v>
      </c>
      <c r="D281" s="450">
        <v>4680115885660</v>
      </c>
      <c r="E281" s="450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126</v>
      </c>
      <c r="L281" s="36"/>
      <c r="M281" s="37" t="s">
        <v>82</v>
      </c>
      <c r="N281" s="37"/>
      <c r="O281" s="36">
        <v>35</v>
      </c>
      <c r="P281" s="6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452"/>
      <c r="R281" s="452"/>
      <c r="S281" s="452"/>
      <c r="T281" s="453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x14ac:dyDescent="0.2">
      <c r="A282" s="457"/>
      <c r="B282" s="457"/>
      <c r="C282" s="457"/>
      <c r="D282" s="457"/>
      <c r="E282" s="457"/>
      <c r="F282" s="457"/>
      <c r="G282" s="457"/>
      <c r="H282" s="457"/>
      <c r="I282" s="457"/>
      <c r="J282" s="457"/>
      <c r="K282" s="457"/>
      <c r="L282" s="457"/>
      <c r="M282" s="457"/>
      <c r="N282" s="457"/>
      <c r="O282" s="458"/>
      <c r="P282" s="454" t="s">
        <v>43</v>
      </c>
      <c r="Q282" s="455"/>
      <c r="R282" s="455"/>
      <c r="S282" s="455"/>
      <c r="T282" s="455"/>
      <c r="U282" s="455"/>
      <c r="V282" s="456"/>
      <c r="W282" s="41" t="s">
        <v>42</v>
      </c>
      <c r="X282" s="42">
        <f>IFERROR(X279/H279,"0")+IFERROR(X280/H280,"0")+IFERROR(X281/H281,"0")</f>
        <v>0</v>
      </c>
      <c r="Y282" s="42">
        <f>IFERROR(Y279/H279,"0")+IFERROR(Y280/H280,"0")+IFERROR(Y281/H281,"0")</f>
        <v>0</v>
      </c>
      <c r="Z282" s="42">
        <f>IFERROR(IF(Z279="",0,Z279),"0")+IFERROR(IF(Z280="",0,Z280),"0")+IFERROR(IF(Z281="",0,Z281),"0")</f>
        <v>0</v>
      </c>
      <c r="AA282" s="65"/>
      <c r="AB282" s="65"/>
      <c r="AC282" s="65"/>
    </row>
    <row r="283" spans="1:68" x14ac:dyDescent="0.2">
      <c r="A283" s="457"/>
      <c r="B283" s="457"/>
      <c r="C283" s="457"/>
      <c r="D283" s="457"/>
      <c r="E283" s="457"/>
      <c r="F283" s="457"/>
      <c r="G283" s="457"/>
      <c r="H283" s="457"/>
      <c r="I283" s="457"/>
      <c r="J283" s="457"/>
      <c r="K283" s="457"/>
      <c r="L283" s="457"/>
      <c r="M283" s="457"/>
      <c r="N283" s="457"/>
      <c r="O283" s="458"/>
      <c r="P283" s="454" t="s">
        <v>43</v>
      </c>
      <c r="Q283" s="455"/>
      <c r="R283" s="455"/>
      <c r="S283" s="455"/>
      <c r="T283" s="455"/>
      <c r="U283" s="455"/>
      <c r="V283" s="456"/>
      <c r="W283" s="41" t="s">
        <v>0</v>
      </c>
      <c r="X283" s="42">
        <f>IFERROR(SUM(X279:X281),"0")</f>
        <v>0</v>
      </c>
      <c r="Y283" s="42">
        <f>IFERROR(SUM(Y279:Y281),"0")</f>
        <v>0</v>
      </c>
      <c r="Z283" s="41"/>
      <c r="AA283" s="65"/>
      <c r="AB283" s="65"/>
      <c r="AC283" s="65"/>
    </row>
    <row r="284" spans="1:68" ht="16.5" customHeight="1" x14ac:dyDescent="0.25">
      <c r="A284" s="448" t="s">
        <v>389</v>
      </c>
      <c r="B284" s="448"/>
      <c r="C284" s="448"/>
      <c r="D284" s="448"/>
      <c r="E284" s="448"/>
      <c r="F284" s="448"/>
      <c r="G284" s="448"/>
      <c r="H284" s="448"/>
      <c r="I284" s="448"/>
      <c r="J284" s="448"/>
      <c r="K284" s="448"/>
      <c r="L284" s="448"/>
      <c r="M284" s="448"/>
      <c r="N284" s="448"/>
      <c r="O284" s="448"/>
      <c r="P284" s="448"/>
      <c r="Q284" s="448"/>
      <c r="R284" s="448"/>
      <c r="S284" s="448"/>
      <c r="T284" s="448"/>
      <c r="U284" s="448"/>
      <c r="V284" s="448"/>
      <c r="W284" s="448"/>
      <c r="X284" s="448"/>
      <c r="Y284" s="448"/>
      <c r="Z284" s="448"/>
      <c r="AA284" s="63"/>
      <c r="AB284" s="63"/>
      <c r="AC284" s="63"/>
    </row>
    <row r="285" spans="1:68" ht="14.25" customHeight="1" x14ac:dyDescent="0.25">
      <c r="A285" s="449" t="s">
        <v>84</v>
      </c>
      <c r="B285" s="449"/>
      <c r="C285" s="449"/>
      <c r="D285" s="449"/>
      <c r="E285" s="449"/>
      <c r="F285" s="449"/>
      <c r="G285" s="449"/>
      <c r="H285" s="449"/>
      <c r="I285" s="449"/>
      <c r="J285" s="449"/>
      <c r="K285" s="449"/>
      <c r="L285" s="449"/>
      <c r="M285" s="449"/>
      <c r="N285" s="449"/>
      <c r="O285" s="449"/>
      <c r="P285" s="449"/>
      <c r="Q285" s="449"/>
      <c r="R285" s="449"/>
      <c r="S285" s="449"/>
      <c r="T285" s="449"/>
      <c r="U285" s="449"/>
      <c r="V285" s="449"/>
      <c r="W285" s="449"/>
      <c r="X285" s="449"/>
      <c r="Y285" s="449"/>
      <c r="Z285" s="449"/>
      <c r="AA285" s="64"/>
      <c r="AB285" s="64"/>
      <c r="AC285" s="64"/>
    </row>
    <row r="286" spans="1:68" ht="27" customHeight="1" x14ac:dyDescent="0.25">
      <c r="A286" s="61" t="s">
        <v>390</v>
      </c>
      <c r="B286" s="61" t="s">
        <v>391</v>
      </c>
      <c r="C286" s="35">
        <v>4301051409</v>
      </c>
      <c r="D286" s="450">
        <v>4680115881556</v>
      </c>
      <c r="E286" s="450"/>
      <c r="F286" s="60">
        <v>1</v>
      </c>
      <c r="G286" s="36">
        <v>4</v>
      </c>
      <c r="H286" s="60">
        <v>4</v>
      </c>
      <c r="I286" s="60">
        <v>4.4080000000000004</v>
      </c>
      <c r="J286" s="36">
        <v>104</v>
      </c>
      <c r="K286" s="36" t="s">
        <v>126</v>
      </c>
      <c r="L286" s="36"/>
      <c r="M286" s="37" t="s">
        <v>128</v>
      </c>
      <c r="N286" s="37"/>
      <c r="O286" s="36">
        <v>45</v>
      </c>
      <c r="P286" s="60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452"/>
      <c r="R286" s="452"/>
      <c r="S286" s="452"/>
      <c r="T286" s="453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IFERROR(IF(Y286=0,"",ROUNDUP(Y286/H286,0)*0.01196),"")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37.5" customHeight="1" x14ac:dyDescent="0.25">
      <c r="A287" s="61" t="s">
        <v>392</v>
      </c>
      <c r="B287" s="61" t="s">
        <v>393</v>
      </c>
      <c r="C287" s="35">
        <v>4301051506</v>
      </c>
      <c r="D287" s="450">
        <v>4680115881037</v>
      </c>
      <c r="E287" s="450"/>
      <c r="F287" s="60">
        <v>0.84</v>
      </c>
      <c r="G287" s="36">
        <v>4</v>
      </c>
      <c r="H287" s="60">
        <v>3.36</v>
      </c>
      <c r="I287" s="60">
        <v>3.6179999999999999</v>
      </c>
      <c r="J287" s="36">
        <v>120</v>
      </c>
      <c r="K287" s="36" t="s">
        <v>88</v>
      </c>
      <c r="L287" s="36"/>
      <c r="M287" s="37" t="s">
        <v>82</v>
      </c>
      <c r="N287" s="37"/>
      <c r="O287" s="36">
        <v>40</v>
      </c>
      <c r="P287" s="6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452"/>
      <c r="R287" s="452"/>
      <c r="S287" s="452"/>
      <c r="T287" s="453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IFERROR(IF(Y287=0,"",ROUNDUP(Y287/H287,0)*0.00937),"")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394</v>
      </c>
      <c r="B288" s="61" t="s">
        <v>395</v>
      </c>
      <c r="C288" s="35">
        <v>4301051487</v>
      </c>
      <c r="D288" s="450">
        <v>4680115881228</v>
      </c>
      <c r="E288" s="450"/>
      <c r="F288" s="60">
        <v>0.4</v>
      </c>
      <c r="G288" s="36">
        <v>6</v>
      </c>
      <c r="H288" s="60">
        <v>2.4</v>
      </c>
      <c r="I288" s="60">
        <v>2.6720000000000002</v>
      </c>
      <c r="J288" s="36">
        <v>156</v>
      </c>
      <c r="K288" s="36" t="s">
        <v>88</v>
      </c>
      <c r="L288" s="36"/>
      <c r="M288" s="37" t="s">
        <v>82</v>
      </c>
      <c r="N288" s="37"/>
      <c r="O288" s="36">
        <v>40</v>
      </c>
      <c r="P288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452"/>
      <c r="R288" s="452"/>
      <c r="S288" s="452"/>
      <c r="T288" s="45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396</v>
      </c>
      <c r="B289" s="61" t="s">
        <v>397</v>
      </c>
      <c r="C289" s="35">
        <v>4301051384</v>
      </c>
      <c r="D289" s="450">
        <v>4680115881211</v>
      </c>
      <c r="E289" s="450"/>
      <c r="F289" s="60">
        <v>0.4</v>
      </c>
      <c r="G289" s="36">
        <v>6</v>
      </c>
      <c r="H289" s="60">
        <v>2.4</v>
      </c>
      <c r="I289" s="60">
        <v>2.6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45</v>
      </c>
      <c r="P289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452"/>
      <c r="R289" s="452"/>
      <c r="S289" s="452"/>
      <c r="T289" s="45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398</v>
      </c>
      <c r="B290" s="61" t="s">
        <v>399</v>
      </c>
      <c r="C290" s="35">
        <v>4301051378</v>
      </c>
      <c r="D290" s="450">
        <v>4680115881020</v>
      </c>
      <c r="E290" s="450"/>
      <c r="F290" s="60">
        <v>0.84</v>
      </c>
      <c r="G290" s="36">
        <v>4</v>
      </c>
      <c r="H290" s="60">
        <v>3.36</v>
      </c>
      <c r="I290" s="60">
        <v>3.57</v>
      </c>
      <c r="J290" s="36">
        <v>120</v>
      </c>
      <c r="K290" s="36" t="s">
        <v>88</v>
      </c>
      <c r="L290" s="36"/>
      <c r="M290" s="37" t="s">
        <v>82</v>
      </c>
      <c r="N290" s="37"/>
      <c r="O290" s="36">
        <v>45</v>
      </c>
      <c r="P290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452"/>
      <c r="R290" s="452"/>
      <c r="S290" s="452"/>
      <c r="T290" s="45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IFERROR(IF(Y290=0,"",ROUNDUP(Y290/H290,0)*0.00937),"")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457"/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7"/>
      <c r="O291" s="458"/>
      <c r="P291" s="454" t="s">
        <v>43</v>
      </c>
      <c r="Q291" s="455"/>
      <c r="R291" s="455"/>
      <c r="S291" s="455"/>
      <c r="T291" s="455"/>
      <c r="U291" s="455"/>
      <c r="V291" s="456"/>
      <c r="W291" s="41" t="s">
        <v>42</v>
      </c>
      <c r="X291" s="42">
        <f>IFERROR(X286/H286,"0")+IFERROR(X287/H287,"0")+IFERROR(X288/H288,"0")+IFERROR(X289/H289,"0")+IFERROR(X290/H290,"0")</f>
        <v>0</v>
      </c>
      <c r="Y291" s="42">
        <f>IFERROR(Y286/H286,"0")+IFERROR(Y287/H287,"0")+IFERROR(Y288/H288,"0")+IFERROR(Y289/H289,"0")+IFERROR(Y290/H290,"0")</f>
        <v>0</v>
      </c>
      <c r="Z291" s="42">
        <f>IFERROR(IF(Z286="",0,Z286),"0")+IFERROR(IF(Z287="",0,Z287),"0")+IFERROR(IF(Z288="",0,Z288),"0")+IFERROR(IF(Z289="",0,Z289),"0")+IFERROR(IF(Z290="",0,Z290),"0")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457"/>
      <c r="B292" s="457"/>
      <c r="C292" s="457"/>
      <c r="D292" s="457"/>
      <c r="E292" s="457"/>
      <c r="F292" s="457"/>
      <c r="G292" s="457"/>
      <c r="H292" s="457"/>
      <c r="I292" s="457"/>
      <c r="J292" s="457"/>
      <c r="K292" s="457"/>
      <c r="L292" s="457"/>
      <c r="M292" s="457"/>
      <c r="N292" s="457"/>
      <c r="O292" s="458"/>
      <c r="P292" s="454" t="s">
        <v>43</v>
      </c>
      <c r="Q292" s="455"/>
      <c r="R292" s="455"/>
      <c r="S292" s="455"/>
      <c r="T292" s="455"/>
      <c r="U292" s="455"/>
      <c r="V292" s="456"/>
      <c r="W292" s="41" t="s">
        <v>0</v>
      </c>
      <c r="X292" s="42">
        <f>IFERROR(SUM(X286:X290),"0")</f>
        <v>0</v>
      </c>
      <c r="Y292" s="42">
        <f>IFERROR(SUM(Y286:Y290),"0")</f>
        <v>0</v>
      </c>
      <c r="Z292" s="41"/>
      <c r="AA292" s="65"/>
      <c r="AB292" s="65"/>
      <c r="AC292" s="65"/>
    </row>
    <row r="293" spans="1:68" ht="16.5" customHeight="1" x14ac:dyDescent="0.25">
      <c r="A293" s="448" t="s">
        <v>400</v>
      </c>
      <c r="B293" s="448"/>
      <c r="C293" s="448"/>
      <c r="D293" s="448"/>
      <c r="E293" s="448"/>
      <c r="F293" s="448"/>
      <c r="G293" s="448"/>
      <c r="H293" s="448"/>
      <c r="I293" s="448"/>
      <c r="J293" s="448"/>
      <c r="K293" s="448"/>
      <c r="L293" s="448"/>
      <c r="M293" s="448"/>
      <c r="N293" s="448"/>
      <c r="O293" s="448"/>
      <c r="P293" s="448"/>
      <c r="Q293" s="448"/>
      <c r="R293" s="448"/>
      <c r="S293" s="448"/>
      <c r="T293" s="448"/>
      <c r="U293" s="448"/>
      <c r="V293" s="448"/>
      <c r="W293" s="448"/>
      <c r="X293" s="448"/>
      <c r="Y293" s="448"/>
      <c r="Z293" s="448"/>
      <c r="AA293" s="63"/>
      <c r="AB293" s="63"/>
      <c r="AC293" s="63"/>
    </row>
    <row r="294" spans="1:68" ht="14.25" customHeight="1" x14ac:dyDescent="0.25">
      <c r="A294" s="449" t="s">
        <v>84</v>
      </c>
      <c r="B294" s="449"/>
      <c r="C294" s="449"/>
      <c r="D294" s="449"/>
      <c r="E294" s="449"/>
      <c r="F294" s="449"/>
      <c r="G294" s="449"/>
      <c r="H294" s="449"/>
      <c r="I294" s="449"/>
      <c r="J294" s="449"/>
      <c r="K294" s="449"/>
      <c r="L294" s="449"/>
      <c r="M294" s="449"/>
      <c r="N294" s="449"/>
      <c r="O294" s="449"/>
      <c r="P294" s="449"/>
      <c r="Q294" s="449"/>
      <c r="R294" s="449"/>
      <c r="S294" s="449"/>
      <c r="T294" s="449"/>
      <c r="U294" s="449"/>
      <c r="V294" s="449"/>
      <c r="W294" s="449"/>
      <c r="X294" s="449"/>
      <c r="Y294" s="449"/>
      <c r="Z294" s="449"/>
      <c r="AA294" s="64"/>
      <c r="AB294" s="64"/>
      <c r="AC294" s="64"/>
    </row>
    <row r="295" spans="1:68" ht="27" customHeight="1" x14ac:dyDescent="0.25">
      <c r="A295" s="61" t="s">
        <v>401</v>
      </c>
      <c r="B295" s="61" t="s">
        <v>402</v>
      </c>
      <c r="C295" s="35">
        <v>4301051731</v>
      </c>
      <c r="D295" s="450">
        <v>4680115884618</v>
      </c>
      <c r="E295" s="450"/>
      <c r="F295" s="60">
        <v>0.6</v>
      </c>
      <c r="G295" s="36">
        <v>6</v>
      </c>
      <c r="H295" s="60">
        <v>3.6</v>
      </c>
      <c r="I295" s="60">
        <v>3.81</v>
      </c>
      <c r="J295" s="36">
        <v>120</v>
      </c>
      <c r="K295" s="36" t="s">
        <v>88</v>
      </c>
      <c r="L295" s="36"/>
      <c r="M295" s="37" t="s">
        <v>82</v>
      </c>
      <c r="N295" s="37"/>
      <c r="O295" s="36">
        <v>45</v>
      </c>
      <c r="P295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452"/>
      <c r="R295" s="452"/>
      <c r="S295" s="452"/>
      <c r="T295" s="453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IFERROR(IF(Y295=0,"",ROUNDUP(Y295/H295,0)*0.00937),"")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28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7"/>
      <c r="O296" s="458"/>
      <c r="P296" s="454" t="s">
        <v>43</v>
      </c>
      <c r="Q296" s="455"/>
      <c r="R296" s="455"/>
      <c r="S296" s="455"/>
      <c r="T296" s="455"/>
      <c r="U296" s="455"/>
      <c r="V296" s="456"/>
      <c r="W296" s="41" t="s">
        <v>42</v>
      </c>
      <c r="X296" s="42">
        <f>IFERROR(X295/H295,"0")</f>
        <v>0</v>
      </c>
      <c r="Y296" s="42">
        <f>IFERROR(Y295/H295,"0")</f>
        <v>0</v>
      </c>
      <c r="Z296" s="42">
        <f>IFERROR(IF(Z295="",0,Z295),"0")</f>
        <v>0</v>
      </c>
      <c r="AA296" s="65"/>
      <c r="AB296" s="65"/>
      <c r="AC296" s="65"/>
    </row>
    <row r="297" spans="1:68" x14ac:dyDescent="0.2">
      <c r="A297" s="457"/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7"/>
      <c r="O297" s="458"/>
      <c r="P297" s="454" t="s">
        <v>43</v>
      </c>
      <c r="Q297" s="455"/>
      <c r="R297" s="455"/>
      <c r="S297" s="455"/>
      <c r="T297" s="455"/>
      <c r="U297" s="455"/>
      <c r="V297" s="456"/>
      <c r="W297" s="41" t="s">
        <v>0</v>
      </c>
      <c r="X297" s="42">
        <f>IFERROR(SUM(X295:X295),"0")</f>
        <v>0</v>
      </c>
      <c r="Y297" s="42">
        <f>IFERROR(SUM(Y295:Y295),"0")</f>
        <v>0</v>
      </c>
      <c r="Z297" s="41"/>
      <c r="AA297" s="65"/>
      <c r="AB297" s="65"/>
      <c r="AC297" s="65"/>
    </row>
    <row r="298" spans="1:68" ht="16.5" customHeight="1" x14ac:dyDescent="0.25">
      <c r="A298" s="448" t="s">
        <v>403</v>
      </c>
      <c r="B298" s="448"/>
      <c r="C298" s="448"/>
      <c r="D298" s="448"/>
      <c r="E298" s="448"/>
      <c r="F298" s="448"/>
      <c r="G298" s="448"/>
      <c r="H298" s="448"/>
      <c r="I298" s="448"/>
      <c r="J298" s="448"/>
      <c r="K298" s="448"/>
      <c r="L298" s="448"/>
      <c r="M298" s="448"/>
      <c r="N298" s="448"/>
      <c r="O298" s="448"/>
      <c r="P298" s="448"/>
      <c r="Q298" s="448"/>
      <c r="R298" s="448"/>
      <c r="S298" s="448"/>
      <c r="T298" s="448"/>
      <c r="U298" s="448"/>
      <c r="V298" s="448"/>
      <c r="W298" s="448"/>
      <c r="X298" s="448"/>
      <c r="Y298" s="448"/>
      <c r="Z298" s="448"/>
      <c r="AA298" s="63"/>
      <c r="AB298" s="63"/>
      <c r="AC298" s="63"/>
    </row>
    <row r="299" spans="1:68" ht="14.25" customHeight="1" x14ac:dyDescent="0.25">
      <c r="A299" s="449" t="s">
        <v>122</v>
      </c>
      <c r="B299" s="449"/>
      <c r="C299" s="449"/>
      <c r="D299" s="449"/>
      <c r="E299" s="449"/>
      <c r="F299" s="449"/>
      <c r="G299" s="449"/>
      <c r="H299" s="449"/>
      <c r="I299" s="449"/>
      <c r="J299" s="449"/>
      <c r="K299" s="449"/>
      <c r="L299" s="449"/>
      <c r="M299" s="449"/>
      <c r="N299" s="449"/>
      <c r="O299" s="449"/>
      <c r="P299" s="449"/>
      <c r="Q299" s="449"/>
      <c r="R299" s="449"/>
      <c r="S299" s="449"/>
      <c r="T299" s="449"/>
      <c r="U299" s="449"/>
      <c r="V299" s="449"/>
      <c r="W299" s="449"/>
      <c r="X299" s="449"/>
      <c r="Y299" s="449"/>
      <c r="Z299" s="449"/>
      <c r="AA299" s="64"/>
      <c r="AB299" s="64"/>
      <c r="AC299" s="64"/>
    </row>
    <row r="300" spans="1:68" ht="27" customHeight="1" x14ac:dyDescent="0.25">
      <c r="A300" s="61" t="s">
        <v>404</v>
      </c>
      <c r="B300" s="61" t="s">
        <v>405</v>
      </c>
      <c r="C300" s="35">
        <v>4301011593</v>
      </c>
      <c r="D300" s="450">
        <v>4680115882973</v>
      </c>
      <c r="E300" s="450"/>
      <c r="F300" s="60">
        <v>0.7</v>
      </c>
      <c r="G300" s="36">
        <v>6</v>
      </c>
      <c r="H300" s="60">
        <v>4.2</v>
      </c>
      <c r="I300" s="60">
        <v>4.5599999999999996</v>
      </c>
      <c r="J300" s="36">
        <v>104</v>
      </c>
      <c r="K300" s="36" t="s">
        <v>126</v>
      </c>
      <c r="L300" s="36"/>
      <c r="M300" s="37" t="s">
        <v>125</v>
      </c>
      <c r="N300" s="37"/>
      <c r="O300" s="36">
        <v>55</v>
      </c>
      <c r="P300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452"/>
      <c r="R300" s="452"/>
      <c r="S300" s="452"/>
      <c r="T300" s="453"/>
      <c r="U300" s="38" t="s">
        <v>48</v>
      </c>
      <c r="V300" s="38" t="s">
        <v>48</v>
      </c>
      <c r="W300" s="39" t="s">
        <v>0</v>
      </c>
      <c r="X300" s="57">
        <v>0</v>
      </c>
      <c r="Y300" s="54">
        <f>IFERROR(IF(X300="",0,CEILING((X300/$H300),1)*$H300),"")</f>
        <v>0</v>
      </c>
      <c r="Z300" s="40" t="str">
        <f>IFERROR(IF(Y300=0,"",ROUNDUP(Y300/H300,0)*0.01196),"")</f>
        <v/>
      </c>
      <c r="AA300" s="66" t="s">
        <v>48</v>
      </c>
      <c r="AB300" s="67" t="s">
        <v>48</v>
      </c>
      <c r="AC300" s="77"/>
      <c r="AG300" s="76"/>
      <c r="AJ300" s="79"/>
      <c r="AK300" s="79"/>
      <c r="BB300" s="229" t="s">
        <v>69</v>
      </c>
      <c r="BM300" s="76">
        <f>IFERROR(X300*I300/H300,"0")</f>
        <v>0</v>
      </c>
      <c r="BN300" s="76">
        <f>IFERROR(Y300*I300/H300,"0")</f>
        <v>0</v>
      </c>
      <c r="BO300" s="76">
        <f>IFERROR(1/J300*(X300/H300),"0")</f>
        <v>0</v>
      </c>
      <c r="BP300" s="76">
        <f>IFERROR(1/J300*(Y300/H300),"0")</f>
        <v>0</v>
      </c>
    </row>
    <row r="301" spans="1:68" x14ac:dyDescent="0.2">
      <c r="A301" s="457"/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8"/>
      <c r="P301" s="454" t="s">
        <v>43</v>
      </c>
      <c r="Q301" s="455"/>
      <c r="R301" s="455"/>
      <c r="S301" s="455"/>
      <c r="T301" s="455"/>
      <c r="U301" s="455"/>
      <c r="V301" s="456"/>
      <c r="W301" s="41" t="s">
        <v>42</v>
      </c>
      <c r="X301" s="42">
        <f>IFERROR(X300/H300,"0")</f>
        <v>0</v>
      </c>
      <c r="Y301" s="42">
        <f>IFERROR(Y300/H300,"0")</f>
        <v>0</v>
      </c>
      <c r="Z301" s="42">
        <f>IFERROR(IF(Z300="",0,Z300),"0")</f>
        <v>0</v>
      </c>
      <c r="AA301" s="65"/>
      <c r="AB301" s="65"/>
      <c r="AC301" s="65"/>
    </row>
    <row r="302" spans="1:68" x14ac:dyDescent="0.2">
      <c r="A302" s="457"/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7"/>
      <c r="O302" s="458"/>
      <c r="P302" s="454" t="s">
        <v>43</v>
      </c>
      <c r="Q302" s="455"/>
      <c r="R302" s="455"/>
      <c r="S302" s="455"/>
      <c r="T302" s="455"/>
      <c r="U302" s="455"/>
      <c r="V302" s="456"/>
      <c r="W302" s="41" t="s">
        <v>0</v>
      </c>
      <c r="X302" s="42">
        <f>IFERROR(SUM(X300:X300),"0")</f>
        <v>0</v>
      </c>
      <c r="Y302" s="42">
        <f>IFERROR(SUM(Y300:Y300),"0")</f>
        <v>0</v>
      </c>
      <c r="Z302" s="41"/>
      <c r="AA302" s="65"/>
      <c r="AB302" s="65"/>
      <c r="AC302" s="65"/>
    </row>
    <row r="303" spans="1:68" ht="14.25" customHeight="1" x14ac:dyDescent="0.25">
      <c r="A303" s="449" t="s">
        <v>79</v>
      </c>
      <c r="B303" s="449"/>
      <c r="C303" s="449"/>
      <c r="D303" s="449"/>
      <c r="E303" s="449"/>
      <c r="F303" s="449"/>
      <c r="G303" s="449"/>
      <c r="H303" s="449"/>
      <c r="I303" s="449"/>
      <c r="J303" s="449"/>
      <c r="K303" s="449"/>
      <c r="L303" s="449"/>
      <c r="M303" s="449"/>
      <c r="N303" s="449"/>
      <c r="O303" s="449"/>
      <c r="P303" s="449"/>
      <c r="Q303" s="449"/>
      <c r="R303" s="449"/>
      <c r="S303" s="449"/>
      <c r="T303" s="449"/>
      <c r="U303" s="449"/>
      <c r="V303" s="449"/>
      <c r="W303" s="449"/>
      <c r="X303" s="449"/>
      <c r="Y303" s="449"/>
      <c r="Z303" s="449"/>
      <c r="AA303" s="64"/>
      <c r="AB303" s="64"/>
      <c r="AC303" s="64"/>
    </row>
    <row r="304" spans="1:68" ht="27" customHeight="1" x14ac:dyDescent="0.25">
      <c r="A304" s="61" t="s">
        <v>406</v>
      </c>
      <c r="B304" s="61" t="s">
        <v>407</v>
      </c>
      <c r="C304" s="35">
        <v>4301031305</v>
      </c>
      <c r="D304" s="450">
        <v>4607091389845</v>
      </c>
      <c r="E304" s="450"/>
      <c r="F304" s="60">
        <v>0.35</v>
      </c>
      <c r="G304" s="36">
        <v>6</v>
      </c>
      <c r="H304" s="60">
        <v>2.1</v>
      </c>
      <c r="I304" s="60">
        <v>2.2000000000000002</v>
      </c>
      <c r="J304" s="36">
        <v>234</v>
      </c>
      <c r="K304" s="36" t="s">
        <v>83</v>
      </c>
      <c r="L304" s="36"/>
      <c r="M304" s="37" t="s">
        <v>82</v>
      </c>
      <c r="N304" s="37"/>
      <c r="O304" s="36">
        <v>40</v>
      </c>
      <c r="P304" s="6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452"/>
      <c r="R304" s="452"/>
      <c r="S304" s="452"/>
      <c r="T304" s="453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IFERROR(IF(Y304=0,"",ROUNDUP(Y304/H304,0)*0.00502),"")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0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t="27" customHeight="1" x14ac:dyDescent="0.25">
      <c r="A305" s="61" t="s">
        <v>408</v>
      </c>
      <c r="B305" s="61" t="s">
        <v>409</v>
      </c>
      <c r="C305" s="35">
        <v>4301031306</v>
      </c>
      <c r="D305" s="450">
        <v>4680115882881</v>
      </c>
      <c r="E305" s="450"/>
      <c r="F305" s="60">
        <v>0.28000000000000003</v>
      </c>
      <c r="G305" s="36">
        <v>6</v>
      </c>
      <c r="H305" s="60">
        <v>1.68</v>
      </c>
      <c r="I305" s="60">
        <v>1.81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60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452"/>
      <c r="R305" s="452"/>
      <c r="S305" s="452"/>
      <c r="T305" s="453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7"/>
      <c r="O306" s="458"/>
      <c r="P306" s="454" t="s">
        <v>43</v>
      </c>
      <c r="Q306" s="455"/>
      <c r="R306" s="455"/>
      <c r="S306" s="455"/>
      <c r="T306" s="455"/>
      <c r="U306" s="455"/>
      <c r="V306" s="456"/>
      <c r="W306" s="41" t="s">
        <v>42</v>
      </c>
      <c r="X306" s="42">
        <f>IFERROR(X304/H304,"0")+IFERROR(X305/H305,"0")</f>
        <v>0</v>
      </c>
      <c r="Y306" s="42">
        <f>IFERROR(Y304/H304,"0")+IFERROR(Y305/H305,"0")</f>
        <v>0</v>
      </c>
      <c r="Z306" s="42">
        <f>IFERROR(IF(Z304="",0,Z304),"0")+IFERROR(IF(Z305="",0,Z305),"0")</f>
        <v>0</v>
      </c>
      <c r="AA306" s="65"/>
      <c r="AB306" s="65"/>
      <c r="AC306" s="65"/>
    </row>
    <row r="307" spans="1:68" x14ac:dyDescent="0.2">
      <c r="A307" s="457"/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7"/>
      <c r="O307" s="458"/>
      <c r="P307" s="454" t="s">
        <v>43</v>
      </c>
      <c r="Q307" s="455"/>
      <c r="R307" s="455"/>
      <c r="S307" s="455"/>
      <c r="T307" s="455"/>
      <c r="U307" s="455"/>
      <c r="V307" s="456"/>
      <c r="W307" s="41" t="s">
        <v>0</v>
      </c>
      <c r="X307" s="42">
        <f>IFERROR(SUM(X304:X305),"0")</f>
        <v>0</v>
      </c>
      <c r="Y307" s="42">
        <f>IFERROR(SUM(Y304:Y305),"0")</f>
        <v>0</v>
      </c>
      <c r="Z307" s="41"/>
      <c r="AA307" s="65"/>
      <c r="AB307" s="65"/>
      <c r="AC307" s="65"/>
    </row>
    <row r="308" spans="1:68" ht="16.5" customHeight="1" x14ac:dyDescent="0.25">
      <c r="A308" s="448" t="s">
        <v>410</v>
      </c>
      <c r="B308" s="448"/>
      <c r="C308" s="448"/>
      <c r="D308" s="448"/>
      <c r="E308" s="448"/>
      <c r="F308" s="448"/>
      <c r="G308" s="448"/>
      <c r="H308" s="448"/>
      <c r="I308" s="448"/>
      <c r="J308" s="448"/>
      <c r="K308" s="448"/>
      <c r="L308" s="448"/>
      <c r="M308" s="448"/>
      <c r="N308" s="448"/>
      <c r="O308" s="448"/>
      <c r="P308" s="448"/>
      <c r="Q308" s="448"/>
      <c r="R308" s="448"/>
      <c r="S308" s="448"/>
      <c r="T308" s="448"/>
      <c r="U308" s="448"/>
      <c r="V308" s="448"/>
      <c r="W308" s="448"/>
      <c r="X308" s="448"/>
      <c r="Y308" s="448"/>
      <c r="Z308" s="448"/>
      <c r="AA308" s="63"/>
      <c r="AB308" s="63"/>
      <c r="AC308" s="63"/>
    </row>
    <row r="309" spans="1:68" ht="14.25" customHeight="1" x14ac:dyDescent="0.25">
      <c r="A309" s="449" t="s">
        <v>122</v>
      </c>
      <c r="B309" s="449"/>
      <c r="C309" s="449"/>
      <c r="D309" s="449"/>
      <c r="E309" s="449"/>
      <c r="F309" s="449"/>
      <c r="G309" s="449"/>
      <c r="H309" s="449"/>
      <c r="I309" s="449"/>
      <c r="J309" s="449"/>
      <c r="K309" s="449"/>
      <c r="L309" s="449"/>
      <c r="M309" s="449"/>
      <c r="N309" s="449"/>
      <c r="O309" s="449"/>
      <c r="P309" s="449"/>
      <c r="Q309" s="449"/>
      <c r="R309" s="449"/>
      <c r="S309" s="449"/>
      <c r="T309" s="449"/>
      <c r="U309" s="449"/>
      <c r="V309" s="449"/>
      <c r="W309" s="449"/>
      <c r="X309" s="449"/>
      <c r="Y309" s="449"/>
      <c r="Z309" s="449"/>
      <c r="AA309" s="64"/>
      <c r="AB309" s="64"/>
      <c r="AC309" s="64"/>
    </row>
    <row r="310" spans="1:68" ht="27" customHeight="1" x14ac:dyDescent="0.25">
      <c r="A310" s="61" t="s">
        <v>411</v>
      </c>
      <c r="B310" s="61" t="s">
        <v>412</v>
      </c>
      <c r="C310" s="35">
        <v>4301012024</v>
      </c>
      <c r="D310" s="450">
        <v>4680115885615</v>
      </c>
      <c r="E310" s="450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126</v>
      </c>
      <c r="L310" s="36"/>
      <c r="M310" s="37" t="s">
        <v>128</v>
      </c>
      <c r="N310" s="37"/>
      <c r="O310" s="36">
        <v>55</v>
      </c>
      <c r="P310" s="6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452"/>
      <c r="R310" s="452"/>
      <c r="S310" s="452"/>
      <c r="T310" s="453"/>
      <c r="U310" s="38" t="s">
        <v>48</v>
      </c>
      <c r="V310" s="38" t="s">
        <v>48</v>
      </c>
      <c r="W310" s="39" t="s">
        <v>0</v>
      </c>
      <c r="X310" s="57">
        <v>0</v>
      </c>
      <c r="Y310" s="54">
        <f t="shared" ref="Y310:Y316" si="52">IFERROR(IF(X310="",0,CEILING((X310/$H310),1)*$H310),"")</f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ref="BM310:BM316" si="53">IFERROR(X310*I310/H310,"0")</f>
        <v>0</v>
      </c>
      <c r="BN310" s="76">
        <f t="shared" ref="BN310:BN316" si="54">IFERROR(Y310*I310/H310,"0")</f>
        <v>0</v>
      </c>
      <c r="BO310" s="76">
        <f t="shared" ref="BO310:BO316" si="55">IFERROR(1/J310*(X310/H310),"0")</f>
        <v>0</v>
      </c>
      <c r="BP310" s="76">
        <f t="shared" ref="BP310:BP316" si="56">IFERROR(1/J310*(Y310/H310),"0")</f>
        <v>0</v>
      </c>
    </row>
    <row r="311" spans="1:68" ht="37.5" customHeight="1" x14ac:dyDescent="0.25">
      <c r="A311" s="61" t="s">
        <v>413</v>
      </c>
      <c r="B311" s="61" t="s">
        <v>414</v>
      </c>
      <c r="C311" s="35">
        <v>4301011858</v>
      </c>
      <c r="D311" s="450">
        <v>4680115885646</v>
      </c>
      <c r="E311" s="450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126</v>
      </c>
      <c r="L311" s="36"/>
      <c r="M311" s="37" t="s">
        <v>125</v>
      </c>
      <c r="N311" s="37"/>
      <c r="O311" s="36">
        <v>55</v>
      </c>
      <c r="P311" s="6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452"/>
      <c r="R311" s="452"/>
      <c r="S311" s="452"/>
      <c r="T311" s="453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si="52"/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0</v>
      </c>
      <c r="BN311" s="76">
        <f t="shared" si="54"/>
        <v>0</v>
      </c>
      <c r="BO311" s="76">
        <f t="shared" si="55"/>
        <v>0</v>
      </c>
      <c r="BP311" s="76">
        <f t="shared" si="56"/>
        <v>0</v>
      </c>
    </row>
    <row r="312" spans="1:68" ht="27" customHeight="1" x14ac:dyDescent="0.25">
      <c r="A312" s="61" t="s">
        <v>415</v>
      </c>
      <c r="B312" s="61" t="s">
        <v>416</v>
      </c>
      <c r="C312" s="35">
        <v>4301012016</v>
      </c>
      <c r="D312" s="450">
        <v>4680115885554</v>
      </c>
      <c r="E312" s="450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126</v>
      </c>
      <c r="L312" s="36"/>
      <c r="M312" s="37" t="s">
        <v>128</v>
      </c>
      <c r="N312" s="37"/>
      <c r="O312" s="36">
        <v>55</v>
      </c>
      <c r="P312" s="61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452"/>
      <c r="R312" s="452"/>
      <c r="S312" s="452"/>
      <c r="T312" s="453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customHeight="1" x14ac:dyDescent="0.25">
      <c r="A313" s="61" t="s">
        <v>417</v>
      </c>
      <c r="B313" s="61" t="s">
        <v>418</v>
      </c>
      <c r="C313" s="35">
        <v>4301011857</v>
      </c>
      <c r="D313" s="450">
        <v>4680115885622</v>
      </c>
      <c r="E313" s="450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88</v>
      </c>
      <c r="L313" s="36"/>
      <c r="M313" s="37" t="s">
        <v>125</v>
      </c>
      <c r="N313" s="37"/>
      <c r="O313" s="36">
        <v>55</v>
      </c>
      <c r="P313" s="6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452"/>
      <c r="R313" s="452"/>
      <c r="S313" s="452"/>
      <c r="T313" s="453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419</v>
      </c>
      <c r="B314" s="61" t="s">
        <v>420</v>
      </c>
      <c r="C314" s="35">
        <v>4301011573</v>
      </c>
      <c r="D314" s="450">
        <v>4680115881938</v>
      </c>
      <c r="E314" s="450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125</v>
      </c>
      <c r="N314" s="37"/>
      <c r="O314" s="36">
        <v>90</v>
      </c>
      <c r="P314" s="6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452"/>
      <c r="R314" s="452"/>
      <c r="S314" s="452"/>
      <c r="T314" s="453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customHeight="1" x14ac:dyDescent="0.25">
      <c r="A315" s="61" t="s">
        <v>421</v>
      </c>
      <c r="B315" s="61" t="s">
        <v>422</v>
      </c>
      <c r="C315" s="35">
        <v>4301010944</v>
      </c>
      <c r="D315" s="450">
        <v>4607091387346</v>
      </c>
      <c r="E315" s="450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125</v>
      </c>
      <c r="N315" s="37"/>
      <c r="O315" s="36">
        <v>55</v>
      </c>
      <c r="P315" s="61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452"/>
      <c r="R315" s="452"/>
      <c r="S315" s="452"/>
      <c r="T315" s="453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customHeight="1" x14ac:dyDescent="0.25">
      <c r="A316" s="61" t="s">
        <v>423</v>
      </c>
      <c r="B316" s="61" t="s">
        <v>424</v>
      </c>
      <c r="C316" s="35">
        <v>4301011859</v>
      </c>
      <c r="D316" s="450">
        <v>4680115885608</v>
      </c>
      <c r="E316" s="450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125</v>
      </c>
      <c r="N316" s="37"/>
      <c r="O316" s="36">
        <v>55</v>
      </c>
      <c r="P316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452"/>
      <c r="R316" s="452"/>
      <c r="S316" s="452"/>
      <c r="T316" s="453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x14ac:dyDescent="0.2">
      <c r="A317" s="457"/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7"/>
      <c r="O317" s="458"/>
      <c r="P317" s="454" t="s">
        <v>43</v>
      </c>
      <c r="Q317" s="455"/>
      <c r="R317" s="455"/>
      <c r="S317" s="455"/>
      <c r="T317" s="455"/>
      <c r="U317" s="455"/>
      <c r="V317" s="456"/>
      <c r="W317" s="41" t="s">
        <v>42</v>
      </c>
      <c r="X317" s="42">
        <f>IFERROR(X310/H310,"0")+IFERROR(X311/H311,"0")+IFERROR(X312/H312,"0")+IFERROR(X313/H313,"0")+IFERROR(X314/H314,"0")+IFERROR(X315/H315,"0")+IFERROR(X316/H316,"0")</f>
        <v>0</v>
      </c>
      <c r="Y317" s="42">
        <f>IFERROR(Y310/H310,"0")+IFERROR(Y311/H311,"0")+IFERROR(Y312/H312,"0")+IFERROR(Y313/H313,"0")+IFERROR(Y314/H314,"0")+IFERROR(Y315/H315,"0")+IFERROR(Y316/H316,"0")</f>
        <v>0</v>
      </c>
      <c r="Z317" s="42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65"/>
      <c r="AB317" s="65"/>
      <c r="AC317" s="65"/>
    </row>
    <row r="318" spans="1:68" x14ac:dyDescent="0.2">
      <c r="A318" s="457"/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7"/>
      <c r="O318" s="458"/>
      <c r="P318" s="454" t="s">
        <v>43</v>
      </c>
      <c r="Q318" s="455"/>
      <c r="R318" s="455"/>
      <c r="S318" s="455"/>
      <c r="T318" s="455"/>
      <c r="U318" s="455"/>
      <c r="V318" s="456"/>
      <c r="W318" s="41" t="s">
        <v>0</v>
      </c>
      <c r="X318" s="42">
        <f>IFERROR(SUM(X310:X316),"0")</f>
        <v>0</v>
      </c>
      <c r="Y318" s="42">
        <f>IFERROR(SUM(Y310:Y316),"0")</f>
        <v>0</v>
      </c>
      <c r="Z318" s="41"/>
      <c r="AA318" s="65"/>
      <c r="AB318" s="65"/>
      <c r="AC318" s="65"/>
    </row>
    <row r="319" spans="1:68" ht="14.25" customHeight="1" x14ac:dyDescent="0.25">
      <c r="A319" s="449" t="s">
        <v>79</v>
      </c>
      <c r="B319" s="449"/>
      <c r="C319" s="449"/>
      <c r="D319" s="449"/>
      <c r="E319" s="449"/>
      <c r="F319" s="449"/>
      <c r="G319" s="449"/>
      <c r="H319" s="449"/>
      <c r="I319" s="449"/>
      <c r="J319" s="449"/>
      <c r="K319" s="449"/>
      <c r="L319" s="449"/>
      <c r="M319" s="449"/>
      <c r="N319" s="449"/>
      <c r="O319" s="449"/>
      <c r="P319" s="449"/>
      <c r="Q319" s="449"/>
      <c r="R319" s="449"/>
      <c r="S319" s="449"/>
      <c r="T319" s="449"/>
      <c r="U319" s="449"/>
      <c r="V319" s="449"/>
      <c r="W319" s="449"/>
      <c r="X319" s="449"/>
      <c r="Y319" s="449"/>
      <c r="Z319" s="449"/>
      <c r="AA319" s="64"/>
      <c r="AB319" s="64"/>
      <c r="AC319" s="64"/>
    </row>
    <row r="320" spans="1:68" ht="27" customHeight="1" x14ac:dyDescent="0.25">
      <c r="A320" s="61" t="s">
        <v>425</v>
      </c>
      <c r="B320" s="61" t="s">
        <v>426</v>
      </c>
      <c r="C320" s="35">
        <v>4301030878</v>
      </c>
      <c r="D320" s="450">
        <v>4607091387193</v>
      </c>
      <c r="E320" s="450"/>
      <c r="F320" s="60">
        <v>0.7</v>
      </c>
      <c r="G320" s="36">
        <v>6</v>
      </c>
      <c r="H320" s="60">
        <v>4.2</v>
      </c>
      <c r="I320" s="60">
        <v>4.46</v>
      </c>
      <c r="J320" s="36">
        <v>156</v>
      </c>
      <c r="K320" s="36" t="s">
        <v>88</v>
      </c>
      <c r="L320" s="36"/>
      <c r="M320" s="37" t="s">
        <v>82</v>
      </c>
      <c r="N320" s="37"/>
      <c r="O320" s="36">
        <v>35</v>
      </c>
      <c r="P320" s="6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452"/>
      <c r="R320" s="452"/>
      <c r="S320" s="452"/>
      <c r="T320" s="453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customHeight="1" x14ac:dyDescent="0.25">
      <c r="A321" s="61" t="s">
        <v>427</v>
      </c>
      <c r="B321" s="61" t="s">
        <v>428</v>
      </c>
      <c r="C321" s="35">
        <v>4301031153</v>
      </c>
      <c r="D321" s="450">
        <v>4607091387230</v>
      </c>
      <c r="E321" s="450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40</v>
      </c>
      <c r="P321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452"/>
      <c r="R321" s="452"/>
      <c r="S321" s="452"/>
      <c r="T321" s="453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IFERROR(IF(Y321=0,"",ROUNDUP(Y321/H321,0)*0.00753),"")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ht="27" customHeight="1" x14ac:dyDescent="0.25">
      <c r="A322" s="61" t="s">
        <v>429</v>
      </c>
      <c r="B322" s="61" t="s">
        <v>430</v>
      </c>
      <c r="C322" s="35">
        <v>4301031154</v>
      </c>
      <c r="D322" s="450">
        <v>4607091387292</v>
      </c>
      <c r="E322" s="450"/>
      <c r="F322" s="60">
        <v>0.73</v>
      </c>
      <c r="G322" s="36">
        <v>6</v>
      </c>
      <c r="H322" s="60">
        <v>4.38</v>
      </c>
      <c r="I322" s="60">
        <v>4.6399999999999997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45</v>
      </c>
      <c r="P32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452"/>
      <c r="R322" s="452"/>
      <c r="S322" s="452"/>
      <c r="T322" s="453"/>
      <c r="U322" s="38" t="s">
        <v>48</v>
      </c>
      <c r="V322" s="38" t="s">
        <v>48</v>
      </c>
      <c r="W322" s="39" t="s">
        <v>0</v>
      </c>
      <c r="X322" s="57">
        <v>0</v>
      </c>
      <c r="Y322" s="54">
        <f>IFERROR(IF(X322="",0,CEILING((X322/$H322),1)*$H322),"")</f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0</v>
      </c>
      <c r="BN322" s="76">
        <f>IFERROR(Y322*I322/H322,"0")</f>
        <v>0</v>
      </c>
      <c r="BO322" s="76">
        <f>IFERROR(1/J322*(X322/H322),"0")</f>
        <v>0</v>
      </c>
      <c r="BP322" s="76">
        <f>IFERROR(1/J322*(Y322/H322),"0")</f>
        <v>0</v>
      </c>
    </row>
    <row r="323" spans="1:68" ht="27" customHeight="1" x14ac:dyDescent="0.25">
      <c r="A323" s="61" t="s">
        <v>431</v>
      </c>
      <c r="B323" s="61" t="s">
        <v>432</v>
      </c>
      <c r="C323" s="35">
        <v>4301031152</v>
      </c>
      <c r="D323" s="450">
        <v>4607091387285</v>
      </c>
      <c r="E323" s="450"/>
      <c r="F323" s="60">
        <v>0.35</v>
      </c>
      <c r="G323" s="36">
        <v>6</v>
      </c>
      <c r="H323" s="60">
        <v>2.1</v>
      </c>
      <c r="I323" s="60">
        <v>2.23</v>
      </c>
      <c r="J323" s="36">
        <v>234</v>
      </c>
      <c r="K323" s="36" t="s">
        <v>83</v>
      </c>
      <c r="L323" s="36"/>
      <c r="M323" s="37" t="s">
        <v>82</v>
      </c>
      <c r="N323" s="37"/>
      <c r="O323" s="36">
        <v>40</v>
      </c>
      <c r="P323" s="6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452"/>
      <c r="R323" s="452"/>
      <c r="S323" s="452"/>
      <c r="T323" s="453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IFERROR(IF(Y323=0,"",ROUNDUP(Y323/H323,0)*0.00502),"")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x14ac:dyDescent="0.2">
      <c r="A324" s="457"/>
      <c r="B324" s="457"/>
      <c r="C324" s="457"/>
      <c r="D324" s="457"/>
      <c r="E324" s="457"/>
      <c r="F324" s="457"/>
      <c r="G324" s="457"/>
      <c r="H324" s="457"/>
      <c r="I324" s="457"/>
      <c r="J324" s="457"/>
      <c r="K324" s="457"/>
      <c r="L324" s="457"/>
      <c r="M324" s="457"/>
      <c r="N324" s="457"/>
      <c r="O324" s="458"/>
      <c r="P324" s="454" t="s">
        <v>43</v>
      </c>
      <c r="Q324" s="455"/>
      <c r="R324" s="455"/>
      <c r="S324" s="455"/>
      <c r="T324" s="455"/>
      <c r="U324" s="455"/>
      <c r="V324" s="456"/>
      <c r="W324" s="41" t="s">
        <v>42</v>
      </c>
      <c r="X324" s="42">
        <f>IFERROR(X320/H320,"0")+IFERROR(X321/H321,"0")+IFERROR(X322/H322,"0")+IFERROR(X323/H323,"0")</f>
        <v>0</v>
      </c>
      <c r="Y324" s="42">
        <f>IFERROR(Y320/H320,"0")+IFERROR(Y321/H321,"0")+IFERROR(Y322/H322,"0")+IFERROR(Y323/H323,"0")</f>
        <v>0</v>
      </c>
      <c r="Z324" s="42">
        <f>IFERROR(IF(Z320="",0,Z320),"0")+IFERROR(IF(Z321="",0,Z321),"0")+IFERROR(IF(Z322="",0,Z322),"0")+IFERROR(IF(Z323="",0,Z323),"0")</f>
        <v>0</v>
      </c>
      <c r="AA324" s="65"/>
      <c r="AB324" s="65"/>
      <c r="AC324" s="65"/>
    </row>
    <row r="325" spans="1:68" x14ac:dyDescent="0.2">
      <c r="A325" s="457"/>
      <c r="B325" s="457"/>
      <c r="C325" s="457"/>
      <c r="D325" s="457"/>
      <c r="E325" s="457"/>
      <c r="F325" s="457"/>
      <c r="G325" s="457"/>
      <c r="H325" s="457"/>
      <c r="I325" s="457"/>
      <c r="J325" s="457"/>
      <c r="K325" s="457"/>
      <c r="L325" s="457"/>
      <c r="M325" s="457"/>
      <c r="N325" s="457"/>
      <c r="O325" s="458"/>
      <c r="P325" s="454" t="s">
        <v>43</v>
      </c>
      <c r="Q325" s="455"/>
      <c r="R325" s="455"/>
      <c r="S325" s="455"/>
      <c r="T325" s="455"/>
      <c r="U325" s="455"/>
      <c r="V325" s="456"/>
      <c r="W325" s="41" t="s">
        <v>0</v>
      </c>
      <c r="X325" s="42">
        <f>IFERROR(SUM(X320:X323),"0")</f>
        <v>0</v>
      </c>
      <c r="Y325" s="42">
        <f>IFERROR(SUM(Y320:Y323),"0")</f>
        <v>0</v>
      </c>
      <c r="Z325" s="41"/>
      <c r="AA325" s="65"/>
      <c r="AB325" s="65"/>
      <c r="AC325" s="65"/>
    </row>
    <row r="326" spans="1:68" ht="14.25" customHeight="1" x14ac:dyDescent="0.25">
      <c r="A326" s="449" t="s">
        <v>84</v>
      </c>
      <c r="B326" s="449"/>
      <c r="C326" s="449"/>
      <c r="D326" s="449"/>
      <c r="E326" s="449"/>
      <c r="F326" s="449"/>
      <c r="G326" s="449"/>
      <c r="H326" s="449"/>
      <c r="I326" s="449"/>
      <c r="J326" s="449"/>
      <c r="K326" s="449"/>
      <c r="L326" s="449"/>
      <c r="M326" s="449"/>
      <c r="N326" s="449"/>
      <c r="O326" s="449"/>
      <c r="P326" s="449"/>
      <c r="Q326" s="449"/>
      <c r="R326" s="449"/>
      <c r="S326" s="449"/>
      <c r="T326" s="449"/>
      <c r="U326" s="449"/>
      <c r="V326" s="449"/>
      <c r="W326" s="449"/>
      <c r="X326" s="449"/>
      <c r="Y326" s="449"/>
      <c r="Z326" s="449"/>
      <c r="AA326" s="64"/>
      <c r="AB326" s="64"/>
      <c r="AC326" s="64"/>
    </row>
    <row r="327" spans="1:68" ht="16.5" customHeight="1" x14ac:dyDescent="0.25">
      <c r="A327" s="61" t="s">
        <v>433</v>
      </c>
      <c r="B327" s="61" t="s">
        <v>434</v>
      </c>
      <c r="C327" s="35">
        <v>4301051100</v>
      </c>
      <c r="D327" s="450">
        <v>4607091387766</v>
      </c>
      <c r="E327" s="450"/>
      <c r="F327" s="60">
        <v>1.3</v>
      </c>
      <c r="G327" s="36">
        <v>6</v>
      </c>
      <c r="H327" s="60">
        <v>7.8</v>
      </c>
      <c r="I327" s="60">
        <v>8.3580000000000005</v>
      </c>
      <c r="J327" s="36">
        <v>56</v>
      </c>
      <c r="K327" s="36" t="s">
        <v>126</v>
      </c>
      <c r="L327" s="36"/>
      <c r="M327" s="37" t="s">
        <v>128</v>
      </c>
      <c r="N327" s="37"/>
      <c r="O327" s="36">
        <v>40</v>
      </c>
      <c r="P327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452"/>
      <c r="R327" s="452"/>
      <c r="S327" s="452"/>
      <c r="T327" s="453"/>
      <c r="U327" s="38" t="s">
        <v>48</v>
      </c>
      <c r="V327" s="38" t="s">
        <v>48</v>
      </c>
      <c r="W327" s="39" t="s">
        <v>0</v>
      </c>
      <c r="X327" s="57">
        <v>9000</v>
      </c>
      <c r="Y327" s="54">
        <f t="shared" ref="Y327:Y332" si="57">IFERROR(IF(X327="",0,CEILING((X327/$H327),1)*$H327),"")</f>
        <v>9001.1999999999989</v>
      </c>
      <c r="Z327" s="40">
        <f>IFERROR(IF(Y327=0,"",ROUNDUP(Y327/H327,0)*0.02175),"")</f>
        <v>25.099499999999999</v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ref="BM327:BM332" si="58">IFERROR(X327*I327/H327,"0")</f>
        <v>9643.8461538461543</v>
      </c>
      <c r="BN327" s="76">
        <f t="shared" ref="BN327:BN332" si="59">IFERROR(Y327*I327/H327,"0")</f>
        <v>9645.1319999999996</v>
      </c>
      <c r="BO327" s="76">
        <f t="shared" ref="BO327:BO332" si="60">IFERROR(1/J327*(X327/H327),"0")</f>
        <v>20.604395604395602</v>
      </c>
      <c r="BP327" s="76">
        <f t="shared" ref="BP327:BP332" si="61">IFERROR(1/J327*(Y327/H327),"0")</f>
        <v>20.607142857142858</v>
      </c>
    </row>
    <row r="328" spans="1:68" ht="27" customHeight="1" x14ac:dyDescent="0.25">
      <c r="A328" s="61" t="s">
        <v>435</v>
      </c>
      <c r="B328" s="61" t="s">
        <v>436</v>
      </c>
      <c r="C328" s="35">
        <v>4301051116</v>
      </c>
      <c r="D328" s="450">
        <v>4607091387957</v>
      </c>
      <c r="E328" s="450"/>
      <c r="F328" s="60">
        <v>1.3</v>
      </c>
      <c r="G328" s="36">
        <v>6</v>
      </c>
      <c r="H328" s="60">
        <v>7.8</v>
      </c>
      <c r="I328" s="60">
        <v>8.3640000000000008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40</v>
      </c>
      <c r="P328" s="6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452"/>
      <c r="R328" s="452"/>
      <c r="S328" s="452"/>
      <c r="T328" s="453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7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0</v>
      </c>
      <c r="BN328" s="76">
        <f t="shared" si="59"/>
        <v>0</v>
      </c>
      <c r="BO328" s="76">
        <f t="shared" si="60"/>
        <v>0</v>
      </c>
      <c r="BP328" s="76">
        <f t="shared" si="61"/>
        <v>0</v>
      </c>
    </row>
    <row r="329" spans="1:68" ht="27" customHeight="1" x14ac:dyDescent="0.25">
      <c r="A329" s="61" t="s">
        <v>437</v>
      </c>
      <c r="B329" s="61" t="s">
        <v>438</v>
      </c>
      <c r="C329" s="35">
        <v>4301051115</v>
      </c>
      <c r="D329" s="450">
        <v>4607091387964</v>
      </c>
      <c r="E329" s="450"/>
      <c r="F329" s="60">
        <v>1.35</v>
      </c>
      <c r="G329" s="36">
        <v>6</v>
      </c>
      <c r="H329" s="60">
        <v>8.1</v>
      </c>
      <c r="I329" s="60">
        <v>8.6460000000000008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40</v>
      </c>
      <c r="P329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452"/>
      <c r="R329" s="452"/>
      <c r="S329" s="452"/>
      <c r="T329" s="45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439</v>
      </c>
      <c r="B330" s="61" t="s">
        <v>440</v>
      </c>
      <c r="C330" s="35">
        <v>4301051705</v>
      </c>
      <c r="D330" s="450">
        <v>4680115884588</v>
      </c>
      <c r="E330" s="450"/>
      <c r="F330" s="60">
        <v>0.5</v>
      </c>
      <c r="G330" s="36">
        <v>6</v>
      </c>
      <c r="H330" s="60">
        <v>3</v>
      </c>
      <c r="I330" s="60">
        <v>3.266</v>
      </c>
      <c r="J330" s="36">
        <v>156</v>
      </c>
      <c r="K330" s="36" t="s">
        <v>88</v>
      </c>
      <c r="L330" s="36"/>
      <c r="M330" s="37" t="s">
        <v>82</v>
      </c>
      <c r="N330" s="37"/>
      <c r="O330" s="36">
        <v>40</v>
      </c>
      <c r="P330" s="6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452"/>
      <c r="R330" s="452"/>
      <c r="S330" s="452"/>
      <c r="T330" s="45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customHeight="1" x14ac:dyDescent="0.25">
      <c r="A331" s="61" t="s">
        <v>441</v>
      </c>
      <c r="B331" s="61" t="s">
        <v>442</v>
      </c>
      <c r="C331" s="35">
        <v>4301051130</v>
      </c>
      <c r="D331" s="450">
        <v>4607091387537</v>
      </c>
      <c r="E331" s="450"/>
      <c r="F331" s="60">
        <v>0.45</v>
      </c>
      <c r="G331" s="36">
        <v>6</v>
      </c>
      <c r="H331" s="60">
        <v>2.7</v>
      </c>
      <c r="I331" s="60">
        <v>2.99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452"/>
      <c r="R331" s="452"/>
      <c r="S331" s="452"/>
      <c r="T331" s="453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customHeight="1" x14ac:dyDescent="0.25">
      <c r="A332" s="61" t="s">
        <v>443</v>
      </c>
      <c r="B332" s="61" t="s">
        <v>444</v>
      </c>
      <c r="C332" s="35">
        <v>4301051132</v>
      </c>
      <c r="D332" s="450">
        <v>4607091387513</v>
      </c>
      <c r="E332" s="450"/>
      <c r="F332" s="60">
        <v>0.45</v>
      </c>
      <c r="G332" s="36">
        <v>6</v>
      </c>
      <c r="H332" s="60">
        <v>2.7</v>
      </c>
      <c r="I332" s="60">
        <v>2.9780000000000002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452"/>
      <c r="R332" s="452"/>
      <c r="S332" s="452"/>
      <c r="T332" s="45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x14ac:dyDescent="0.2">
      <c r="A333" s="457"/>
      <c r="B333" s="457"/>
      <c r="C333" s="457"/>
      <c r="D333" s="457"/>
      <c r="E333" s="457"/>
      <c r="F333" s="457"/>
      <c r="G333" s="457"/>
      <c r="H333" s="457"/>
      <c r="I333" s="457"/>
      <c r="J333" s="457"/>
      <c r="K333" s="457"/>
      <c r="L333" s="457"/>
      <c r="M333" s="457"/>
      <c r="N333" s="457"/>
      <c r="O333" s="458"/>
      <c r="P333" s="454" t="s">
        <v>43</v>
      </c>
      <c r="Q333" s="455"/>
      <c r="R333" s="455"/>
      <c r="S333" s="455"/>
      <c r="T333" s="455"/>
      <c r="U333" s="455"/>
      <c r="V333" s="456"/>
      <c r="W333" s="41" t="s">
        <v>42</v>
      </c>
      <c r="X333" s="42">
        <f>IFERROR(X327/H327,"0")+IFERROR(X328/H328,"0")+IFERROR(X329/H329,"0")+IFERROR(X330/H330,"0")+IFERROR(X331/H331,"0")+IFERROR(X332/H332,"0")</f>
        <v>1153.8461538461538</v>
      </c>
      <c r="Y333" s="42">
        <f>IFERROR(Y327/H327,"0")+IFERROR(Y328/H328,"0")+IFERROR(Y329/H329,"0")+IFERROR(Y330/H330,"0")+IFERROR(Y331/H331,"0")+IFERROR(Y332/H332,"0")</f>
        <v>1154</v>
      </c>
      <c r="Z333" s="42">
        <f>IFERROR(IF(Z327="",0,Z327),"0")+IFERROR(IF(Z328="",0,Z328),"0")+IFERROR(IF(Z329="",0,Z329),"0")+IFERROR(IF(Z330="",0,Z330),"0")+IFERROR(IF(Z331="",0,Z331),"0")+IFERROR(IF(Z332="",0,Z332),"0")</f>
        <v>25.099499999999999</v>
      </c>
      <c r="AA333" s="65"/>
      <c r="AB333" s="65"/>
      <c r="AC333" s="65"/>
    </row>
    <row r="334" spans="1:68" x14ac:dyDescent="0.2">
      <c r="A334" s="457"/>
      <c r="B334" s="457"/>
      <c r="C334" s="457"/>
      <c r="D334" s="457"/>
      <c r="E334" s="457"/>
      <c r="F334" s="457"/>
      <c r="G334" s="457"/>
      <c r="H334" s="457"/>
      <c r="I334" s="457"/>
      <c r="J334" s="457"/>
      <c r="K334" s="457"/>
      <c r="L334" s="457"/>
      <c r="M334" s="457"/>
      <c r="N334" s="457"/>
      <c r="O334" s="458"/>
      <c r="P334" s="454" t="s">
        <v>43</v>
      </c>
      <c r="Q334" s="455"/>
      <c r="R334" s="455"/>
      <c r="S334" s="455"/>
      <c r="T334" s="455"/>
      <c r="U334" s="455"/>
      <c r="V334" s="456"/>
      <c r="W334" s="41" t="s">
        <v>0</v>
      </c>
      <c r="X334" s="42">
        <f>IFERROR(SUM(X327:X332),"0")</f>
        <v>9000</v>
      </c>
      <c r="Y334" s="42">
        <f>IFERROR(SUM(Y327:Y332),"0")</f>
        <v>9001.1999999999989</v>
      </c>
      <c r="Z334" s="41"/>
      <c r="AA334" s="65"/>
      <c r="AB334" s="65"/>
      <c r="AC334" s="65"/>
    </row>
    <row r="335" spans="1:68" ht="14.25" customHeight="1" x14ac:dyDescent="0.25">
      <c r="A335" s="449" t="s">
        <v>177</v>
      </c>
      <c r="B335" s="449"/>
      <c r="C335" s="449"/>
      <c r="D335" s="449"/>
      <c r="E335" s="449"/>
      <c r="F335" s="449"/>
      <c r="G335" s="449"/>
      <c r="H335" s="449"/>
      <c r="I335" s="449"/>
      <c r="J335" s="449"/>
      <c r="K335" s="449"/>
      <c r="L335" s="449"/>
      <c r="M335" s="449"/>
      <c r="N335" s="449"/>
      <c r="O335" s="449"/>
      <c r="P335" s="449"/>
      <c r="Q335" s="449"/>
      <c r="R335" s="449"/>
      <c r="S335" s="449"/>
      <c r="T335" s="449"/>
      <c r="U335" s="449"/>
      <c r="V335" s="449"/>
      <c r="W335" s="449"/>
      <c r="X335" s="449"/>
      <c r="Y335" s="449"/>
      <c r="Z335" s="449"/>
      <c r="AA335" s="64"/>
      <c r="AB335" s="64"/>
      <c r="AC335" s="64"/>
    </row>
    <row r="336" spans="1:68" ht="16.5" customHeight="1" x14ac:dyDescent="0.25">
      <c r="A336" s="61" t="s">
        <v>445</v>
      </c>
      <c r="B336" s="61" t="s">
        <v>446</v>
      </c>
      <c r="C336" s="35">
        <v>4301060379</v>
      </c>
      <c r="D336" s="450">
        <v>4607091380880</v>
      </c>
      <c r="E336" s="450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126</v>
      </c>
      <c r="L336" s="36"/>
      <c r="M336" s="37" t="s">
        <v>82</v>
      </c>
      <c r="N336" s="37"/>
      <c r="O336" s="36">
        <v>30</v>
      </c>
      <c r="P336" s="62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452"/>
      <c r="R336" s="452"/>
      <c r="S336" s="452"/>
      <c r="T336" s="453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IFERROR(IF(Y336=0,"",ROUNDUP(Y336/H336,0)*0.02175),"")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customHeight="1" x14ac:dyDescent="0.25">
      <c r="A337" s="61" t="s">
        <v>447</v>
      </c>
      <c r="B337" s="61" t="s">
        <v>448</v>
      </c>
      <c r="C337" s="35">
        <v>4301060308</v>
      </c>
      <c r="D337" s="450">
        <v>4607091384482</v>
      </c>
      <c r="E337" s="450"/>
      <c r="F337" s="60">
        <v>1.3</v>
      </c>
      <c r="G337" s="36">
        <v>6</v>
      </c>
      <c r="H337" s="60">
        <v>7.8</v>
      </c>
      <c r="I337" s="60">
        <v>8.3640000000000008</v>
      </c>
      <c r="J337" s="36">
        <v>56</v>
      </c>
      <c r="K337" s="36" t="s">
        <v>126</v>
      </c>
      <c r="L337" s="36"/>
      <c r="M337" s="37" t="s">
        <v>82</v>
      </c>
      <c r="N337" s="37"/>
      <c r="O337" s="36">
        <v>30</v>
      </c>
      <c r="P337" s="6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452"/>
      <c r="R337" s="452"/>
      <c r="S337" s="452"/>
      <c r="T337" s="453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16.5" customHeight="1" x14ac:dyDescent="0.25">
      <c r="A338" s="61" t="s">
        <v>449</v>
      </c>
      <c r="B338" s="61" t="s">
        <v>450</v>
      </c>
      <c r="C338" s="35">
        <v>4301060325</v>
      </c>
      <c r="D338" s="450">
        <v>4607091380897</v>
      </c>
      <c r="E338" s="450"/>
      <c r="F338" s="60">
        <v>1.4</v>
      </c>
      <c r="G338" s="36">
        <v>6</v>
      </c>
      <c r="H338" s="60">
        <v>8.4</v>
      </c>
      <c r="I338" s="60">
        <v>8.9640000000000004</v>
      </c>
      <c r="J338" s="36">
        <v>56</v>
      </c>
      <c r="K338" s="36" t="s">
        <v>126</v>
      </c>
      <c r="L338" s="36"/>
      <c r="M338" s="37" t="s">
        <v>82</v>
      </c>
      <c r="N338" s="37"/>
      <c r="O338" s="36">
        <v>30</v>
      </c>
      <c r="P338" s="6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452"/>
      <c r="R338" s="452"/>
      <c r="S338" s="452"/>
      <c r="T338" s="453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7"/>
      <c r="O339" s="458"/>
      <c r="P339" s="454" t="s">
        <v>43</v>
      </c>
      <c r="Q339" s="455"/>
      <c r="R339" s="455"/>
      <c r="S339" s="455"/>
      <c r="T339" s="455"/>
      <c r="U339" s="455"/>
      <c r="V339" s="456"/>
      <c r="W339" s="41" t="s">
        <v>42</v>
      </c>
      <c r="X339" s="42">
        <f>IFERROR(X336/H336,"0")+IFERROR(X337/H337,"0")+IFERROR(X338/H338,"0")</f>
        <v>0</v>
      </c>
      <c r="Y339" s="42">
        <f>IFERROR(Y336/H336,"0")+IFERROR(Y337/H337,"0")+IFERROR(Y338/H338,"0")</f>
        <v>0</v>
      </c>
      <c r="Z339" s="42">
        <f>IFERROR(IF(Z336="",0,Z336),"0")+IFERROR(IF(Z337="",0,Z337),"0")+IFERROR(IF(Z338="",0,Z338),"0")</f>
        <v>0</v>
      </c>
      <c r="AA339" s="65"/>
      <c r="AB339" s="65"/>
      <c r="AC339" s="65"/>
    </row>
    <row r="340" spans="1:68" x14ac:dyDescent="0.2">
      <c r="A340" s="457"/>
      <c r="B340" s="457"/>
      <c r="C340" s="457"/>
      <c r="D340" s="457"/>
      <c r="E340" s="457"/>
      <c r="F340" s="457"/>
      <c r="G340" s="457"/>
      <c r="H340" s="457"/>
      <c r="I340" s="457"/>
      <c r="J340" s="457"/>
      <c r="K340" s="457"/>
      <c r="L340" s="457"/>
      <c r="M340" s="457"/>
      <c r="N340" s="457"/>
      <c r="O340" s="458"/>
      <c r="P340" s="454" t="s">
        <v>43</v>
      </c>
      <c r="Q340" s="455"/>
      <c r="R340" s="455"/>
      <c r="S340" s="455"/>
      <c r="T340" s="455"/>
      <c r="U340" s="455"/>
      <c r="V340" s="456"/>
      <c r="W340" s="41" t="s">
        <v>0</v>
      </c>
      <c r="X340" s="42">
        <f>IFERROR(SUM(X336:X338),"0")</f>
        <v>0</v>
      </c>
      <c r="Y340" s="42">
        <f>IFERROR(SUM(Y336:Y338),"0")</f>
        <v>0</v>
      </c>
      <c r="Z340" s="41"/>
      <c r="AA340" s="65"/>
      <c r="AB340" s="65"/>
      <c r="AC340" s="65"/>
    </row>
    <row r="341" spans="1:68" ht="14.25" customHeight="1" x14ac:dyDescent="0.25">
      <c r="A341" s="449" t="s">
        <v>108</v>
      </c>
      <c r="B341" s="449"/>
      <c r="C341" s="449"/>
      <c r="D341" s="449"/>
      <c r="E341" s="449"/>
      <c r="F341" s="449"/>
      <c r="G341" s="449"/>
      <c r="H341" s="449"/>
      <c r="I341" s="449"/>
      <c r="J341" s="449"/>
      <c r="K341" s="449"/>
      <c r="L341" s="449"/>
      <c r="M341" s="449"/>
      <c r="N341" s="449"/>
      <c r="O341" s="449"/>
      <c r="P341" s="449"/>
      <c r="Q341" s="449"/>
      <c r="R341" s="449"/>
      <c r="S341" s="449"/>
      <c r="T341" s="449"/>
      <c r="U341" s="449"/>
      <c r="V341" s="449"/>
      <c r="W341" s="449"/>
      <c r="X341" s="449"/>
      <c r="Y341" s="449"/>
      <c r="Z341" s="449"/>
      <c r="AA341" s="64"/>
      <c r="AB341" s="64"/>
      <c r="AC341" s="64"/>
    </row>
    <row r="342" spans="1:68" ht="16.5" customHeight="1" x14ac:dyDescent="0.25">
      <c r="A342" s="61" t="s">
        <v>451</v>
      </c>
      <c r="B342" s="61" t="s">
        <v>452</v>
      </c>
      <c r="C342" s="35">
        <v>4301030232</v>
      </c>
      <c r="D342" s="450">
        <v>4607091388374</v>
      </c>
      <c r="E342" s="450"/>
      <c r="F342" s="60">
        <v>0.38</v>
      </c>
      <c r="G342" s="36">
        <v>8</v>
      </c>
      <c r="H342" s="60">
        <v>3.04</v>
      </c>
      <c r="I342" s="60">
        <v>3.28</v>
      </c>
      <c r="J342" s="36">
        <v>156</v>
      </c>
      <c r="K342" s="36" t="s">
        <v>88</v>
      </c>
      <c r="L342" s="36"/>
      <c r="M342" s="37" t="s">
        <v>112</v>
      </c>
      <c r="N342" s="37"/>
      <c r="O342" s="36">
        <v>180</v>
      </c>
      <c r="P342" s="630" t="s">
        <v>453</v>
      </c>
      <c r="Q342" s="452"/>
      <c r="R342" s="452"/>
      <c r="S342" s="452"/>
      <c r="T342" s="453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454</v>
      </c>
      <c r="B343" s="61" t="s">
        <v>455</v>
      </c>
      <c r="C343" s="35">
        <v>4301030235</v>
      </c>
      <c r="D343" s="450">
        <v>4607091388381</v>
      </c>
      <c r="E343" s="450"/>
      <c r="F343" s="60">
        <v>0.38</v>
      </c>
      <c r="G343" s="36">
        <v>8</v>
      </c>
      <c r="H343" s="60">
        <v>3.04</v>
      </c>
      <c r="I343" s="60">
        <v>3.32</v>
      </c>
      <c r="J343" s="36">
        <v>156</v>
      </c>
      <c r="K343" s="36" t="s">
        <v>88</v>
      </c>
      <c r="L343" s="36"/>
      <c r="M343" s="37" t="s">
        <v>112</v>
      </c>
      <c r="N343" s="37"/>
      <c r="O343" s="36">
        <v>180</v>
      </c>
      <c r="P343" s="631" t="s">
        <v>456</v>
      </c>
      <c r="Q343" s="452"/>
      <c r="R343" s="452"/>
      <c r="S343" s="452"/>
      <c r="T343" s="45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457</v>
      </c>
      <c r="B344" s="61" t="s">
        <v>458</v>
      </c>
      <c r="C344" s="35">
        <v>4301032015</v>
      </c>
      <c r="D344" s="450">
        <v>4607091383102</v>
      </c>
      <c r="E344" s="450"/>
      <c r="F344" s="60">
        <v>0.17</v>
      </c>
      <c r="G344" s="36">
        <v>15</v>
      </c>
      <c r="H344" s="60">
        <v>2.5499999999999998</v>
      </c>
      <c r="I344" s="60">
        <v>2.9750000000000001</v>
      </c>
      <c r="J344" s="36">
        <v>156</v>
      </c>
      <c r="K344" s="36" t="s">
        <v>88</v>
      </c>
      <c r="L344" s="36"/>
      <c r="M344" s="37" t="s">
        <v>112</v>
      </c>
      <c r="N344" s="37"/>
      <c r="O344" s="36">
        <v>180</v>
      </c>
      <c r="P344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452"/>
      <c r="R344" s="452"/>
      <c r="S344" s="452"/>
      <c r="T344" s="453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customHeight="1" x14ac:dyDescent="0.25">
      <c r="A345" s="61" t="s">
        <v>459</v>
      </c>
      <c r="B345" s="61" t="s">
        <v>460</v>
      </c>
      <c r="C345" s="35">
        <v>4301030233</v>
      </c>
      <c r="D345" s="450">
        <v>4607091388404</v>
      </c>
      <c r="E345" s="450"/>
      <c r="F345" s="60">
        <v>0.17</v>
      </c>
      <c r="G345" s="36">
        <v>15</v>
      </c>
      <c r="H345" s="60">
        <v>2.5499999999999998</v>
      </c>
      <c r="I345" s="60">
        <v>2.9</v>
      </c>
      <c r="J345" s="36">
        <v>156</v>
      </c>
      <c r="K345" s="36" t="s">
        <v>88</v>
      </c>
      <c r="L345" s="36"/>
      <c r="M345" s="37" t="s">
        <v>112</v>
      </c>
      <c r="N345" s="37"/>
      <c r="O345" s="36">
        <v>180</v>
      </c>
      <c r="P345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452"/>
      <c r="R345" s="452"/>
      <c r="S345" s="452"/>
      <c r="T345" s="453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x14ac:dyDescent="0.2">
      <c r="A346" s="457"/>
      <c r="B346" s="457"/>
      <c r="C346" s="457"/>
      <c r="D346" s="457"/>
      <c r="E346" s="457"/>
      <c r="F346" s="457"/>
      <c r="G346" s="457"/>
      <c r="H346" s="457"/>
      <c r="I346" s="457"/>
      <c r="J346" s="457"/>
      <c r="K346" s="457"/>
      <c r="L346" s="457"/>
      <c r="M346" s="457"/>
      <c r="N346" s="457"/>
      <c r="O346" s="458"/>
      <c r="P346" s="454" t="s">
        <v>43</v>
      </c>
      <c r="Q346" s="455"/>
      <c r="R346" s="455"/>
      <c r="S346" s="455"/>
      <c r="T346" s="455"/>
      <c r="U346" s="455"/>
      <c r="V346" s="456"/>
      <c r="W346" s="41" t="s">
        <v>42</v>
      </c>
      <c r="X346" s="42">
        <f>IFERROR(X342/H342,"0")+IFERROR(X343/H343,"0")+IFERROR(X344/H344,"0")+IFERROR(X345/H345,"0")</f>
        <v>0</v>
      </c>
      <c r="Y346" s="42">
        <f>IFERROR(Y342/H342,"0")+IFERROR(Y343/H343,"0")+IFERROR(Y344/H344,"0")+IFERROR(Y345/H345,"0")</f>
        <v>0</v>
      </c>
      <c r="Z346" s="42">
        <f>IFERROR(IF(Z342="",0,Z342),"0")+IFERROR(IF(Z343="",0,Z343),"0")+IFERROR(IF(Z344="",0,Z344),"0")+IFERROR(IF(Z345="",0,Z345),"0")</f>
        <v>0</v>
      </c>
      <c r="AA346" s="65"/>
      <c r="AB346" s="65"/>
      <c r="AC346" s="65"/>
    </row>
    <row r="347" spans="1:68" x14ac:dyDescent="0.2">
      <c r="A347" s="457"/>
      <c r="B347" s="457"/>
      <c r="C347" s="457"/>
      <c r="D347" s="457"/>
      <c r="E347" s="457"/>
      <c r="F347" s="457"/>
      <c r="G347" s="457"/>
      <c r="H347" s="457"/>
      <c r="I347" s="457"/>
      <c r="J347" s="457"/>
      <c r="K347" s="457"/>
      <c r="L347" s="457"/>
      <c r="M347" s="457"/>
      <c r="N347" s="457"/>
      <c r="O347" s="458"/>
      <c r="P347" s="454" t="s">
        <v>43</v>
      </c>
      <c r="Q347" s="455"/>
      <c r="R347" s="455"/>
      <c r="S347" s="455"/>
      <c r="T347" s="455"/>
      <c r="U347" s="455"/>
      <c r="V347" s="456"/>
      <c r="W347" s="41" t="s">
        <v>0</v>
      </c>
      <c r="X347" s="42">
        <f>IFERROR(SUM(X342:X345),"0")</f>
        <v>0</v>
      </c>
      <c r="Y347" s="42">
        <f>IFERROR(SUM(Y342:Y345),"0")</f>
        <v>0</v>
      </c>
      <c r="Z347" s="41"/>
      <c r="AA347" s="65"/>
      <c r="AB347" s="65"/>
      <c r="AC347" s="65"/>
    </row>
    <row r="348" spans="1:68" ht="14.25" customHeight="1" x14ac:dyDescent="0.25">
      <c r="A348" s="449" t="s">
        <v>461</v>
      </c>
      <c r="B348" s="449"/>
      <c r="C348" s="449"/>
      <c r="D348" s="449"/>
      <c r="E348" s="449"/>
      <c r="F348" s="449"/>
      <c r="G348" s="449"/>
      <c r="H348" s="449"/>
      <c r="I348" s="449"/>
      <c r="J348" s="449"/>
      <c r="K348" s="449"/>
      <c r="L348" s="449"/>
      <c r="M348" s="449"/>
      <c r="N348" s="449"/>
      <c r="O348" s="449"/>
      <c r="P348" s="449"/>
      <c r="Q348" s="449"/>
      <c r="R348" s="449"/>
      <c r="S348" s="449"/>
      <c r="T348" s="449"/>
      <c r="U348" s="449"/>
      <c r="V348" s="449"/>
      <c r="W348" s="449"/>
      <c r="X348" s="449"/>
      <c r="Y348" s="449"/>
      <c r="Z348" s="449"/>
      <c r="AA348" s="64"/>
      <c r="AB348" s="64"/>
      <c r="AC348" s="64"/>
    </row>
    <row r="349" spans="1:68" ht="16.5" customHeight="1" x14ac:dyDescent="0.25">
      <c r="A349" s="61" t="s">
        <v>462</v>
      </c>
      <c r="B349" s="61" t="s">
        <v>463</v>
      </c>
      <c r="C349" s="35">
        <v>4301180007</v>
      </c>
      <c r="D349" s="450">
        <v>4680115881808</v>
      </c>
      <c r="E349" s="450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465</v>
      </c>
      <c r="L349" s="36"/>
      <c r="M349" s="37" t="s">
        <v>464</v>
      </c>
      <c r="N349" s="37"/>
      <c r="O349" s="36">
        <v>730</v>
      </c>
      <c r="P3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452"/>
      <c r="R349" s="452"/>
      <c r="S349" s="452"/>
      <c r="T349" s="453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466</v>
      </c>
      <c r="B350" s="61" t="s">
        <v>467</v>
      </c>
      <c r="C350" s="35">
        <v>4301180006</v>
      </c>
      <c r="D350" s="450">
        <v>4680115881822</v>
      </c>
      <c r="E350" s="450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465</v>
      </c>
      <c r="L350" s="36"/>
      <c r="M350" s="37" t="s">
        <v>464</v>
      </c>
      <c r="N350" s="37"/>
      <c r="O350" s="36">
        <v>730</v>
      </c>
      <c r="P350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452"/>
      <c r="R350" s="452"/>
      <c r="S350" s="452"/>
      <c r="T350" s="453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customHeight="1" x14ac:dyDescent="0.25">
      <c r="A351" s="61" t="s">
        <v>468</v>
      </c>
      <c r="B351" s="61" t="s">
        <v>469</v>
      </c>
      <c r="C351" s="35">
        <v>4301180001</v>
      </c>
      <c r="D351" s="450">
        <v>4680115880016</v>
      </c>
      <c r="E351" s="450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465</v>
      </c>
      <c r="L351" s="36"/>
      <c r="M351" s="37" t="s">
        <v>464</v>
      </c>
      <c r="N351" s="37"/>
      <c r="O351" s="36">
        <v>730</v>
      </c>
      <c r="P35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452"/>
      <c r="R351" s="452"/>
      <c r="S351" s="452"/>
      <c r="T351" s="453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x14ac:dyDescent="0.2">
      <c r="A352" s="457"/>
      <c r="B352" s="457"/>
      <c r="C352" s="457"/>
      <c r="D352" s="457"/>
      <c r="E352" s="457"/>
      <c r="F352" s="457"/>
      <c r="G352" s="457"/>
      <c r="H352" s="457"/>
      <c r="I352" s="457"/>
      <c r="J352" s="457"/>
      <c r="K352" s="457"/>
      <c r="L352" s="457"/>
      <c r="M352" s="457"/>
      <c r="N352" s="457"/>
      <c r="O352" s="458"/>
      <c r="P352" s="454" t="s">
        <v>43</v>
      </c>
      <c r="Q352" s="455"/>
      <c r="R352" s="455"/>
      <c r="S352" s="455"/>
      <c r="T352" s="455"/>
      <c r="U352" s="455"/>
      <c r="V352" s="456"/>
      <c r="W352" s="41" t="s">
        <v>42</v>
      </c>
      <c r="X352" s="42">
        <f>IFERROR(X349/H349,"0")+IFERROR(X350/H350,"0")+IFERROR(X351/H351,"0")</f>
        <v>0</v>
      </c>
      <c r="Y352" s="42">
        <f>IFERROR(Y349/H349,"0")+IFERROR(Y350/H350,"0")+IFERROR(Y351/H351,"0")</f>
        <v>0</v>
      </c>
      <c r="Z352" s="42">
        <f>IFERROR(IF(Z349="",0,Z349),"0")+IFERROR(IF(Z350="",0,Z350),"0")+IFERROR(IF(Z351="",0,Z351),"0")</f>
        <v>0</v>
      </c>
      <c r="AA352" s="65"/>
      <c r="AB352" s="65"/>
      <c r="AC352" s="65"/>
    </row>
    <row r="353" spans="1:68" x14ac:dyDescent="0.2">
      <c r="A353" s="457"/>
      <c r="B353" s="457"/>
      <c r="C353" s="457"/>
      <c r="D353" s="457"/>
      <c r="E353" s="457"/>
      <c r="F353" s="457"/>
      <c r="G353" s="457"/>
      <c r="H353" s="457"/>
      <c r="I353" s="457"/>
      <c r="J353" s="457"/>
      <c r="K353" s="457"/>
      <c r="L353" s="457"/>
      <c r="M353" s="457"/>
      <c r="N353" s="457"/>
      <c r="O353" s="458"/>
      <c r="P353" s="454" t="s">
        <v>43</v>
      </c>
      <c r="Q353" s="455"/>
      <c r="R353" s="455"/>
      <c r="S353" s="455"/>
      <c r="T353" s="455"/>
      <c r="U353" s="455"/>
      <c r="V353" s="456"/>
      <c r="W353" s="41" t="s">
        <v>0</v>
      </c>
      <c r="X353" s="42">
        <f>IFERROR(SUM(X349:X351),"0")</f>
        <v>0</v>
      </c>
      <c r="Y353" s="42">
        <f>IFERROR(SUM(Y349:Y351),"0")</f>
        <v>0</v>
      </c>
      <c r="Z353" s="41"/>
      <c r="AA353" s="65"/>
      <c r="AB353" s="65"/>
      <c r="AC353" s="65"/>
    </row>
    <row r="354" spans="1:68" ht="16.5" customHeight="1" x14ac:dyDescent="0.25">
      <c r="A354" s="448" t="s">
        <v>470</v>
      </c>
      <c r="B354" s="448"/>
      <c r="C354" s="448"/>
      <c r="D354" s="448"/>
      <c r="E354" s="448"/>
      <c r="F354" s="448"/>
      <c r="G354" s="448"/>
      <c r="H354" s="448"/>
      <c r="I354" s="448"/>
      <c r="J354" s="448"/>
      <c r="K354" s="448"/>
      <c r="L354" s="448"/>
      <c r="M354" s="448"/>
      <c r="N354" s="448"/>
      <c r="O354" s="448"/>
      <c r="P354" s="448"/>
      <c r="Q354" s="448"/>
      <c r="R354" s="448"/>
      <c r="S354" s="448"/>
      <c r="T354" s="448"/>
      <c r="U354" s="448"/>
      <c r="V354" s="448"/>
      <c r="W354" s="448"/>
      <c r="X354" s="448"/>
      <c r="Y354" s="448"/>
      <c r="Z354" s="448"/>
      <c r="AA354" s="63"/>
      <c r="AB354" s="63"/>
      <c r="AC354" s="63"/>
    </row>
    <row r="355" spans="1:68" ht="14.25" customHeight="1" x14ac:dyDescent="0.25">
      <c r="A355" s="449" t="s">
        <v>79</v>
      </c>
      <c r="B355" s="449"/>
      <c r="C355" s="449"/>
      <c r="D355" s="449"/>
      <c r="E355" s="449"/>
      <c r="F355" s="449"/>
      <c r="G355" s="449"/>
      <c r="H355" s="449"/>
      <c r="I355" s="449"/>
      <c r="J355" s="449"/>
      <c r="K355" s="449"/>
      <c r="L355" s="449"/>
      <c r="M355" s="449"/>
      <c r="N355" s="449"/>
      <c r="O355" s="449"/>
      <c r="P355" s="449"/>
      <c r="Q355" s="449"/>
      <c r="R355" s="449"/>
      <c r="S355" s="449"/>
      <c r="T355" s="449"/>
      <c r="U355" s="449"/>
      <c r="V355" s="449"/>
      <c r="W355" s="449"/>
      <c r="X355" s="449"/>
      <c r="Y355" s="449"/>
      <c r="Z355" s="449"/>
      <c r="AA355" s="64"/>
      <c r="AB355" s="64"/>
      <c r="AC355" s="64"/>
    </row>
    <row r="356" spans="1:68" ht="27" customHeight="1" x14ac:dyDescent="0.25">
      <c r="A356" s="61" t="s">
        <v>471</v>
      </c>
      <c r="B356" s="61" t="s">
        <v>472</v>
      </c>
      <c r="C356" s="35">
        <v>4301031066</v>
      </c>
      <c r="D356" s="450">
        <v>4607091383836</v>
      </c>
      <c r="E356" s="450"/>
      <c r="F356" s="60">
        <v>0.3</v>
      </c>
      <c r="G356" s="36">
        <v>6</v>
      </c>
      <c r="H356" s="60">
        <v>1.8</v>
      </c>
      <c r="I356" s="60">
        <v>2.048</v>
      </c>
      <c r="J356" s="36">
        <v>156</v>
      </c>
      <c r="K356" s="36" t="s">
        <v>88</v>
      </c>
      <c r="L356" s="36"/>
      <c r="M356" s="37" t="s">
        <v>82</v>
      </c>
      <c r="N356" s="37"/>
      <c r="O356" s="36">
        <v>40</v>
      </c>
      <c r="P356" s="6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452"/>
      <c r="R356" s="452"/>
      <c r="S356" s="452"/>
      <c r="T356" s="453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IFERROR(IF(Y356=0,"",ROUNDUP(Y356/H356,0)*0.00753),"")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59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457"/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57"/>
      <c r="M357" s="457"/>
      <c r="N357" s="457"/>
      <c r="O357" s="458"/>
      <c r="P357" s="454" t="s">
        <v>43</v>
      </c>
      <c r="Q357" s="455"/>
      <c r="R357" s="455"/>
      <c r="S357" s="455"/>
      <c r="T357" s="455"/>
      <c r="U357" s="455"/>
      <c r="V357" s="456"/>
      <c r="W357" s="41" t="s">
        <v>42</v>
      </c>
      <c r="X357" s="42">
        <f>IFERROR(X356/H356,"0")</f>
        <v>0</v>
      </c>
      <c r="Y357" s="42">
        <f>IFERROR(Y356/H356,"0")</f>
        <v>0</v>
      </c>
      <c r="Z357" s="42">
        <f>IFERROR(IF(Z356="",0,Z356),"0")</f>
        <v>0</v>
      </c>
      <c r="AA357" s="65"/>
      <c r="AB357" s="65"/>
      <c r="AC357" s="65"/>
    </row>
    <row r="358" spans="1:68" x14ac:dyDescent="0.2">
      <c r="A358" s="457"/>
      <c r="B358" s="457"/>
      <c r="C358" s="457"/>
      <c r="D358" s="457"/>
      <c r="E358" s="457"/>
      <c r="F358" s="457"/>
      <c r="G358" s="457"/>
      <c r="H358" s="457"/>
      <c r="I358" s="457"/>
      <c r="J358" s="457"/>
      <c r="K358" s="457"/>
      <c r="L358" s="457"/>
      <c r="M358" s="457"/>
      <c r="N358" s="457"/>
      <c r="O358" s="458"/>
      <c r="P358" s="454" t="s">
        <v>43</v>
      </c>
      <c r="Q358" s="455"/>
      <c r="R358" s="455"/>
      <c r="S358" s="455"/>
      <c r="T358" s="455"/>
      <c r="U358" s="455"/>
      <c r="V358" s="456"/>
      <c r="W358" s="41" t="s">
        <v>0</v>
      </c>
      <c r="X358" s="42">
        <f>IFERROR(SUM(X356:X356),"0")</f>
        <v>0</v>
      </c>
      <c r="Y358" s="42">
        <f>IFERROR(SUM(Y356:Y356),"0")</f>
        <v>0</v>
      </c>
      <c r="Z358" s="41"/>
      <c r="AA358" s="65"/>
      <c r="AB358" s="65"/>
      <c r="AC358" s="65"/>
    </row>
    <row r="359" spans="1:68" ht="14.25" customHeight="1" x14ac:dyDescent="0.25">
      <c r="A359" s="449" t="s">
        <v>84</v>
      </c>
      <c r="B359" s="449"/>
      <c r="C359" s="449"/>
      <c r="D359" s="449"/>
      <c r="E359" s="449"/>
      <c r="F359" s="449"/>
      <c r="G359" s="449"/>
      <c r="H359" s="449"/>
      <c r="I359" s="449"/>
      <c r="J359" s="449"/>
      <c r="K359" s="449"/>
      <c r="L359" s="449"/>
      <c r="M359" s="449"/>
      <c r="N359" s="449"/>
      <c r="O359" s="449"/>
      <c r="P359" s="449"/>
      <c r="Q359" s="449"/>
      <c r="R359" s="449"/>
      <c r="S359" s="449"/>
      <c r="T359" s="449"/>
      <c r="U359" s="449"/>
      <c r="V359" s="449"/>
      <c r="W359" s="449"/>
      <c r="X359" s="449"/>
      <c r="Y359" s="449"/>
      <c r="Z359" s="449"/>
      <c r="AA359" s="64"/>
      <c r="AB359" s="64"/>
      <c r="AC359" s="64"/>
    </row>
    <row r="360" spans="1:68" ht="27" customHeight="1" x14ac:dyDescent="0.25">
      <c r="A360" s="61" t="s">
        <v>473</v>
      </c>
      <c r="B360" s="61" t="s">
        <v>474</v>
      </c>
      <c r="C360" s="35">
        <v>4301051142</v>
      </c>
      <c r="D360" s="450">
        <v>4607091387919</v>
      </c>
      <c r="E360" s="450"/>
      <c r="F360" s="60">
        <v>1.35</v>
      </c>
      <c r="G360" s="36">
        <v>6</v>
      </c>
      <c r="H360" s="60">
        <v>8.1</v>
      </c>
      <c r="I360" s="60">
        <v>8.6639999999999997</v>
      </c>
      <c r="J360" s="36">
        <v>56</v>
      </c>
      <c r="K360" s="36" t="s">
        <v>126</v>
      </c>
      <c r="L360" s="36"/>
      <c r="M360" s="37" t="s">
        <v>82</v>
      </c>
      <c r="N360" s="37"/>
      <c r="O360" s="36">
        <v>45</v>
      </c>
      <c r="P360" s="6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452"/>
      <c r="R360" s="452"/>
      <c r="S360" s="452"/>
      <c r="T360" s="453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IFERROR(IF(Y360=0,"",ROUNDUP(Y360/H360,0)*0.02175),"")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customHeight="1" x14ac:dyDescent="0.25">
      <c r="A361" s="61" t="s">
        <v>475</v>
      </c>
      <c r="B361" s="61" t="s">
        <v>476</v>
      </c>
      <c r="C361" s="35">
        <v>4301051461</v>
      </c>
      <c r="D361" s="450">
        <v>4680115883604</v>
      </c>
      <c r="E361" s="450"/>
      <c r="F361" s="60">
        <v>0.35</v>
      </c>
      <c r="G361" s="36">
        <v>6</v>
      </c>
      <c r="H361" s="60">
        <v>2.1</v>
      </c>
      <c r="I361" s="60">
        <v>2.3719999999999999</v>
      </c>
      <c r="J361" s="36">
        <v>156</v>
      </c>
      <c r="K361" s="36" t="s">
        <v>88</v>
      </c>
      <c r="L361" s="36"/>
      <c r="M361" s="37" t="s">
        <v>128</v>
      </c>
      <c r="N361" s="37"/>
      <c r="O361" s="36">
        <v>45</v>
      </c>
      <c r="P361" s="6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452"/>
      <c r="R361" s="452"/>
      <c r="S361" s="452"/>
      <c r="T361" s="453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customHeight="1" x14ac:dyDescent="0.25">
      <c r="A362" s="61" t="s">
        <v>477</v>
      </c>
      <c r="B362" s="61" t="s">
        <v>478</v>
      </c>
      <c r="C362" s="35">
        <v>4301051485</v>
      </c>
      <c r="D362" s="450">
        <v>4680115883567</v>
      </c>
      <c r="E362" s="450"/>
      <c r="F362" s="60">
        <v>0.35</v>
      </c>
      <c r="G362" s="36">
        <v>6</v>
      </c>
      <c r="H362" s="60">
        <v>2.1</v>
      </c>
      <c r="I362" s="60">
        <v>2.36</v>
      </c>
      <c r="J362" s="36">
        <v>156</v>
      </c>
      <c r="K362" s="36" t="s">
        <v>88</v>
      </c>
      <c r="L362" s="36"/>
      <c r="M362" s="37" t="s">
        <v>82</v>
      </c>
      <c r="N362" s="37"/>
      <c r="O362" s="36">
        <v>40</v>
      </c>
      <c r="P362" s="6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452"/>
      <c r="R362" s="452"/>
      <c r="S362" s="452"/>
      <c r="T362" s="453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x14ac:dyDescent="0.2">
      <c r="A363" s="457"/>
      <c r="B363" s="457"/>
      <c r="C363" s="457"/>
      <c r="D363" s="457"/>
      <c r="E363" s="457"/>
      <c r="F363" s="457"/>
      <c r="G363" s="457"/>
      <c r="H363" s="457"/>
      <c r="I363" s="457"/>
      <c r="J363" s="457"/>
      <c r="K363" s="457"/>
      <c r="L363" s="457"/>
      <c r="M363" s="457"/>
      <c r="N363" s="457"/>
      <c r="O363" s="458"/>
      <c r="P363" s="454" t="s">
        <v>43</v>
      </c>
      <c r="Q363" s="455"/>
      <c r="R363" s="455"/>
      <c r="S363" s="455"/>
      <c r="T363" s="455"/>
      <c r="U363" s="455"/>
      <c r="V363" s="456"/>
      <c r="W363" s="41" t="s">
        <v>42</v>
      </c>
      <c r="X363" s="42">
        <f>IFERROR(X360/H360,"0")+IFERROR(X361/H361,"0")+IFERROR(X362/H362,"0")</f>
        <v>0</v>
      </c>
      <c r="Y363" s="42">
        <f>IFERROR(Y360/H360,"0")+IFERROR(Y361/H361,"0")+IFERROR(Y362/H362,"0")</f>
        <v>0</v>
      </c>
      <c r="Z363" s="42">
        <f>IFERROR(IF(Z360="",0,Z360),"0")+IFERROR(IF(Z361="",0,Z361),"0")+IFERROR(IF(Z362="",0,Z362),"0")</f>
        <v>0</v>
      </c>
      <c r="AA363" s="65"/>
      <c r="AB363" s="65"/>
      <c r="AC363" s="65"/>
    </row>
    <row r="364" spans="1:68" x14ac:dyDescent="0.2">
      <c r="A364" s="457"/>
      <c r="B364" s="457"/>
      <c r="C364" s="457"/>
      <c r="D364" s="457"/>
      <c r="E364" s="457"/>
      <c r="F364" s="457"/>
      <c r="G364" s="457"/>
      <c r="H364" s="457"/>
      <c r="I364" s="457"/>
      <c r="J364" s="457"/>
      <c r="K364" s="457"/>
      <c r="L364" s="457"/>
      <c r="M364" s="457"/>
      <c r="N364" s="457"/>
      <c r="O364" s="458"/>
      <c r="P364" s="454" t="s">
        <v>43</v>
      </c>
      <c r="Q364" s="455"/>
      <c r="R364" s="455"/>
      <c r="S364" s="455"/>
      <c r="T364" s="455"/>
      <c r="U364" s="455"/>
      <c r="V364" s="456"/>
      <c r="W364" s="41" t="s">
        <v>0</v>
      </c>
      <c r="X364" s="42">
        <f>IFERROR(SUM(X360:X362),"0")</f>
        <v>0</v>
      </c>
      <c r="Y364" s="42">
        <f>IFERROR(SUM(Y360:Y362),"0")</f>
        <v>0</v>
      </c>
      <c r="Z364" s="41"/>
      <c r="AA364" s="65"/>
      <c r="AB364" s="65"/>
      <c r="AC364" s="65"/>
    </row>
    <row r="365" spans="1:68" ht="27.75" customHeight="1" x14ac:dyDescent="0.2">
      <c r="A365" s="447" t="s">
        <v>479</v>
      </c>
      <c r="B365" s="447"/>
      <c r="C365" s="447"/>
      <c r="D365" s="447"/>
      <c r="E365" s="447"/>
      <c r="F365" s="447"/>
      <c r="G365" s="447"/>
      <c r="H365" s="447"/>
      <c r="I365" s="447"/>
      <c r="J365" s="447"/>
      <c r="K365" s="447"/>
      <c r="L365" s="447"/>
      <c r="M365" s="447"/>
      <c r="N365" s="447"/>
      <c r="O365" s="447"/>
      <c r="P365" s="447"/>
      <c r="Q365" s="447"/>
      <c r="R365" s="447"/>
      <c r="S365" s="447"/>
      <c r="T365" s="447"/>
      <c r="U365" s="447"/>
      <c r="V365" s="447"/>
      <c r="W365" s="447"/>
      <c r="X365" s="447"/>
      <c r="Y365" s="447"/>
      <c r="Z365" s="447"/>
      <c r="AA365" s="53"/>
      <c r="AB365" s="53"/>
      <c r="AC365" s="53"/>
    </row>
    <row r="366" spans="1:68" ht="16.5" customHeight="1" x14ac:dyDescent="0.25">
      <c r="A366" s="448" t="s">
        <v>480</v>
      </c>
      <c r="B366" s="448"/>
      <c r="C366" s="448"/>
      <c r="D366" s="448"/>
      <c r="E366" s="448"/>
      <c r="F366" s="448"/>
      <c r="G366" s="448"/>
      <c r="H366" s="448"/>
      <c r="I366" s="448"/>
      <c r="J366" s="448"/>
      <c r="K366" s="448"/>
      <c r="L366" s="448"/>
      <c r="M366" s="448"/>
      <c r="N366" s="448"/>
      <c r="O366" s="448"/>
      <c r="P366" s="448"/>
      <c r="Q366" s="448"/>
      <c r="R366" s="448"/>
      <c r="S366" s="448"/>
      <c r="T366" s="448"/>
      <c r="U366" s="448"/>
      <c r="V366" s="448"/>
      <c r="W366" s="448"/>
      <c r="X366" s="448"/>
      <c r="Y366" s="448"/>
      <c r="Z366" s="448"/>
      <c r="AA366" s="63"/>
      <c r="AB366" s="63"/>
      <c r="AC366" s="63"/>
    </row>
    <row r="367" spans="1:68" ht="14.25" customHeight="1" x14ac:dyDescent="0.25">
      <c r="A367" s="449" t="s">
        <v>122</v>
      </c>
      <c r="B367" s="449"/>
      <c r="C367" s="449"/>
      <c r="D367" s="449"/>
      <c r="E367" s="449"/>
      <c r="F367" s="449"/>
      <c r="G367" s="449"/>
      <c r="H367" s="449"/>
      <c r="I367" s="449"/>
      <c r="J367" s="449"/>
      <c r="K367" s="449"/>
      <c r="L367" s="449"/>
      <c r="M367" s="449"/>
      <c r="N367" s="449"/>
      <c r="O367" s="449"/>
      <c r="P367" s="449"/>
      <c r="Q367" s="449"/>
      <c r="R367" s="449"/>
      <c r="S367" s="449"/>
      <c r="T367" s="449"/>
      <c r="U367" s="449"/>
      <c r="V367" s="449"/>
      <c r="W367" s="449"/>
      <c r="X367" s="449"/>
      <c r="Y367" s="449"/>
      <c r="Z367" s="449"/>
      <c r="AA367" s="64"/>
      <c r="AB367" s="64"/>
      <c r="AC367" s="64"/>
    </row>
    <row r="368" spans="1:68" ht="27" customHeight="1" x14ac:dyDescent="0.25">
      <c r="A368" s="61" t="s">
        <v>481</v>
      </c>
      <c r="B368" s="61" t="s">
        <v>482</v>
      </c>
      <c r="C368" s="35">
        <v>4301011869</v>
      </c>
      <c r="D368" s="450">
        <v>4680115884847</v>
      </c>
      <c r="E368" s="450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126</v>
      </c>
      <c r="L368" s="36"/>
      <c r="M368" s="37" t="s">
        <v>82</v>
      </c>
      <c r="N368" s="37"/>
      <c r="O368" s="36">
        <v>60</v>
      </c>
      <c r="P368" s="6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52"/>
      <c r="R368" s="452"/>
      <c r="S368" s="452"/>
      <c r="T368" s="453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ref="Y368:Y376" si="62">IFERROR(IF(X368="",0,CEILING((X368/$H368),1)*$H368),"")</f>
        <v>0</v>
      </c>
      <c r="Z368" s="40" t="str">
        <f>IFERROR(IF(Y368=0,"",ROUNDUP(Y368/H368,0)*0.02175),"")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ref="BM368:BM376" si="63">IFERROR(X368*I368/H368,"0")</f>
        <v>0</v>
      </c>
      <c r="BN368" s="76">
        <f t="shared" ref="BN368:BN376" si="64">IFERROR(Y368*I368/H368,"0")</f>
        <v>0</v>
      </c>
      <c r="BO368" s="76">
        <f t="shared" ref="BO368:BO376" si="65">IFERROR(1/J368*(X368/H368),"0")</f>
        <v>0</v>
      </c>
      <c r="BP368" s="76">
        <f t="shared" ref="BP368:BP376" si="66">IFERROR(1/J368*(Y368/H368),"0")</f>
        <v>0</v>
      </c>
    </row>
    <row r="369" spans="1:68" ht="27" customHeight="1" x14ac:dyDescent="0.25">
      <c r="A369" s="61" t="s">
        <v>481</v>
      </c>
      <c r="B369" s="61" t="s">
        <v>483</v>
      </c>
      <c r="C369" s="35">
        <v>4301011946</v>
      </c>
      <c r="D369" s="450">
        <v>4680115884847</v>
      </c>
      <c r="E369" s="450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126</v>
      </c>
      <c r="L369" s="36"/>
      <c r="M369" s="37" t="s">
        <v>144</v>
      </c>
      <c r="N369" s="37"/>
      <c r="O369" s="36">
        <v>60</v>
      </c>
      <c r="P369" s="6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2"/>
      <c r="R369" s="452"/>
      <c r="S369" s="452"/>
      <c r="T369" s="453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IFERROR(IF(Y369=0,"",ROUNDUP(Y369/H369,0)*0.02039),"")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customHeight="1" x14ac:dyDescent="0.25">
      <c r="A370" s="61" t="s">
        <v>484</v>
      </c>
      <c r="B370" s="61" t="s">
        <v>485</v>
      </c>
      <c r="C370" s="35">
        <v>4301011870</v>
      </c>
      <c r="D370" s="450">
        <v>4680115884854</v>
      </c>
      <c r="E370" s="450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126</v>
      </c>
      <c r="L370" s="36"/>
      <c r="M370" s="37" t="s">
        <v>82</v>
      </c>
      <c r="N370" s="37"/>
      <c r="O370" s="36">
        <v>60</v>
      </c>
      <c r="P370" s="6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52"/>
      <c r="R370" s="452"/>
      <c r="S370" s="452"/>
      <c r="T370" s="453"/>
      <c r="U370" s="38" t="s">
        <v>48</v>
      </c>
      <c r="V370" s="38" t="s">
        <v>48</v>
      </c>
      <c r="W370" s="39" t="s">
        <v>0</v>
      </c>
      <c r="X370" s="57">
        <v>3000</v>
      </c>
      <c r="Y370" s="54">
        <f t="shared" si="62"/>
        <v>3000</v>
      </c>
      <c r="Z370" s="40">
        <f>IFERROR(IF(Y370=0,"",ROUNDUP(Y370/H370,0)*0.02175),"")</f>
        <v>4.3499999999999996</v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3096</v>
      </c>
      <c r="BN370" s="76">
        <f t="shared" si="64"/>
        <v>3096</v>
      </c>
      <c r="BO370" s="76">
        <f t="shared" si="65"/>
        <v>4.1666666666666661</v>
      </c>
      <c r="BP370" s="76">
        <f t="shared" si="66"/>
        <v>4.1666666666666661</v>
      </c>
    </row>
    <row r="371" spans="1:68" ht="27" customHeight="1" x14ac:dyDescent="0.25">
      <c r="A371" s="61" t="s">
        <v>484</v>
      </c>
      <c r="B371" s="61" t="s">
        <v>486</v>
      </c>
      <c r="C371" s="35">
        <v>4301011947</v>
      </c>
      <c r="D371" s="450">
        <v>4680115884854</v>
      </c>
      <c r="E371" s="450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126</v>
      </c>
      <c r="L371" s="36"/>
      <c r="M371" s="37" t="s">
        <v>144</v>
      </c>
      <c r="N371" s="37"/>
      <c r="O371" s="36">
        <v>60</v>
      </c>
      <c r="P371" s="6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2"/>
      <c r="R371" s="452"/>
      <c r="S371" s="452"/>
      <c r="T371" s="453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IFERROR(IF(Y371=0,"",ROUNDUP(Y371/H371,0)*0.02039),"")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487</v>
      </c>
      <c r="B372" s="61" t="s">
        <v>488</v>
      </c>
      <c r="C372" s="35">
        <v>4301011867</v>
      </c>
      <c r="D372" s="450">
        <v>4680115884830</v>
      </c>
      <c r="E372" s="450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82</v>
      </c>
      <c r="N372" s="37"/>
      <c r="O372" s="36">
        <v>60</v>
      </c>
      <c r="P372" s="6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452"/>
      <c r="R372" s="452"/>
      <c r="S372" s="452"/>
      <c r="T372" s="453"/>
      <c r="U372" s="38" t="s">
        <v>48</v>
      </c>
      <c r="V372" s="38" t="s">
        <v>48</v>
      </c>
      <c r="W372" s="39" t="s">
        <v>0</v>
      </c>
      <c r="X372" s="57">
        <v>3000</v>
      </c>
      <c r="Y372" s="54">
        <f t="shared" si="62"/>
        <v>3000</v>
      </c>
      <c r="Z372" s="40">
        <f>IFERROR(IF(Y372=0,"",ROUNDUP(Y372/H372,0)*0.02175),"")</f>
        <v>4.3499999999999996</v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3096</v>
      </c>
      <c r="BN372" s="76">
        <f t="shared" si="64"/>
        <v>3096</v>
      </c>
      <c r="BO372" s="76">
        <f t="shared" si="65"/>
        <v>4.1666666666666661</v>
      </c>
      <c r="BP372" s="76">
        <f t="shared" si="66"/>
        <v>4.1666666666666661</v>
      </c>
    </row>
    <row r="373" spans="1:68" ht="27" customHeight="1" x14ac:dyDescent="0.25">
      <c r="A373" s="61" t="s">
        <v>487</v>
      </c>
      <c r="B373" s="61" t="s">
        <v>489</v>
      </c>
      <c r="C373" s="35">
        <v>4301011943</v>
      </c>
      <c r="D373" s="450">
        <v>4680115884830</v>
      </c>
      <c r="E373" s="450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144</v>
      </c>
      <c r="N373" s="37"/>
      <c r="O373" s="36">
        <v>60</v>
      </c>
      <c r="P373" s="6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2"/>
      <c r="R373" s="452"/>
      <c r="S373" s="452"/>
      <c r="T373" s="453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si="62"/>
        <v>0</v>
      </c>
      <c r="Z373" s="40" t="str">
        <f>IFERROR(IF(Y373=0,"",ROUNDUP(Y373/H373,0)*0.02039),"")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0</v>
      </c>
      <c r="BN373" s="76">
        <f t="shared" si="64"/>
        <v>0</v>
      </c>
      <c r="BO373" s="76">
        <f t="shared" si="65"/>
        <v>0</v>
      </c>
      <c r="BP373" s="76">
        <f t="shared" si="66"/>
        <v>0</v>
      </c>
    </row>
    <row r="374" spans="1:68" ht="27" customHeight="1" x14ac:dyDescent="0.25">
      <c r="A374" s="61" t="s">
        <v>490</v>
      </c>
      <c r="B374" s="61" t="s">
        <v>491</v>
      </c>
      <c r="C374" s="35">
        <v>4301011433</v>
      </c>
      <c r="D374" s="450">
        <v>4680115882638</v>
      </c>
      <c r="E374" s="450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88</v>
      </c>
      <c r="L374" s="36"/>
      <c r="M374" s="37" t="s">
        <v>125</v>
      </c>
      <c r="N374" s="37"/>
      <c r="O374" s="36">
        <v>90</v>
      </c>
      <c r="P374" s="6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52"/>
      <c r="R374" s="452"/>
      <c r="S374" s="452"/>
      <c r="T374" s="453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customHeight="1" x14ac:dyDescent="0.25">
      <c r="A375" s="61" t="s">
        <v>492</v>
      </c>
      <c r="B375" s="61" t="s">
        <v>493</v>
      </c>
      <c r="C375" s="35">
        <v>4301011952</v>
      </c>
      <c r="D375" s="450">
        <v>4680115884922</v>
      </c>
      <c r="E375" s="450"/>
      <c r="F375" s="60">
        <v>0.5</v>
      </c>
      <c r="G375" s="36">
        <v>10</v>
      </c>
      <c r="H375" s="60">
        <v>5</v>
      </c>
      <c r="I375" s="60">
        <v>5.21</v>
      </c>
      <c r="J375" s="36">
        <v>120</v>
      </c>
      <c r="K375" s="36" t="s">
        <v>88</v>
      </c>
      <c r="L375" s="36"/>
      <c r="M375" s="37" t="s">
        <v>82</v>
      </c>
      <c r="N375" s="37"/>
      <c r="O375" s="36">
        <v>60</v>
      </c>
      <c r="P375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452"/>
      <c r="R375" s="452"/>
      <c r="S375" s="452"/>
      <c r="T375" s="453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customHeight="1" x14ac:dyDescent="0.25">
      <c r="A376" s="61" t="s">
        <v>494</v>
      </c>
      <c r="B376" s="61" t="s">
        <v>495</v>
      </c>
      <c r="C376" s="35">
        <v>4301011868</v>
      </c>
      <c r="D376" s="450">
        <v>4680115884861</v>
      </c>
      <c r="E376" s="450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452"/>
      <c r="R376" s="452"/>
      <c r="S376" s="452"/>
      <c r="T376" s="453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x14ac:dyDescent="0.2">
      <c r="A377" s="457"/>
      <c r="B377" s="457"/>
      <c r="C377" s="457"/>
      <c r="D377" s="457"/>
      <c r="E377" s="457"/>
      <c r="F377" s="457"/>
      <c r="G377" s="457"/>
      <c r="H377" s="457"/>
      <c r="I377" s="457"/>
      <c r="J377" s="457"/>
      <c r="K377" s="457"/>
      <c r="L377" s="457"/>
      <c r="M377" s="457"/>
      <c r="N377" s="457"/>
      <c r="O377" s="458"/>
      <c r="P377" s="454" t="s">
        <v>43</v>
      </c>
      <c r="Q377" s="455"/>
      <c r="R377" s="455"/>
      <c r="S377" s="455"/>
      <c r="T377" s="455"/>
      <c r="U377" s="455"/>
      <c r="V377" s="456"/>
      <c r="W377" s="41" t="s">
        <v>42</v>
      </c>
      <c r="X377" s="42">
        <f>IFERROR(X368/H368,"0")+IFERROR(X369/H369,"0")+IFERROR(X370/H370,"0")+IFERROR(X371/H371,"0")+IFERROR(X372/H372,"0")+IFERROR(X373/H373,"0")+IFERROR(X374/H374,"0")+IFERROR(X375/H375,"0")+IFERROR(X376/H376,"0")</f>
        <v>400</v>
      </c>
      <c r="Y377" s="42">
        <f>IFERROR(Y368/H368,"0")+IFERROR(Y369/H369,"0")+IFERROR(Y370/H370,"0")+IFERROR(Y371/H371,"0")+IFERROR(Y372/H372,"0")+IFERROR(Y373/H373,"0")+IFERROR(Y374/H374,"0")+IFERROR(Y375/H375,"0")+IFERROR(Y376/H376,"0")</f>
        <v>400</v>
      </c>
      <c r="Z377" s="42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8.6999999999999993</v>
      </c>
      <c r="AA377" s="65"/>
      <c r="AB377" s="65"/>
      <c r="AC377" s="65"/>
    </row>
    <row r="378" spans="1:68" x14ac:dyDescent="0.2">
      <c r="A378" s="457"/>
      <c r="B378" s="457"/>
      <c r="C378" s="457"/>
      <c r="D378" s="457"/>
      <c r="E378" s="457"/>
      <c r="F378" s="457"/>
      <c r="G378" s="457"/>
      <c r="H378" s="457"/>
      <c r="I378" s="457"/>
      <c r="J378" s="457"/>
      <c r="K378" s="457"/>
      <c r="L378" s="457"/>
      <c r="M378" s="457"/>
      <c r="N378" s="457"/>
      <c r="O378" s="458"/>
      <c r="P378" s="454" t="s">
        <v>43</v>
      </c>
      <c r="Q378" s="455"/>
      <c r="R378" s="455"/>
      <c r="S378" s="455"/>
      <c r="T378" s="455"/>
      <c r="U378" s="455"/>
      <c r="V378" s="456"/>
      <c r="W378" s="41" t="s">
        <v>0</v>
      </c>
      <c r="X378" s="42">
        <f>IFERROR(SUM(X368:X376),"0")</f>
        <v>6000</v>
      </c>
      <c r="Y378" s="42">
        <f>IFERROR(SUM(Y368:Y376),"0")</f>
        <v>6000</v>
      </c>
      <c r="Z378" s="41"/>
      <c r="AA378" s="65"/>
      <c r="AB378" s="65"/>
      <c r="AC378" s="65"/>
    </row>
    <row r="379" spans="1:68" ht="14.25" customHeight="1" x14ac:dyDescent="0.25">
      <c r="A379" s="449" t="s">
        <v>155</v>
      </c>
      <c r="B379" s="449"/>
      <c r="C379" s="449"/>
      <c r="D379" s="449"/>
      <c r="E379" s="449"/>
      <c r="F379" s="449"/>
      <c r="G379" s="449"/>
      <c r="H379" s="449"/>
      <c r="I379" s="449"/>
      <c r="J379" s="449"/>
      <c r="K379" s="449"/>
      <c r="L379" s="449"/>
      <c r="M379" s="449"/>
      <c r="N379" s="449"/>
      <c r="O379" s="449"/>
      <c r="P379" s="449"/>
      <c r="Q379" s="449"/>
      <c r="R379" s="449"/>
      <c r="S379" s="449"/>
      <c r="T379" s="449"/>
      <c r="U379" s="449"/>
      <c r="V379" s="449"/>
      <c r="W379" s="449"/>
      <c r="X379" s="449"/>
      <c r="Y379" s="449"/>
      <c r="Z379" s="449"/>
      <c r="AA379" s="64"/>
      <c r="AB379" s="64"/>
      <c r="AC379" s="64"/>
    </row>
    <row r="380" spans="1:68" ht="27" customHeight="1" x14ac:dyDescent="0.25">
      <c r="A380" s="61" t="s">
        <v>496</v>
      </c>
      <c r="B380" s="61" t="s">
        <v>497</v>
      </c>
      <c r="C380" s="35">
        <v>4301020178</v>
      </c>
      <c r="D380" s="450">
        <v>4607091383980</v>
      </c>
      <c r="E380" s="450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126</v>
      </c>
      <c r="L380" s="36"/>
      <c r="M380" s="37" t="s">
        <v>125</v>
      </c>
      <c r="N380" s="37"/>
      <c r="O380" s="36">
        <v>50</v>
      </c>
      <c r="P380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452"/>
      <c r="R380" s="452"/>
      <c r="S380" s="452"/>
      <c r="T380" s="453"/>
      <c r="U380" s="38" t="s">
        <v>48</v>
      </c>
      <c r="V380" s="38" t="s">
        <v>48</v>
      </c>
      <c r="W380" s="39" t="s">
        <v>0</v>
      </c>
      <c r="X380" s="57">
        <v>3000</v>
      </c>
      <c r="Y380" s="54">
        <f>IFERROR(IF(X380="",0,CEILING((X380/$H380),1)*$H380),"")</f>
        <v>3000</v>
      </c>
      <c r="Z380" s="40">
        <f>IFERROR(IF(Y380=0,"",ROUNDUP(Y380/H380,0)*0.02175),"")</f>
        <v>4.3499999999999996</v>
      </c>
      <c r="AA380" s="66" t="s">
        <v>48</v>
      </c>
      <c r="AB380" s="67" t="s">
        <v>48</v>
      </c>
      <c r="AC380" s="77"/>
      <c r="AG380" s="76"/>
      <c r="AJ380" s="79"/>
      <c r="AK380" s="79"/>
      <c r="BB380" s="272" t="s">
        <v>69</v>
      </c>
      <c r="BM380" s="76">
        <f>IFERROR(X380*I380/H380,"0")</f>
        <v>3096</v>
      </c>
      <c r="BN380" s="76">
        <f>IFERROR(Y380*I380/H380,"0")</f>
        <v>3096</v>
      </c>
      <c r="BO380" s="76">
        <f>IFERROR(1/J380*(X380/H380),"0")</f>
        <v>4.1666666666666661</v>
      </c>
      <c r="BP380" s="76">
        <f>IFERROR(1/J380*(Y380/H380),"0")</f>
        <v>4.1666666666666661</v>
      </c>
    </row>
    <row r="381" spans="1:68" ht="27" customHeight="1" x14ac:dyDescent="0.25">
      <c r="A381" s="61" t="s">
        <v>498</v>
      </c>
      <c r="B381" s="61" t="s">
        <v>499</v>
      </c>
      <c r="C381" s="35">
        <v>4301020179</v>
      </c>
      <c r="D381" s="450">
        <v>4607091384178</v>
      </c>
      <c r="E381" s="450"/>
      <c r="F381" s="60">
        <v>0.4</v>
      </c>
      <c r="G381" s="36">
        <v>10</v>
      </c>
      <c r="H381" s="60">
        <v>4</v>
      </c>
      <c r="I381" s="60">
        <v>4.24</v>
      </c>
      <c r="J381" s="36">
        <v>120</v>
      </c>
      <c r="K381" s="36" t="s">
        <v>88</v>
      </c>
      <c r="L381" s="36"/>
      <c r="M381" s="37" t="s">
        <v>125</v>
      </c>
      <c r="N381" s="37"/>
      <c r="O381" s="36">
        <v>50</v>
      </c>
      <c r="P381" s="6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452"/>
      <c r="R381" s="452"/>
      <c r="S381" s="452"/>
      <c r="T381" s="453"/>
      <c r="U381" s="38" t="s">
        <v>48</v>
      </c>
      <c r="V381" s="38" t="s">
        <v>48</v>
      </c>
      <c r="W381" s="39" t="s">
        <v>0</v>
      </c>
      <c r="X381" s="57">
        <v>0</v>
      </c>
      <c r="Y381" s="54">
        <f>IFERROR(IF(X381="",0,CEILING((X381/$H381),1)*$H381),"")</f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0</v>
      </c>
      <c r="BN381" s="76">
        <f>IFERROR(Y381*I381/H381,"0")</f>
        <v>0</v>
      </c>
      <c r="BO381" s="76">
        <f>IFERROR(1/J381*(X381/H381),"0")</f>
        <v>0</v>
      </c>
      <c r="BP381" s="76">
        <f>IFERROR(1/J381*(Y381/H381),"0")</f>
        <v>0</v>
      </c>
    </row>
    <row r="382" spans="1:68" x14ac:dyDescent="0.2">
      <c r="A382" s="457"/>
      <c r="B382" s="457"/>
      <c r="C382" s="457"/>
      <c r="D382" s="457"/>
      <c r="E382" s="457"/>
      <c r="F382" s="457"/>
      <c r="G382" s="457"/>
      <c r="H382" s="457"/>
      <c r="I382" s="457"/>
      <c r="J382" s="457"/>
      <c r="K382" s="457"/>
      <c r="L382" s="457"/>
      <c r="M382" s="457"/>
      <c r="N382" s="457"/>
      <c r="O382" s="458"/>
      <c r="P382" s="454" t="s">
        <v>43</v>
      </c>
      <c r="Q382" s="455"/>
      <c r="R382" s="455"/>
      <c r="S382" s="455"/>
      <c r="T382" s="455"/>
      <c r="U382" s="455"/>
      <c r="V382" s="456"/>
      <c r="W382" s="41" t="s">
        <v>42</v>
      </c>
      <c r="X382" s="42">
        <f>IFERROR(X380/H380,"0")+IFERROR(X381/H381,"0")</f>
        <v>200</v>
      </c>
      <c r="Y382" s="42">
        <f>IFERROR(Y380/H380,"0")+IFERROR(Y381/H381,"0")</f>
        <v>200</v>
      </c>
      <c r="Z382" s="42">
        <f>IFERROR(IF(Z380="",0,Z380),"0")+IFERROR(IF(Z381="",0,Z381),"0")</f>
        <v>4.3499999999999996</v>
      </c>
      <c r="AA382" s="65"/>
      <c r="AB382" s="65"/>
      <c r="AC382" s="65"/>
    </row>
    <row r="383" spans="1:68" x14ac:dyDescent="0.2">
      <c r="A383" s="457"/>
      <c r="B383" s="457"/>
      <c r="C383" s="457"/>
      <c r="D383" s="457"/>
      <c r="E383" s="457"/>
      <c r="F383" s="457"/>
      <c r="G383" s="457"/>
      <c r="H383" s="457"/>
      <c r="I383" s="457"/>
      <c r="J383" s="457"/>
      <c r="K383" s="457"/>
      <c r="L383" s="457"/>
      <c r="M383" s="457"/>
      <c r="N383" s="457"/>
      <c r="O383" s="458"/>
      <c r="P383" s="454" t="s">
        <v>43</v>
      </c>
      <c r="Q383" s="455"/>
      <c r="R383" s="455"/>
      <c r="S383" s="455"/>
      <c r="T383" s="455"/>
      <c r="U383" s="455"/>
      <c r="V383" s="456"/>
      <c r="W383" s="41" t="s">
        <v>0</v>
      </c>
      <c r="X383" s="42">
        <f>IFERROR(SUM(X380:X381),"0")</f>
        <v>3000</v>
      </c>
      <c r="Y383" s="42">
        <f>IFERROR(SUM(Y380:Y381),"0")</f>
        <v>3000</v>
      </c>
      <c r="Z383" s="41"/>
      <c r="AA383" s="65"/>
      <c r="AB383" s="65"/>
      <c r="AC383" s="65"/>
    </row>
    <row r="384" spans="1:68" ht="14.25" customHeight="1" x14ac:dyDescent="0.25">
      <c r="A384" s="449" t="s">
        <v>84</v>
      </c>
      <c r="B384" s="449"/>
      <c r="C384" s="449"/>
      <c r="D384" s="449"/>
      <c r="E384" s="449"/>
      <c r="F384" s="449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/>
      <c r="Q384" s="449"/>
      <c r="R384" s="449"/>
      <c r="S384" s="449"/>
      <c r="T384" s="449"/>
      <c r="U384" s="449"/>
      <c r="V384" s="449"/>
      <c r="W384" s="449"/>
      <c r="X384" s="449"/>
      <c r="Y384" s="449"/>
      <c r="Z384" s="449"/>
      <c r="AA384" s="64"/>
      <c r="AB384" s="64"/>
      <c r="AC384" s="64"/>
    </row>
    <row r="385" spans="1:68" ht="27" customHeight="1" x14ac:dyDescent="0.25">
      <c r="A385" s="61" t="s">
        <v>500</v>
      </c>
      <c r="B385" s="61" t="s">
        <v>501</v>
      </c>
      <c r="C385" s="35">
        <v>4301051560</v>
      </c>
      <c r="D385" s="450">
        <v>4607091383928</v>
      </c>
      <c r="E385" s="450"/>
      <c r="F385" s="60">
        <v>1.3</v>
      </c>
      <c r="G385" s="36">
        <v>6</v>
      </c>
      <c r="H385" s="60">
        <v>7.8</v>
      </c>
      <c r="I385" s="60">
        <v>8.3699999999999992</v>
      </c>
      <c r="J385" s="36">
        <v>56</v>
      </c>
      <c r="K385" s="36" t="s">
        <v>126</v>
      </c>
      <c r="L385" s="36"/>
      <c r="M385" s="37" t="s">
        <v>128</v>
      </c>
      <c r="N385" s="37"/>
      <c r="O385" s="36">
        <v>40</v>
      </c>
      <c r="P385" s="6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452"/>
      <c r="R385" s="452"/>
      <c r="S385" s="452"/>
      <c r="T385" s="453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customHeight="1" x14ac:dyDescent="0.25">
      <c r="A386" s="61" t="s">
        <v>500</v>
      </c>
      <c r="B386" s="61" t="s">
        <v>502</v>
      </c>
      <c r="C386" s="35">
        <v>4301051639</v>
      </c>
      <c r="D386" s="450">
        <v>4607091383928</v>
      </c>
      <c r="E386" s="450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126</v>
      </c>
      <c r="L386" s="36"/>
      <c r="M386" s="37" t="s">
        <v>82</v>
      </c>
      <c r="N386" s="37"/>
      <c r="O386" s="36">
        <v>40</v>
      </c>
      <c r="P386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452"/>
      <c r="R386" s="452"/>
      <c r="S386" s="452"/>
      <c r="T386" s="453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IFERROR(IF(Y386=0,"",ROUNDUP(Y386/H386,0)*0.02175),"")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t="27" customHeight="1" x14ac:dyDescent="0.25">
      <c r="A387" s="61" t="s">
        <v>503</v>
      </c>
      <c r="B387" s="61" t="s">
        <v>504</v>
      </c>
      <c r="C387" s="35">
        <v>4301051636</v>
      </c>
      <c r="D387" s="450">
        <v>4607091384260</v>
      </c>
      <c r="E387" s="450"/>
      <c r="F387" s="60">
        <v>1.3</v>
      </c>
      <c r="G387" s="36">
        <v>6</v>
      </c>
      <c r="H387" s="60">
        <v>7.8</v>
      </c>
      <c r="I387" s="60">
        <v>8.3640000000000008</v>
      </c>
      <c r="J387" s="36">
        <v>56</v>
      </c>
      <c r="K387" s="36" t="s">
        <v>126</v>
      </c>
      <c r="L387" s="36"/>
      <c r="M387" s="37" t="s">
        <v>82</v>
      </c>
      <c r="N387" s="37"/>
      <c r="O387" s="36">
        <v>40</v>
      </c>
      <c r="P387" s="65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452"/>
      <c r="R387" s="452"/>
      <c r="S387" s="452"/>
      <c r="T387" s="453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x14ac:dyDescent="0.2">
      <c r="A388" s="457"/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8"/>
      <c r="P388" s="454" t="s">
        <v>43</v>
      </c>
      <c r="Q388" s="455"/>
      <c r="R388" s="455"/>
      <c r="S388" s="455"/>
      <c r="T388" s="455"/>
      <c r="U388" s="455"/>
      <c r="V388" s="456"/>
      <c r="W388" s="41" t="s">
        <v>42</v>
      </c>
      <c r="X388" s="42">
        <f>IFERROR(X385/H385,"0")+IFERROR(X386/H386,"0")+IFERROR(X387/H387,"0")</f>
        <v>0</v>
      </c>
      <c r="Y388" s="42">
        <f>IFERROR(Y385/H385,"0")+IFERROR(Y386/H386,"0")+IFERROR(Y387/H387,"0")</f>
        <v>0</v>
      </c>
      <c r="Z388" s="42">
        <f>IFERROR(IF(Z385="",0,Z385),"0")+IFERROR(IF(Z386="",0,Z386),"0")+IFERROR(IF(Z387="",0,Z387),"0")</f>
        <v>0</v>
      </c>
      <c r="AA388" s="65"/>
      <c r="AB388" s="65"/>
      <c r="AC388" s="65"/>
    </row>
    <row r="389" spans="1:68" x14ac:dyDescent="0.2">
      <c r="A389" s="457"/>
      <c r="B389" s="457"/>
      <c r="C389" s="457"/>
      <c r="D389" s="457"/>
      <c r="E389" s="457"/>
      <c r="F389" s="457"/>
      <c r="G389" s="457"/>
      <c r="H389" s="457"/>
      <c r="I389" s="457"/>
      <c r="J389" s="457"/>
      <c r="K389" s="457"/>
      <c r="L389" s="457"/>
      <c r="M389" s="457"/>
      <c r="N389" s="457"/>
      <c r="O389" s="458"/>
      <c r="P389" s="454" t="s">
        <v>43</v>
      </c>
      <c r="Q389" s="455"/>
      <c r="R389" s="455"/>
      <c r="S389" s="455"/>
      <c r="T389" s="455"/>
      <c r="U389" s="455"/>
      <c r="V389" s="456"/>
      <c r="W389" s="41" t="s">
        <v>0</v>
      </c>
      <c r="X389" s="42">
        <f>IFERROR(SUM(X385:X387),"0")</f>
        <v>0</v>
      </c>
      <c r="Y389" s="42">
        <f>IFERROR(SUM(Y385:Y387),"0")</f>
        <v>0</v>
      </c>
      <c r="Z389" s="41"/>
      <c r="AA389" s="65"/>
      <c r="AB389" s="65"/>
      <c r="AC389" s="65"/>
    </row>
    <row r="390" spans="1:68" ht="14.25" customHeight="1" x14ac:dyDescent="0.25">
      <c r="A390" s="449" t="s">
        <v>177</v>
      </c>
      <c r="B390" s="449"/>
      <c r="C390" s="449"/>
      <c r="D390" s="449"/>
      <c r="E390" s="449"/>
      <c r="F390" s="449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/>
      <c r="Q390" s="449"/>
      <c r="R390" s="449"/>
      <c r="S390" s="449"/>
      <c r="T390" s="449"/>
      <c r="U390" s="449"/>
      <c r="V390" s="449"/>
      <c r="W390" s="449"/>
      <c r="X390" s="449"/>
      <c r="Y390" s="449"/>
      <c r="Z390" s="449"/>
      <c r="AA390" s="64"/>
      <c r="AB390" s="64"/>
      <c r="AC390" s="64"/>
    </row>
    <row r="391" spans="1:68" ht="16.5" customHeight="1" x14ac:dyDescent="0.25">
      <c r="A391" s="61" t="s">
        <v>505</v>
      </c>
      <c r="B391" s="61" t="s">
        <v>506</v>
      </c>
      <c r="C391" s="35">
        <v>4301060314</v>
      </c>
      <c r="D391" s="450">
        <v>4607091384673</v>
      </c>
      <c r="E391" s="450"/>
      <c r="F391" s="60">
        <v>1.3</v>
      </c>
      <c r="G391" s="36">
        <v>6</v>
      </c>
      <c r="H391" s="60">
        <v>7.8</v>
      </c>
      <c r="I391" s="60">
        <v>8.3640000000000008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30</v>
      </c>
      <c r="P391" s="6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452"/>
      <c r="R391" s="452"/>
      <c r="S391" s="452"/>
      <c r="T391" s="453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77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16.5" customHeight="1" x14ac:dyDescent="0.25">
      <c r="A392" s="61" t="s">
        <v>505</v>
      </c>
      <c r="B392" s="61" t="s">
        <v>507</v>
      </c>
      <c r="C392" s="35">
        <v>4301060345</v>
      </c>
      <c r="D392" s="450">
        <v>4607091384673</v>
      </c>
      <c r="E392" s="450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30</v>
      </c>
      <c r="P392" s="65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452"/>
      <c r="R392" s="452"/>
      <c r="S392" s="452"/>
      <c r="T392" s="453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457"/>
      <c r="B393" s="457"/>
      <c r="C393" s="457"/>
      <c r="D393" s="457"/>
      <c r="E393" s="457"/>
      <c r="F393" s="457"/>
      <c r="G393" s="457"/>
      <c r="H393" s="457"/>
      <c r="I393" s="457"/>
      <c r="J393" s="457"/>
      <c r="K393" s="457"/>
      <c r="L393" s="457"/>
      <c r="M393" s="457"/>
      <c r="N393" s="457"/>
      <c r="O393" s="458"/>
      <c r="P393" s="454" t="s">
        <v>43</v>
      </c>
      <c r="Q393" s="455"/>
      <c r="R393" s="455"/>
      <c r="S393" s="455"/>
      <c r="T393" s="455"/>
      <c r="U393" s="455"/>
      <c r="V393" s="456"/>
      <c r="W393" s="41" t="s">
        <v>42</v>
      </c>
      <c r="X393" s="42">
        <f>IFERROR(X391/H391,"0")+IFERROR(X392/H392,"0")</f>
        <v>0</v>
      </c>
      <c r="Y393" s="42">
        <f>IFERROR(Y391/H391,"0")+IFERROR(Y392/H392,"0")</f>
        <v>0</v>
      </c>
      <c r="Z393" s="42">
        <f>IFERROR(IF(Z391="",0,Z391),"0")+IFERROR(IF(Z392="",0,Z392),"0")</f>
        <v>0</v>
      </c>
      <c r="AA393" s="65"/>
      <c r="AB393" s="65"/>
      <c r="AC393" s="65"/>
    </row>
    <row r="394" spans="1:68" x14ac:dyDescent="0.2">
      <c r="A394" s="457"/>
      <c r="B394" s="457"/>
      <c r="C394" s="457"/>
      <c r="D394" s="457"/>
      <c r="E394" s="457"/>
      <c r="F394" s="457"/>
      <c r="G394" s="457"/>
      <c r="H394" s="457"/>
      <c r="I394" s="457"/>
      <c r="J394" s="457"/>
      <c r="K394" s="457"/>
      <c r="L394" s="457"/>
      <c r="M394" s="457"/>
      <c r="N394" s="457"/>
      <c r="O394" s="458"/>
      <c r="P394" s="454" t="s">
        <v>43</v>
      </c>
      <c r="Q394" s="455"/>
      <c r="R394" s="455"/>
      <c r="S394" s="455"/>
      <c r="T394" s="455"/>
      <c r="U394" s="455"/>
      <c r="V394" s="456"/>
      <c r="W394" s="41" t="s">
        <v>0</v>
      </c>
      <c r="X394" s="42">
        <f>IFERROR(SUM(X391:X392),"0")</f>
        <v>0</v>
      </c>
      <c r="Y394" s="42">
        <f>IFERROR(SUM(Y391:Y392),"0")</f>
        <v>0</v>
      </c>
      <c r="Z394" s="41"/>
      <c r="AA394" s="65"/>
      <c r="AB394" s="65"/>
      <c r="AC394" s="65"/>
    </row>
    <row r="395" spans="1:68" ht="16.5" customHeight="1" x14ac:dyDescent="0.25">
      <c r="A395" s="448" t="s">
        <v>508</v>
      </c>
      <c r="B395" s="448"/>
      <c r="C395" s="448"/>
      <c r="D395" s="448"/>
      <c r="E395" s="448"/>
      <c r="F395" s="448"/>
      <c r="G395" s="448"/>
      <c r="H395" s="448"/>
      <c r="I395" s="448"/>
      <c r="J395" s="448"/>
      <c r="K395" s="448"/>
      <c r="L395" s="448"/>
      <c r="M395" s="448"/>
      <c r="N395" s="448"/>
      <c r="O395" s="448"/>
      <c r="P395" s="448"/>
      <c r="Q395" s="448"/>
      <c r="R395" s="448"/>
      <c r="S395" s="448"/>
      <c r="T395" s="448"/>
      <c r="U395" s="448"/>
      <c r="V395" s="448"/>
      <c r="W395" s="448"/>
      <c r="X395" s="448"/>
      <c r="Y395" s="448"/>
      <c r="Z395" s="448"/>
      <c r="AA395" s="63"/>
      <c r="AB395" s="63"/>
      <c r="AC395" s="63"/>
    </row>
    <row r="396" spans="1:68" ht="14.25" customHeight="1" x14ac:dyDescent="0.25">
      <c r="A396" s="449" t="s">
        <v>122</v>
      </c>
      <c r="B396" s="449"/>
      <c r="C396" s="449"/>
      <c r="D396" s="449"/>
      <c r="E396" s="449"/>
      <c r="F396" s="449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/>
      <c r="Q396" s="449"/>
      <c r="R396" s="449"/>
      <c r="S396" s="449"/>
      <c r="T396" s="449"/>
      <c r="U396" s="449"/>
      <c r="V396" s="449"/>
      <c r="W396" s="449"/>
      <c r="X396" s="449"/>
      <c r="Y396" s="449"/>
      <c r="Z396" s="449"/>
      <c r="AA396" s="64"/>
      <c r="AB396" s="64"/>
      <c r="AC396" s="64"/>
    </row>
    <row r="397" spans="1:68" ht="27" customHeight="1" x14ac:dyDescent="0.25">
      <c r="A397" s="61" t="s">
        <v>509</v>
      </c>
      <c r="B397" s="61" t="s">
        <v>510</v>
      </c>
      <c r="C397" s="35">
        <v>4301011873</v>
      </c>
      <c r="D397" s="450">
        <v>4680115881907</v>
      </c>
      <c r="E397" s="450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60</v>
      </c>
      <c r="P397" s="657" t="s">
        <v>511</v>
      </c>
      <c r="Q397" s="452"/>
      <c r="R397" s="452"/>
      <c r="S397" s="452"/>
      <c r="T397" s="453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customHeight="1" x14ac:dyDescent="0.25">
      <c r="A398" s="61" t="s">
        <v>512</v>
      </c>
      <c r="B398" s="61" t="s">
        <v>513</v>
      </c>
      <c r="C398" s="35">
        <v>4301011874</v>
      </c>
      <c r="D398" s="450">
        <v>4680115884892</v>
      </c>
      <c r="E398" s="450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126</v>
      </c>
      <c r="L398" s="36"/>
      <c r="M398" s="37" t="s">
        <v>82</v>
      </c>
      <c r="N398" s="37"/>
      <c r="O398" s="36">
        <v>60</v>
      </c>
      <c r="P398" s="65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452"/>
      <c r="R398" s="452"/>
      <c r="S398" s="452"/>
      <c r="T398" s="453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27" customHeight="1" x14ac:dyDescent="0.25">
      <c r="A399" s="61" t="s">
        <v>514</v>
      </c>
      <c r="B399" s="61" t="s">
        <v>515</v>
      </c>
      <c r="C399" s="35">
        <v>4301011875</v>
      </c>
      <c r="D399" s="450">
        <v>4680115884885</v>
      </c>
      <c r="E399" s="450"/>
      <c r="F399" s="60">
        <v>0.8</v>
      </c>
      <c r="G399" s="36">
        <v>15</v>
      </c>
      <c r="H399" s="60">
        <v>12</v>
      </c>
      <c r="I399" s="60">
        <v>12.48</v>
      </c>
      <c r="J399" s="36">
        <v>56</v>
      </c>
      <c r="K399" s="36" t="s">
        <v>126</v>
      </c>
      <c r="L399" s="36"/>
      <c r="M399" s="37" t="s">
        <v>82</v>
      </c>
      <c r="N399" s="37"/>
      <c r="O399" s="36">
        <v>60</v>
      </c>
      <c r="P399" s="65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452"/>
      <c r="R399" s="452"/>
      <c r="S399" s="452"/>
      <c r="T399" s="453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37.5" customHeight="1" x14ac:dyDescent="0.25">
      <c r="A400" s="61" t="s">
        <v>516</v>
      </c>
      <c r="B400" s="61" t="s">
        <v>517</v>
      </c>
      <c r="C400" s="35">
        <v>4301011871</v>
      </c>
      <c r="D400" s="450">
        <v>4680115884908</v>
      </c>
      <c r="E400" s="450"/>
      <c r="F400" s="60">
        <v>0.4</v>
      </c>
      <c r="G400" s="36">
        <v>10</v>
      </c>
      <c r="H400" s="60">
        <v>4</v>
      </c>
      <c r="I400" s="60">
        <v>4.21</v>
      </c>
      <c r="J400" s="36">
        <v>120</v>
      </c>
      <c r="K400" s="36" t="s">
        <v>88</v>
      </c>
      <c r="L400" s="36"/>
      <c r="M400" s="37" t="s">
        <v>82</v>
      </c>
      <c r="N400" s="37"/>
      <c r="O400" s="36">
        <v>60</v>
      </c>
      <c r="P400" s="66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452"/>
      <c r="R400" s="452"/>
      <c r="S400" s="452"/>
      <c r="T400" s="453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IFERROR(IF(Y400=0,"",ROUNDUP(Y400/H400,0)*0.00937),"")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x14ac:dyDescent="0.2">
      <c r="A401" s="457"/>
      <c r="B401" s="457"/>
      <c r="C401" s="457"/>
      <c r="D401" s="457"/>
      <c r="E401" s="457"/>
      <c r="F401" s="457"/>
      <c r="G401" s="457"/>
      <c r="H401" s="457"/>
      <c r="I401" s="457"/>
      <c r="J401" s="457"/>
      <c r="K401" s="457"/>
      <c r="L401" s="457"/>
      <c r="M401" s="457"/>
      <c r="N401" s="457"/>
      <c r="O401" s="458"/>
      <c r="P401" s="454" t="s">
        <v>43</v>
      </c>
      <c r="Q401" s="455"/>
      <c r="R401" s="455"/>
      <c r="S401" s="455"/>
      <c r="T401" s="455"/>
      <c r="U401" s="455"/>
      <c r="V401" s="456"/>
      <c r="W401" s="41" t="s">
        <v>42</v>
      </c>
      <c r="X401" s="42">
        <f>IFERROR(X397/H397,"0")+IFERROR(X398/H398,"0")+IFERROR(X399/H399,"0")+IFERROR(X400/H400,"0")</f>
        <v>0</v>
      </c>
      <c r="Y401" s="42">
        <f>IFERROR(Y397/H397,"0")+IFERROR(Y398/H398,"0")+IFERROR(Y399/H399,"0")+IFERROR(Y400/H400,"0")</f>
        <v>0</v>
      </c>
      <c r="Z401" s="42">
        <f>IFERROR(IF(Z397="",0,Z397),"0")+IFERROR(IF(Z398="",0,Z398),"0")+IFERROR(IF(Z399="",0,Z399),"0")+IFERROR(IF(Z400="",0,Z400),"0")</f>
        <v>0</v>
      </c>
      <c r="AA401" s="65"/>
      <c r="AB401" s="65"/>
      <c r="AC401" s="65"/>
    </row>
    <row r="402" spans="1:68" x14ac:dyDescent="0.2">
      <c r="A402" s="457"/>
      <c r="B402" s="457"/>
      <c r="C402" s="457"/>
      <c r="D402" s="457"/>
      <c r="E402" s="457"/>
      <c r="F402" s="457"/>
      <c r="G402" s="457"/>
      <c r="H402" s="457"/>
      <c r="I402" s="457"/>
      <c r="J402" s="457"/>
      <c r="K402" s="457"/>
      <c r="L402" s="457"/>
      <c r="M402" s="457"/>
      <c r="N402" s="457"/>
      <c r="O402" s="458"/>
      <c r="P402" s="454" t="s">
        <v>43</v>
      </c>
      <c r="Q402" s="455"/>
      <c r="R402" s="455"/>
      <c r="S402" s="455"/>
      <c r="T402" s="455"/>
      <c r="U402" s="455"/>
      <c r="V402" s="456"/>
      <c r="W402" s="41" t="s">
        <v>0</v>
      </c>
      <c r="X402" s="42">
        <f>IFERROR(SUM(X397:X400),"0")</f>
        <v>0</v>
      </c>
      <c r="Y402" s="42">
        <f>IFERROR(SUM(Y397:Y400),"0")</f>
        <v>0</v>
      </c>
      <c r="Z402" s="41"/>
      <c r="AA402" s="65"/>
      <c r="AB402" s="65"/>
      <c r="AC402" s="65"/>
    </row>
    <row r="403" spans="1:68" ht="14.25" customHeight="1" x14ac:dyDescent="0.25">
      <c r="A403" s="449" t="s">
        <v>79</v>
      </c>
      <c r="B403" s="449"/>
      <c r="C403" s="449"/>
      <c r="D403" s="449"/>
      <c r="E403" s="449"/>
      <c r="F403" s="449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/>
      <c r="Q403" s="449"/>
      <c r="R403" s="449"/>
      <c r="S403" s="449"/>
      <c r="T403" s="449"/>
      <c r="U403" s="449"/>
      <c r="V403" s="449"/>
      <c r="W403" s="449"/>
      <c r="X403" s="449"/>
      <c r="Y403" s="449"/>
      <c r="Z403" s="449"/>
      <c r="AA403" s="64"/>
      <c r="AB403" s="64"/>
      <c r="AC403" s="64"/>
    </row>
    <row r="404" spans="1:68" ht="27" customHeight="1" x14ac:dyDescent="0.25">
      <c r="A404" s="61" t="s">
        <v>518</v>
      </c>
      <c r="B404" s="61" t="s">
        <v>519</v>
      </c>
      <c r="C404" s="35">
        <v>4301031139</v>
      </c>
      <c r="D404" s="450">
        <v>4607091384802</v>
      </c>
      <c r="E404" s="450"/>
      <c r="F404" s="60">
        <v>0.73</v>
      </c>
      <c r="G404" s="36">
        <v>6</v>
      </c>
      <c r="H404" s="60">
        <v>4.38</v>
      </c>
      <c r="I404" s="60">
        <v>4.58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35</v>
      </c>
      <c r="P404" s="6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452"/>
      <c r="R404" s="452"/>
      <c r="S404" s="452"/>
      <c r="T404" s="453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customHeight="1" x14ac:dyDescent="0.25">
      <c r="A405" s="61" t="s">
        <v>518</v>
      </c>
      <c r="B405" s="61" t="s">
        <v>520</v>
      </c>
      <c r="C405" s="35">
        <v>4301031303</v>
      </c>
      <c r="D405" s="450">
        <v>4607091384802</v>
      </c>
      <c r="E405" s="450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2"/>
      <c r="R405" s="452"/>
      <c r="S405" s="452"/>
      <c r="T405" s="453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customHeight="1" x14ac:dyDescent="0.25">
      <c r="A406" s="61" t="s">
        <v>521</v>
      </c>
      <c r="B406" s="61" t="s">
        <v>522</v>
      </c>
      <c r="C406" s="35">
        <v>4301031304</v>
      </c>
      <c r="D406" s="450">
        <v>4607091384826</v>
      </c>
      <c r="E406" s="450"/>
      <c r="F406" s="60">
        <v>0.35</v>
      </c>
      <c r="G406" s="36">
        <v>8</v>
      </c>
      <c r="H406" s="60">
        <v>2.8</v>
      </c>
      <c r="I406" s="60">
        <v>2.98</v>
      </c>
      <c r="J406" s="36">
        <v>234</v>
      </c>
      <c r="K406" s="36" t="s">
        <v>83</v>
      </c>
      <c r="L406" s="36"/>
      <c r="M406" s="37" t="s">
        <v>82</v>
      </c>
      <c r="N406" s="37"/>
      <c r="O406" s="36">
        <v>35</v>
      </c>
      <c r="P406" s="6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452"/>
      <c r="R406" s="452"/>
      <c r="S406" s="452"/>
      <c r="T406" s="453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IFERROR(IF(Y406=0,"",ROUNDUP(Y406/H406,0)*0.00502),"")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x14ac:dyDescent="0.2">
      <c r="A407" s="457"/>
      <c r="B407" s="457"/>
      <c r="C407" s="457"/>
      <c r="D407" s="457"/>
      <c r="E407" s="457"/>
      <c r="F407" s="457"/>
      <c r="G407" s="457"/>
      <c r="H407" s="457"/>
      <c r="I407" s="457"/>
      <c r="J407" s="457"/>
      <c r="K407" s="457"/>
      <c r="L407" s="457"/>
      <c r="M407" s="457"/>
      <c r="N407" s="457"/>
      <c r="O407" s="458"/>
      <c r="P407" s="454" t="s">
        <v>43</v>
      </c>
      <c r="Q407" s="455"/>
      <c r="R407" s="455"/>
      <c r="S407" s="455"/>
      <c r="T407" s="455"/>
      <c r="U407" s="455"/>
      <c r="V407" s="456"/>
      <c r="W407" s="41" t="s">
        <v>42</v>
      </c>
      <c r="X407" s="42">
        <f>IFERROR(X404/H404,"0")+IFERROR(X405/H405,"0")+IFERROR(X406/H406,"0")</f>
        <v>0</v>
      </c>
      <c r="Y407" s="42">
        <f>IFERROR(Y404/H404,"0")+IFERROR(Y405/H405,"0")+IFERROR(Y406/H406,"0")</f>
        <v>0</v>
      </c>
      <c r="Z407" s="42">
        <f>IFERROR(IF(Z404="",0,Z404),"0")+IFERROR(IF(Z405="",0,Z405),"0")+IFERROR(IF(Z406="",0,Z406),"0")</f>
        <v>0</v>
      </c>
      <c r="AA407" s="65"/>
      <c r="AB407" s="65"/>
      <c r="AC407" s="65"/>
    </row>
    <row r="408" spans="1:68" x14ac:dyDescent="0.2">
      <c r="A408" s="457"/>
      <c r="B408" s="457"/>
      <c r="C408" s="457"/>
      <c r="D408" s="457"/>
      <c r="E408" s="457"/>
      <c r="F408" s="457"/>
      <c r="G408" s="457"/>
      <c r="H408" s="457"/>
      <c r="I408" s="457"/>
      <c r="J408" s="457"/>
      <c r="K408" s="457"/>
      <c r="L408" s="457"/>
      <c r="M408" s="457"/>
      <c r="N408" s="457"/>
      <c r="O408" s="458"/>
      <c r="P408" s="454" t="s">
        <v>43</v>
      </c>
      <c r="Q408" s="455"/>
      <c r="R408" s="455"/>
      <c r="S408" s="455"/>
      <c r="T408" s="455"/>
      <c r="U408" s="455"/>
      <c r="V408" s="456"/>
      <c r="W408" s="41" t="s">
        <v>0</v>
      </c>
      <c r="X408" s="42">
        <f>IFERROR(SUM(X404:X406),"0")</f>
        <v>0</v>
      </c>
      <c r="Y408" s="42">
        <f>IFERROR(SUM(Y404:Y406),"0")</f>
        <v>0</v>
      </c>
      <c r="Z408" s="41"/>
      <c r="AA408" s="65"/>
      <c r="AB408" s="65"/>
      <c r="AC408" s="65"/>
    </row>
    <row r="409" spans="1:68" ht="14.25" customHeight="1" x14ac:dyDescent="0.25">
      <c r="A409" s="449" t="s">
        <v>84</v>
      </c>
      <c r="B409" s="449"/>
      <c r="C409" s="449"/>
      <c r="D409" s="449"/>
      <c r="E409" s="449"/>
      <c r="F409" s="449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/>
      <c r="Q409" s="449"/>
      <c r="R409" s="449"/>
      <c r="S409" s="449"/>
      <c r="T409" s="449"/>
      <c r="U409" s="449"/>
      <c r="V409" s="449"/>
      <c r="W409" s="449"/>
      <c r="X409" s="449"/>
      <c r="Y409" s="449"/>
      <c r="Z409" s="449"/>
      <c r="AA409" s="64"/>
      <c r="AB409" s="64"/>
      <c r="AC409" s="64"/>
    </row>
    <row r="410" spans="1:68" ht="27" customHeight="1" x14ac:dyDescent="0.25">
      <c r="A410" s="61" t="s">
        <v>523</v>
      </c>
      <c r="B410" s="61" t="s">
        <v>524</v>
      </c>
      <c r="C410" s="35">
        <v>4301051635</v>
      </c>
      <c r="D410" s="450">
        <v>4607091384246</v>
      </c>
      <c r="E410" s="450"/>
      <c r="F410" s="60">
        <v>1.3</v>
      </c>
      <c r="G410" s="36">
        <v>6</v>
      </c>
      <c r="H410" s="60">
        <v>7.8</v>
      </c>
      <c r="I410" s="60">
        <v>8.3640000000000008</v>
      </c>
      <c r="J410" s="36">
        <v>56</v>
      </c>
      <c r="K410" s="36" t="s">
        <v>126</v>
      </c>
      <c r="L410" s="36"/>
      <c r="M410" s="37" t="s">
        <v>82</v>
      </c>
      <c r="N410" s="37"/>
      <c r="O410" s="36">
        <v>40</v>
      </c>
      <c r="P410" s="6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452"/>
      <c r="R410" s="452"/>
      <c r="S410" s="452"/>
      <c r="T410" s="453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IFERROR(IF(Y410=0,"",ROUNDUP(Y410/H410,0)*0.02175),"")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customHeight="1" x14ac:dyDescent="0.25">
      <c r="A411" s="61" t="s">
        <v>525</v>
      </c>
      <c r="B411" s="61" t="s">
        <v>526</v>
      </c>
      <c r="C411" s="35">
        <v>4301051445</v>
      </c>
      <c r="D411" s="450">
        <v>4680115881976</v>
      </c>
      <c r="E411" s="450"/>
      <c r="F411" s="60">
        <v>1.3</v>
      </c>
      <c r="G411" s="36">
        <v>6</v>
      </c>
      <c r="H411" s="60">
        <v>7.8</v>
      </c>
      <c r="I411" s="60">
        <v>8.2799999999999994</v>
      </c>
      <c r="J411" s="36">
        <v>56</v>
      </c>
      <c r="K411" s="36" t="s">
        <v>126</v>
      </c>
      <c r="L411" s="36"/>
      <c r="M411" s="37" t="s">
        <v>82</v>
      </c>
      <c r="N411" s="37"/>
      <c r="O411" s="36">
        <v>40</v>
      </c>
      <c r="P411" s="6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452"/>
      <c r="R411" s="452"/>
      <c r="S411" s="452"/>
      <c r="T411" s="453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527</v>
      </c>
      <c r="B412" s="61" t="s">
        <v>528</v>
      </c>
      <c r="C412" s="35">
        <v>4301051297</v>
      </c>
      <c r="D412" s="450">
        <v>4607091384253</v>
      </c>
      <c r="E412" s="450"/>
      <c r="F412" s="60">
        <v>0.4</v>
      </c>
      <c r="G412" s="36">
        <v>6</v>
      </c>
      <c r="H412" s="60">
        <v>2.4</v>
      </c>
      <c r="I412" s="60">
        <v>2.6840000000000002</v>
      </c>
      <c r="J412" s="36">
        <v>156</v>
      </c>
      <c r="K412" s="36" t="s">
        <v>88</v>
      </c>
      <c r="L412" s="36"/>
      <c r="M412" s="37" t="s">
        <v>82</v>
      </c>
      <c r="N412" s="37"/>
      <c r="O412" s="36">
        <v>40</v>
      </c>
      <c r="P412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452"/>
      <c r="R412" s="452"/>
      <c r="S412" s="452"/>
      <c r="T412" s="453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customHeight="1" x14ac:dyDescent="0.25">
      <c r="A413" s="61" t="s">
        <v>527</v>
      </c>
      <c r="B413" s="61" t="s">
        <v>529</v>
      </c>
      <c r="C413" s="35">
        <v>4301051634</v>
      </c>
      <c r="D413" s="450">
        <v>4607091384253</v>
      </c>
      <c r="E413" s="450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452"/>
      <c r="R413" s="452"/>
      <c r="S413" s="452"/>
      <c r="T413" s="453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61" t="s">
        <v>530</v>
      </c>
      <c r="B414" s="61" t="s">
        <v>531</v>
      </c>
      <c r="C414" s="35">
        <v>4301051444</v>
      </c>
      <c r="D414" s="450">
        <v>4680115881969</v>
      </c>
      <c r="E414" s="450"/>
      <c r="F414" s="60">
        <v>0.4</v>
      </c>
      <c r="G414" s="36">
        <v>6</v>
      </c>
      <c r="H414" s="60">
        <v>2.4</v>
      </c>
      <c r="I414" s="60">
        <v>2.6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452"/>
      <c r="R414" s="452"/>
      <c r="S414" s="452"/>
      <c r="T414" s="45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x14ac:dyDescent="0.2">
      <c r="A415" s="457"/>
      <c r="B415" s="457"/>
      <c r="C415" s="457"/>
      <c r="D415" s="457"/>
      <c r="E415" s="457"/>
      <c r="F415" s="457"/>
      <c r="G415" s="457"/>
      <c r="H415" s="457"/>
      <c r="I415" s="457"/>
      <c r="J415" s="457"/>
      <c r="K415" s="457"/>
      <c r="L415" s="457"/>
      <c r="M415" s="457"/>
      <c r="N415" s="457"/>
      <c r="O415" s="458"/>
      <c r="P415" s="454" t="s">
        <v>43</v>
      </c>
      <c r="Q415" s="455"/>
      <c r="R415" s="455"/>
      <c r="S415" s="455"/>
      <c r="T415" s="455"/>
      <c r="U415" s="455"/>
      <c r="V415" s="456"/>
      <c r="W415" s="41" t="s">
        <v>42</v>
      </c>
      <c r="X415" s="42">
        <f>IFERROR(X410/H410,"0")+IFERROR(X411/H411,"0")+IFERROR(X412/H412,"0")+IFERROR(X413/H413,"0")+IFERROR(X414/H414,"0")</f>
        <v>0</v>
      </c>
      <c r="Y415" s="42">
        <f>IFERROR(Y410/H410,"0")+IFERROR(Y411/H411,"0")+IFERROR(Y412/H412,"0")+IFERROR(Y413/H413,"0")+IFERROR(Y414/H414,"0")</f>
        <v>0</v>
      </c>
      <c r="Z415" s="42">
        <f>IFERROR(IF(Z410="",0,Z410),"0")+IFERROR(IF(Z411="",0,Z411),"0")+IFERROR(IF(Z412="",0,Z412),"0")+IFERROR(IF(Z413="",0,Z413),"0")+IFERROR(IF(Z414="",0,Z414),"0")</f>
        <v>0</v>
      </c>
      <c r="AA415" s="65"/>
      <c r="AB415" s="65"/>
      <c r="AC415" s="65"/>
    </row>
    <row r="416" spans="1:68" x14ac:dyDescent="0.2">
      <c r="A416" s="457"/>
      <c r="B416" s="457"/>
      <c r="C416" s="457"/>
      <c r="D416" s="457"/>
      <c r="E416" s="457"/>
      <c r="F416" s="457"/>
      <c r="G416" s="457"/>
      <c r="H416" s="457"/>
      <c r="I416" s="457"/>
      <c r="J416" s="457"/>
      <c r="K416" s="457"/>
      <c r="L416" s="457"/>
      <c r="M416" s="457"/>
      <c r="N416" s="457"/>
      <c r="O416" s="458"/>
      <c r="P416" s="454" t="s">
        <v>43</v>
      </c>
      <c r="Q416" s="455"/>
      <c r="R416" s="455"/>
      <c r="S416" s="455"/>
      <c r="T416" s="455"/>
      <c r="U416" s="455"/>
      <c r="V416" s="456"/>
      <c r="W416" s="41" t="s">
        <v>0</v>
      </c>
      <c r="X416" s="42">
        <f>IFERROR(SUM(X410:X414),"0")</f>
        <v>0</v>
      </c>
      <c r="Y416" s="42">
        <f>IFERROR(SUM(Y410:Y414),"0")</f>
        <v>0</v>
      </c>
      <c r="Z416" s="41"/>
      <c r="AA416" s="65"/>
      <c r="AB416" s="65"/>
      <c r="AC416" s="65"/>
    </row>
    <row r="417" spans="1:68" ht="14.25" customHeight="1" x14ac:dyDescent="0.25">
      <c r="A417" s="449" t="s">
        <v>177</v>
      </c>
      <c r="B417" s="449"/>
      <c r="C417" s="449"/>
      <c r="D417" s="449"/>
      <c r="E417" s="449"/>
      <c r="F417" s="449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/>
      <c r="Q417" s="449"/>
      <c r="R417" s="449"/>
      <c r="S417" s="449"/>
      <c r="T417" s="449"/>
      <c r="U417" s="449"/>
      <c r="V417" s="449"/>
      <c r="W417" s="449"/>
      <c r="X417" s="449"/>
      <c r="Y417" s="449"/>
      <c r="Z417" s="449"/>
      <c r="AA417" s="64"/>
      <c r="AB417" s="64"/>
      <c r="AC417" s="64"/>
    </row>
    <row r="418" spans="1:68" ht="27" customHeight="1" x14ac:dyDescent="0.25">
      <c r="A418" s="61" t="s">
        <v>532</v>
      </c>
      <c r="B418" s="61" t="s">
        <v>533</v>
      </c>
      <c r="C418" s="35">
        <v>4301060377</v>
      </c>
      <c r="D418" s="450">
        <v>4607091389357</v>
      </c>
      <c r="E418" s="450"/>
      <c r="F418" s="60">
        <v>1.3</v>
      </c>
      <c r="G418" s="36">
        <v>6</v>
      </c>
      <c r="H418" s="60">
        <v>7.8</v>
      </c>
      <c r="I418" s="60">
        <v>8.2799999999999994</v>
      </c>
      <c r="J418" s="36">
        <v>56</v>
      </c>
      <c r="K418" s="36" t="s">
        <v>126</v>
      </c>
      <c r="L418" s="36"/>
      <c r="M418" s="37" t="s">
        <v>82</v>
      </c>
      <c r="N418" s="37"/>
      <c r="O418" s="36">
        <v>40</v>
      </c>
      <c r="P418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452"/>
      <c r="R418" s="452"/>
      <c r="S418" s="452"/>
      <c r="T418" s="453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IFERROR(IF(Y418=0,"",ROUNDUP(Y418/H418,0)*0.02175),"")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1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457"/>
      <c r="B419" s="457"/>
      <c r="C419" s="457"/>
      <c r="D419" s="457"/>
      <c r="E419" s="457"/>
      <c r="F419" s="457"/>
      <c r="G419" s="457"/>
      <c r="H419" s="457"/>
      <c r="I419" s="457"/>
      <c r="J419" s="457"/>
      <c r="K419" s="457"/>
      <c r="L419" s="457"/>
      <c r="M419" s="457"/>
      <c r="N419" s="457"/>
      <c r="O419" s="458"/>
      <c r="P419" s="454" t="s">
        <v>43</v>
      </c>
      <c r="Q419" s="455"/>
      <c r="R419" s="455"/>
      <c r="S419" s="455"/>
      <c r="T419" s="455"/>
      <c r="U419" s="455"/>
      <c r="V419" s="456"/>
      <c r="W419" s="41" t="s">
        <v>42</v>
      </c>
      <c r="X419" s="42">
        <f>IFERROR(X418/H418,"0")</f>
        <v>0</v>
      </c>
      <c r="Y419" s="42">
        <f>IFERROR(Y418/H418,"0")</f>
        <v>0</v>
      </c>
      <c r="Z419" s="42">
        <f>IFERROR(IF(Z418="",0,Z418),"0")</f>
        <v>0</v>
      </c>
      <c r="AA419" s="65"/>
      <c r="AB419" s="65"/>
      <c r="AC419" s="65"/>
    </row>
    <row r="420" spans="1:68" x14ac:dyDescent="0.2">
      <c r="A420" s="457"/>
      <c r="B420" s="457"/>
      <c r="C420" s="457"/>
      <c r="D420" s="457"/>
      <c r="E420" s="457"/>
      <c r="F420" s="457"/>
      <c r="G420" s="457"/>
      <c r="H420" s="457"/>
      <c r="I420" s="457"/>
      <c r="J420" s="457"/>
      <c r="K420" s="457"/>
      <c r="L420" s="457"/>
      <c r="M420" s="457"/>
      <c r="N420" s="457"/>
      <c r="O420" s="458"/>
      <c r="P420" s="454" t="s">
        <v>43</v>
      </c>
      <c r="Q420" s="455"/>
      <c r="R420" s="455"/>
      <c r="S420" s="455"/>
      <c r="T420" s="455"/>
      <c r="U420" s="455"/>
      <c r="V420" s="456"/>
      <c r="W420" s="41" t="s">
        <v>0</v>
      </c>
      <c r="X420" s="42">
        <f>IFERROR(SUM(X418:X418),"0")</f>
        <v>0</v>
      </c>
      <c r="Y420" s="42">
        <f>IFERROR(SUM(Y418:Y418),"0")</f>
        <v>0</v>
      </c>
      <c r="Z420" s="41"/>
      <c r="AA420" s="65"/>
      <c r="AB420" s="65"/>
      <c r="AC420" s="65"/>
    </row>
    <row r="421" spans="1:68" ht="27.75" customHeight="1" x14ac:dyDescent="0.2">
      <c r="A421" s="447" t="s">
        <v>534</v>
      </c>
      <c r="B421" s="447"/>
      <c r="C421" s="447"/>
      <c r="D421" s="447"/>
      <c r="E421" s="447"/>
      <c r="F421" s="447"/>
      <c r="G421" s="447"/>
      <c r="H421" s="447"/>
      <c r="I421" s="447"/>
      <c r="J421" s="447"/>
      <c r="K421" s="447"/>
      <c r="L421" s="447"/>
      <c r="M421" s="447"/>
      <c r="N421" s="447"/>
      <c r="O421" s="447"/>
      <c r="P421" s="447"/>
      <c r="Q421" s="447"/>
      <c r="R421" s="447"/>
      <c r="S421" s="447"/>
      <c r="T421" s="447"/>
      <c r="U421" s="447"/>
      <c r="V421" s="447"/>
      <c r="W421" s="447"/>
      <c r="X421" s="447"/>
      <c r="Y421" s="447"/>
      <c r="Z421" s="447"/>
      <c r="AA421" s="53"/>
      <c r="AB421" s="53"/>
      <c r="AC421" s="53"/>
    </row>
    <row r="422" spans="1:68" ht="16.5" customHeight="1" x14ac:dyDescent="0.25">
      <c r="A422" s="448" t="s">
        <v>535</v>
      </c>
      <c r="B422" s="448"/>
      <c r="C422" s="448"/>
      <c r="D422" s="448"/>
      <c r="E422" s="448"/>
      <c r="F422" s="448"/>
      <c r="G422" s="448"/>
      <c r="H422" s="448"/>
      <c r="I422" s="448"/>
      <c r="J422" s="448"/>
      <c r="K422" s="448"/>
      <c r="L422" s="448"/>
      <c r="M422" s="448"/>
      <c r="N422" s="448"/>
      <c r="O422" s="448"/>
      <c r="P422" s="448"/>
      <c r="Q422" s="448"/>
      <c r="R422" s="448"/>
      <c r="S422" s="448"/>
      <c r="T422" s="448"/>
      <c r="U422" s="448"/>
      <c r="V422" s="448"/>
      <c r="W422" s="448"/>
      <c r="X422" s="448"/>
      <c r="Y422" s="448"/>
      <c r="Z422" s="448"/>
      <c r="AA422" s="63"/>
      <c r="AB422" s="63"/>
      <c r="AC422" s="63"/>
    </row>
    <row r="423" spans="1:68" ht="14.25" customHeight="1" x14ac:dyDescent="0.25">
      <c r="A423" s="449" t="s">
        <v>122</v>
      </c>
      <c r="B423" s="449"/>
      <c r="C423" s="449"/>
      <c r="D423" s="449"/>
      <c r="E423" s="449"/>
      <c r="F423" s="449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/>
      <c r="Q423" s="449"/>
      <c r="R423" s="449"/>
      <c r="S423" s="449"/>
      <c r="T423" s="449"/>
      <c r="U423" s="449"/>
      <c r="V423" s="449"/>
      <c r="W423" s="449"/>
      <c r="X423" s="449"/>
      <c r="Y423" s="449"/>
      <c r="Z423" s="449"/>
      <c r="AA423" s="64"/>
      <c r="AB423" s="64"/>
      <c r="AC423" s="64"/>
    </row>
    <row r="424" spans="1:68" ht="27" customHeight="1" x14ac:dyDescent="0.25">
      <c r="A424" s="61" t="s">
        <v>536</v>
      </c>
      <c r="B424" s="61" t="s">
        <v>537</v>
      </c>
      <c r="C424" s="35">
        <v>4301011428</v>
      </c>
      <c r="D424" s="450">
        <v>4607091389708</v>
      </c>
      <c r="E424" s="450"/>
      <c r="F424" s="60">
        <v>0.45</v>
      </c>
      <c r="G424" s="36">
        <v>6</v>
      </c>
      <c r="H424" s="60">
        <v>2.7</v>
      </c>
      <c r="I424" s="60">
        <v>2.9</v>
      </c>
      <c r="J424" s="36">
        <v>156</v>
      </c>
      <c r="K424" s="36" t="s">
        <v>88</v>
      </c>
      <c r="L424" s="36"/>
      <c r="M424" s="37" t="s">
        <v>125</v>
      </c>
      <c r="N424" s="37"/>
      <c r="O424" s="36">
        <v>50</v>
      </c>
      <c r="P424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452"/>
      <c r="R424" s="452"/>
      <c r="S424" s="452"/>
      <c r="T424" s="453"/>
      <c r="U424" s="38" t="s">
        <v>48</v>
      </c>
      <c r="V424" s="38" t="s">
        <v>48</v>
      </c>
      <c r="W424" s="39" t="s">
        <v>0</v>
      </c>
      <c r="X424" s="57">
        <v>0</v>
      </c>
      <c r="Y424" s="54">
        <f>IFERROR(IF(X424="",0,CEILING((X424/$H424),1)*$H424),"")</f>
        <v>0</v>
      </c>
      <c r="Z424" s="40" t="str">
        <f>IFERROR(IF(Y424=0,"",ROUNDUP(Y424/H424,0)*0.00753),"")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2" t="s">
        <v>69</v>
      </c>
      <c r="BM424" s="76">
        <f>IFERROR(X424*I424/H424,"0")</f>
        <v>0</v>
      </c>
      <c r="BN424" s="76">
        <f>IFERROR(Y424*I424/H424,"0")</f>
        <v>0</v>
      </c>
      <c r="BO424" s="76">
        <f>IFERROR(1/J424*(X424/H424),"0")</f>
        <v>0</v>
      </c>
      <c r="BP424" s="76">
        <f>IFERROR(1/J424*(Y424/H424),"0")</f>
        <v>0</v>
      </c>
    </row>
    <row r="425" spans="1:68" x14ac:dyDescent="0.2">
      <c r="A425" s="457"/>
      <c r="B425" s="457"/>
      <c r="C425" s="457"/>
      <c r="D425" s="457"/>
      <c r="E425" s="457"/>
      <c r="F425" s="457"/>
      <c r="G425" s="457"/>
      <c r="H425" s="457"/>
      <c r="I425" s="457"/>
      <c r="J425" s="457"/>
      <c r="K425" s="457"/>
      <c r="L425" s="457"/>
      <c r="M425" s="457"/>
      <c r="N425" s="457"/>
      <c r="O425" s="458"/>
      <c r="P425" s="454" t="s">
        <v>43</v>
      </c>
      <c r="Q425" s="455"/>
      <c r="R425" s="455"/>
      <c r="S425" s="455"/>
      <c r="T425" s="455"/>
      <c r="U425" s="455"/>
      <c r="V425" s="456"/>
      <c r="W425" s="41" t="s">
        <v>42</v>
      </c>
      <c r="X425" s="42">
        <f>IFERROR(X424/H424,"0")</f>
        <v>0</v>
      </c>
      <c r="Y425" s="42">
        <f>IFERROR(Y424/H424,"0")</f>
        <v>0</v>
      </c>
      <c r="Z425" s="42">
        <f>IFERROR(IF(Z424="",0,Z424),"0")</f>
        <v>0</v>
      </c>
      <c r="AA425" s="65"/>
      <c r="AB425" s="65"/>
      <c r="AC425" s="65"/>
    </row>
    <row r="426" spans="1:68" x14ac:dyDescent="0.2">
      <c r="A426" s="457"/>
      <c r="B426" s="457"/>
      <c r="C426" s="457"/>
      <c r="D426" s="457"/>
      <c r="E426" s="457"/>
      <c r="F426" s="457"/>
      <c r="G426" s="457"/>
      <c r="H426" s="457"/>
      <c r="I426" s="457"/>
      <c r="J426" s="457"/>
      <c r="K426" s="457"/>
      <c r="L426" s="457"/>
      <c r="M426" s="457"/>
      <c r="N426" s="457"/>
      <c r="O426" s="458"/>
      <c r="P426" s="454" t="s">
        <v>43</v>
      </c>
      <c r="Q426" s="455"/>
      <c r="R426" s="455"/>
      <c r="S426" s="455"/>
      <c r="T426" s="455"/>
      <c r="U426" s="455"/>
      <c r="V426" s="456"/>
      <c r="W426" s="41" t="s">
        <v>0</v>
      </c>
      <c r="X426" s="42">
        <f>IFERROR(SUM(X424:X424),"0")</f>
        <v>0</v>
      </c>
      <c r="Y426" s="42">
        <f>IFERROR(SUM(Y424:Y424),"0")</f>
        <v>0</v>
      </c>
      <c r="Z426" s="41"/>
      <c r="AA426" s="65"/>
      <c r="AB426" s="65"/>
      <c r="AC426" s="65"/>
    </row>
    <row r="427" spans="1:68" ht="14.25" customHeight="1" x14ac:dyDescent="0.25">
      <c r="A427" s="449" t="s">
        <v>79</v>
      </c>
      <c r="B427" s="449"/>
      <c r="C427" s="449"/>
      <c r="D427" s="449"/>
      <c r="E427" s="449"/>
      <c r="F427" s="449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/>
      <c r="Q427" s="449"/>
      <c r="R427" s="449"/>
      <c r="S427" s="449"/>
      <c r="T427" s="449"/>
      <c r="U427" s="449"/>
      <c r="V427" s="449"/>
      <c r="W427" s="449"/>
      <c r="X427" s="449"/>
      <c r="Y427" s="449"/>
      <c r="Z427" s="449"/>
      <c r="AA427" s="64"/>
      <c r="AB427" s="64"/>
      <c r="AC427" s="64"/>
    </row>
    <row r="428" spans="1:68" ht="27" customHeight="1" x14ac:dyDescent="0.25">
      <c r="A428" s="61" t="s">
        <v>538</v>
      </c>
      <c r="B428" s="61" t="s">
        <v>539</v>
      </c>
      <c r="C428" s="35">
        <v>4301031322</v>
      </c>
      <c r="D428" s="450">
        <v>4607091389753</v>
      </c>
      <c r="E428" s="450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88</v>
      </c>
      <c r="L428" s="36"/>
      <c r="M428" s="37" t="s">
        <v>82</v>
      </c>
      <c r="N428" s="37"/>
      <c r="O428" s="36">
        <v>50</v>
      </c>
      <c r="P428" s="67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452"/>
      <c r="R428" s="452"/>
      <c r="S428" s="452"/>
      <c r="T428" s="453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ref="Y428:Y448" si="67"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ref="BM428:BM448" si="68">IFERROR(X428*I428/H428,"0")</f>
        <v>0</v>
      </c>
      <c r="BN428" s="76">
        <f t="shared" ref="BN428:BN448" si="69">IFERROR(Y428*I428/H428,"0")</f>
        <v>0</v>
      </c>
      <c r="BO428" s="76">
        <f t="shared" ref="BO428:BO448" si="70">IFERROR(1/J428*(X428/H428),"0")</f>
        <v>0</v>
      </c>
      <c r="BP428" s="76">
        <f t="shared" ref="BP428:BP448" si="71">IFERROR(1/J428*(Y428/H428),"0")</f>
        <v>0</v>
      </c>
    </row>
    <row r="429" spans="1:68" ht="27" customHeight="1" x14ac:dyDescent="0.25">
      <c r="A429" s="61" t="s">
        <v>538</v>
      </c>
      <c r="B429" s="61" t="s">
        <v>540</v>
      </c>
      <c r="C429" s="35">
        <v>4301031355</v>
      </c>
      <c r="D429" s="450">
        <v>4607091389753</v>
      </c>
      <c r="E429" s="45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67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52"/>
      <c r="R429" s="452"/>
      <c r="S429" s="452"/>
      <c r="T429" s="453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8"/>
        <v>0</v>
      </c>
      <c r="BN429" s="76">
        <f t="shared" si="69"/>
        <v>0</v>
      </c>
      <c r="BO429" s="76">
        <f t="shared" si="70"/>
        <v>0</v>
      </c>
      <c r="BP429" s="76">
        <f t="shared" si="71"/>
        <v>0</v>
      </c>
    </row>
    <row r="430" spans="1:68" ht="27" customHeight="1" x14ac:dyDescent="0.25">
      <c r="A430" s="61" t="s">
        <v>541</v>
      </c>
      <c r="B430" s="61" t="s">
        <v>542</v>
      </c>
      <c r="C430" s="35">
        <v>4301031323</v>
      </c>
      <c r="D430" s="450">
        <v>4607091389760</v>
      </c>
      <c r="E430" s="450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67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52"/>
      <c r="R430" s="452"/>
      <c r="S430" s="452"/>
      <c r="T430" s="45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customHeight="1" x14ac:dyDescent="0.25">
      <c r="A431" s="61" t="s">
        <v>543</v>
      </c>
      <c r="B431" s="61" t="s">
        <v>544</v>
      </c>
      <c r="C431" s="35">
        <v>4301031325</v>
      </c>
      <c r="D431" s="450">
        <v>4607091389746</v>
      </c>
      <c r="E431" s="450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6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452"/>
      <c r="R431" s="452"/>
      <c r="S431" s="452"/>
      <c r="T431" s="45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customHeight="1" x14ac:dyDescent="0.25">
      <c r="A432" s="61" t="s">
        <v>543</v>
      </c>
      <c r="B432" s="61" t="s">
        <v>545</v>
      </c>
      <c r="C432" s="35">
        <v>4301031356</v>
      </c>
      <c r="D432" s="450">
        <v>4607091389746</v>
      </c>
      <c r="E432" s="450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452"/>
      <c r="R432" s="452"/>
      <c r="S432" s="452"/>
      <c r="T432" s="453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customHeight="1" x14ac:dyDescent="0.25">
      <c r="A433" s="61" t="s">
        <v>546</v>
      </c>
      <c r="B433" s="61" t="s">
        <v>547</v>
      </c>
      <c r="C433" s="35">
        <v>4301031335</v>
      </c>
      <c r="D433" s="450">
        <v>4680115883147</v>
      </c>
      <c r="E433" s="45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50</v>
      </c>
      <c r="P433" s="6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452"/>
      <c r="R433" s="452"/>
      <c r="S433" s="452"/>
      <c r="T433" s="453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ref="Z433:Z447" si="72">IFERROR(IF(Y433=0,"",ROUNDUP(Y433/H433,0)*0.00502),"")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customHeight="1" x14ac:dyDescent="0.25">
      <c r="A434" s="61" t="s">
        <v>546</v>
      </c>
      <c r="B434" s="61" t="s">
        <v>548</v>
      </c>
      <c r="C434" s="35">
        <v>4301031257</v>
      </c>
      <c r="D434" s="450">
        <v>4680115883147</v>
      </c>
      <c r="E434" s="450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45</v>
      </c>
      <c r="P434" s="6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452"/>
      <c r="R434" s="452"/>
      <c r="S434" s="452"/>
      <c r="T434" s="453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72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customHeight="1" x14ac:dyDescent="0.25">
      <c r="A435" s="61" t="s">
        <v>549</v>
      </c>
      <c r="B435" s="61" t="s">
        <v>550</v>
      </c>
      <c r="C435" s="35">
        <v>4301031178</v>
      </c>
      <c r="D435" s="450">
        <v>4607091384338</v>
      </c>
      <c r="E435" s="450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452"/>
      <c r="R435" s="452"/>
      <c r="S435" s="452"/>
      <c r="T435" s="453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customHeight="1" x14ac:dyDescent="0.25">
      <c r="A436" s="61" t="s">
        <v>549</v>
      </c>
      <c r="B436" s="61" t="s">
        <v>551</v>
      </c>
      <c r="C436" s="35">
        <v>4301031330</v>
      </c>
      <c r="D436" s="450">
        <v>4607091384338</v>
      </c>
      <c r="E436" s="450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452"/>
      <c r="R436" s="452"/>
      <c r="S436" s="452"/>
      <c r="T436" s="453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37.5" customHeight="1" x14ac:dyDescent="0.25">
      <c r="A437" s="61" t="s">
        <v>552</v>
      </c>
      <c r="B437" s="61" t="s">
        <v>553</v>
      </c>
      <c r="C437" s="35">
        <v>4301031336</v>
      </c>
      <c r="D437" s="450">
        <v>4680115883154</v>
      </c>
      <c r="E437" s="450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452"/>
      <c r="R437" s="452"/>
      <c r="S437" s="452"/>
      <c r="T437" s="453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customHeight="1" x14ac:dyDescent="0.25">
      <c r="A438" s="61" t="s">
        <v>552</v>
      </c>
      <c r="B438" s="61" t="s">
        <v>554</v>
      </c>
      <c r="C438" s="35">
        <v>4301031254</v>
      </c>
      <c r="D438" s="450">
        <v>4680115883154</v>
      </c>
      <c r="E438" s="450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452"/>
      <c r="R438" s="452"/>
      <c r="S438" s="452"/>
      <c r="T438" s="453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customHeight="1" x14ac:dyDescent="0.25">
      <c r="A439" s="61" t="s">
        <v>555</v>
      </c>
      <c r="B439" s="61" t="s">
        <v>556</v>
      </c>
      <c r="C439" s="35">
        <v>4301031171</v>
      </c>
      <c r="D439" s="450">
        <v>4607091389524</v>
      </c>
      <c r="E439" s="450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452"/>
      <c r="R439" s="452"/>
      <c r="S439" s="452"/>
      <c r="T439" s="453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customHeight="1" x14ac:dyDescent="0.25">
      <c r="A440" s="61" t="s">
        <v>555</v>
      </c>
      <c r="B440" s="61" t="s">
        <v>557</v>
      </c>
      <c r="C440" s="35">
        <v>4301031331</v>
      </c>
      <c r="D440" s="450">
        <v>4607091389524</v>
      </c>
      <c r="E440" s="450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452"/>
      <c r="R440" s="452"/>
      <c r="S440" s="452"/>
      <c r="T440" s="453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27" customHeight="1" x14ac:dyDescent="0.25">
      <c r="A441" s="61" t="s">
        <v>558</v>
      </c>
      <c r="B441" s="61" t="s">
        <v>559</v>
      </c>
      <c r="C441" s="35">
        <v>4301031337</v>
      </c>
      <c r="D441" s="450">
        <v>4680115883161</v>
      </c>
      <c r="E441" s="450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6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452"/>
      <c r="R441" s="452"/>
      <c r="S441" s="452"/>
      <c r="T441" s="453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customHeight="1" x14ac:dyDescent="0.25">
      <c r="A442" s="61" t="s">
        <v>558</v>
      </c>
      <c r="B442" s="61" t="s">
        <v>560</v>
      </c>
      <c r="C442" s="35">
        <v>4301031258</v>
      </c>
      <c r="D442" s="450">
        <v>4680115883161</v>
      </c>
      <c r="E442" s="450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6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452"/>
      <c r="R442" s="452"/>
      <c r="S442" s="452"/>
      <c r="T442" s="453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customHeight="1" x14ac:dyDescent="0.25">
      <c r="A443" s="61" t="s">
        <v>561</v>
      </c>
      <c r="B443" s="61" t="s">
        <v>562</v>
      </c>
      <c r="C443" s="35">
        <v>4301031333</v>
      </c>
      <c r="D443" s="450">
        <v>4607091389531</v>
      </c>
      <c r="E443" s="450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6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452"/>
      <c r="R443" s="452"/>
      <c r="S443" s="452"/>
      <c r="T443" s="453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customHeight="1" x14ac:dyDescent="0.25">
      <c r="A444" s="61" t="s">
        <v>561</v>
      </c>
      <c r="B444" s="61" t="s">
        <v>563</v>
      </c>
      <c r="C444" s="35">
        <v>4301031358</v>
      </c>
      <c r="D444" s="450">
        <v>4607091389531</v>
      </c>
      <c r="E444" s="450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452"/>
      <c r="R444" s="452"/>
      <c r="S444" s="452"/>
      <c r="T444" s="453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37.5" customHeight="1" x14ac:dyDescent="0.25">
      <c r="A445" s="61" t="s">
        <v>564</v>
      </c>
      <c r="B445" s="61" t="s">
        <v>565</v>
      </c>
      <c r="C445" s="35">
        <v>4301031360</v>
      </c>
      <c r="D445" s="450">
        <v>4607091384345</v>
      </c>
      <c r="E445" s="450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452"/>
      <c r="R445" s="452"/>
      <c r="S445" s="452"/>
      <c r="T445" s="453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27" customHeight="1" x14ac:dyDescent="0.25">
      <c r="A446" s="61" t="s">
        <v>566</v>
      </c>
      <c r="B446" s="61" t="s">
        <v>567</v>
      </c>
      <c r="C446" s="35">
        <v>4301031338</v>
      </c>
      <c r="D446" s="450">
        <v>4680115883185</v>
      </c>
      <c r="E446" s="450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6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452"/>
      <c r="R446" s="452"/>
      <c r="S446" s="452"/>
      <c r="T446" s="453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customHeight="1" x14ac:dyDescent="0.25">
      <c r="A447" s="61" t="s">
        <v>566</v>
      </c>
      <c r="B447" s="61" t="s">
        <v>568</v>
      </c>
      <c r="C447" s="35">
        <v>4301031255</v>
      </c>
      <c r="D447" s="450">
        <v>4680115883185</v>
      </c>
      <c r="E447" s="450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45</v>
      </c>
      <c r="P447" s="6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452"/>
      <c r="R447" s="452"/>
      <c r="S447" s="452"/>
      <c r="T447" s="453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37.5" customHeight="1" x14ac:dyDescent="0.25">
      <c r="A448" s="61" t="s">
        <v>569</v>
      </c>
      <c r="B448" s="61" t="s">
        <v>570</v>
      </c>
      <c r="C448" s="35">
        <v>4301031236</v>
      </c>
      <c r="D448" s="450">
        <v>4680115882928</v>
      </c>
      <c r="E448" s="450"/>
      <c r="F448" s="60">
        <v>0.28000000000000003</v>
      </c>
      <c r="G448" s="36">
        <v>6</v>
      </c>
      <c r="H448" s="60">
        <v>1.68</v>
      </c>
      <c r="I448" s="60">
        <v>2.6</v>
      </c>
      <c r="J448" s="36">
        <v>156</v>
      </c>
      <c r="K448" s="36" t="s">
        <v>88</v>
      </c>
      <c r="L448" s="36"/>
      <c r="M448" s="37" t="s">
        <v>82</v>
      </c>
      <c r="N448" s="37"/>
      <c r="O448" s="36">
        <v>35</v>
      </c>
      <c r="P448" s="6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452"/>
      <c r="R448" s="452"/>
      <c r="S448" s="452"/>
      <c r="T448" s="453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>IFERROR(IF(Y448=0,"",ROUNDUP(Y448/H448,0)*0.00753),"")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x14ac:dyDescent="0.2">
      <c r="A449" s="457"/>
      <c r="B449" s="457"/>
      <c r="C449" s="457"/>
      <c r="D449" s="457"/>
      <c r="E449" s="457"/>
      <c r="F449" s="457"/>
      <c r="G449" s="457"/>
      <c r="H449" s="457"/>
      <c r="I449" s="457"/>
      <c r="J449" s="457"/>
      <c r="K449" s="457"/>
      <c r="L449" s="457"/>
      <c r="M449" s="457"/>
      <c r="N449" s="457"/>
      <c r="O449" s="458"/>
      <c r="P449" s="454" t="s">
        <v>43</v>
      </c>
      <c r="Q449" s="455"/>
      <c r="R449" s="455"/>
      <c r="S449" s="455"/>
      <c r="T449" s="455"/>
      <c r="U449" s="455"/>
      <c r="V449" s="456"/>
      <c r="W449" s="41" t="s">
        <v>42</v>
      </c>
      <c r="X449" s="42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2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2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5"/>
      <c r="AB449" s="65"/>
      <c r="AC449" s="65"/>
    </row>
    <row r="450" spans="1:68" x14ac:dyDescent="0.2">
      <c r="A450" s="457"/>
      <c r="B450" s="457"/>
      <c r="C450" s="457"/>
      <c r="D450" s="457"/>
      <c r="E450" s="457"/>
      <c r="F450" s="457"/>
      <c r="G450" s="457"/>
      <c r="H450" s="457"/>
      <c r="I450" s="457"/>
      <c r="J450" s="457"/>
      <c r="K450" s="457"/>
      <c r="L450" s="457"/>
      <c r="M450" s="457"/>
      <c r="N450" s="457"/>
      <c r="O450" s="458"/>
      <c r="P450" s="454" t="s">
        <v>43</v>
      </c>
      <c r="Q450" s="455"/>
      <c r="R450" s="455"/>
      <c r="S450" s="455"/>
      <c r="T450" s="455"/>
      <c r="U450" s="455"/>
      <c r="V450" s="456"/>
      <c r="W450" s="41" t="s">
        <v>0</v>
      </c>
      <c r="X450" s="42">
        <f>IFERROR(SUM(X428:X448),"0")</f>
        <v>0</v>
      </c>
      <c r="Y450" s="42">
        <f>IFERROR(SUM(Y428:Y448),"0")</f>
        <v>0</v>
      </c>
      <c r="Z450" s="41"/>
      <c r="AA450" s="65"/>
      <c r="AB450" s="65"/>
      <c r="AC450" s="65"/>
    </row>
    <row r="451" spans="1:68" ht="14.25" customHeight="1" x14ac:dyDescent="0.25">
      <c r="A451" s="449" t="s">
        <v>84</v>
      </c>
      <c r="B451" s="449"/>
      <c r="C451" s="449"/>
      <c r="D451" s="449"/>
      <c r="E451" s="449"/>
      <c r="F451" s="449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/>
      <c r="Q451" s="449"/>
      <c r="R451" s="449"/>
      <c r="S451" s="449"/>
      <c r="T451" s="449"/>
      <c r="U451" s="449"/>
      <c r="V451" s="449"/>
      <c r="W451" s="449"/>
      <c r="X451" s="449"/>
      <c r="Y451" s="449"/>
      <c r="Z451" s="449"/>
      <c r="AA451" s="64"/>
      <c r="AB451" s="64"/>
      <c r="AC451" s="64"/>
    </row>
    <row r="452" spans="1:68" ht="27" customHeight="1" x14ac:dyDescent="0.25">
      <c r="A452" s="61" t="s">
        <v>571</v>
      </c>
      <c r="B452" s="61" t="s">
        <v>572</v>
      </c>
      <c r="C452" s="35">
        <v>4301051284</v>
      </c>
      <c r="D452" s="450">
        <v>4607091384352</v>
      </c>
      <c r="E452" s="450"/>
      <c r="F452" s="60">
        <v>0.6</v>
      </c>
      <c r="G452" s="36">
        <v>4</v>
      </c>
      <c r="H452" s="60">
        <v>2.4</v>
      </c>
      <c r="I452" s="60">
        <v>2.6459999999999999</v>
      </c>
      <c r="J452" s="36">
        <v>120</v>
      </c>
      <c r="K452" s="36" t="s">
        <v>88</v>
      </c>
      <c r="L452" s="36"/>
      <c r="M452" s="37" t="s">
        <v>128</v>
      </c>
      <c r="N452" s="37"/>
      <c r="O452" s="36">
        <v>45</v>
      </c>
      <c r="P452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452"/>
      <c r="R452" s="452"/>
      <c r="S452" s="452"/>
      <c r="T452" s="453"/>
      <c r="U452" s="38" t="s">
        <v>48</v>
      </c>
      <c r="V452" s="38" t="s">
        <v>48</v>
      </c>
      <c r="W452" s="39" t="s">
        <v>0</v>
      </c>
      <c r="X452" s="57">
        <v>0</v>
      </c>
      <c r="Y452" s="54">
        <f>IFERROR(IF(X452="",0,CEILING((X452/$H452),1)*$H452),"")</f>
        <v>0</v>
      </c>
      <c r="Z452" s="40" t="str">
        <f>IFERROR(IF(Y452=0,"",ROUNDUP(Y452/H452,0)*0.00937),"")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4" t="s">
        <v>69</v>
      </c>
      <c r="BM452" s="76">
        <f>IFERROR(X452*I452/H452,"0")</f>
        <v>0</v>
      </c>
      <c r="BN452" s="76">
        <f>IFERROR(Y452*I452/H452,"0")</f>
        <v>0</v>
      </c>
      <c r="BO452" s="76">
        <f>IFERROR(1/J452*(X452/H452),"0")</f>
        <v>0</v>
      </c>
      <c r="BP452" s="76">
        <f>IFERROR(1/J452*(Y452/H452),"0")</f>
        <v>0</v>
      </c>
    </row>
    <row r="453" spans="1:68" ht="27" customHeight="1" x14ac:dyDescent="0.25">
      <c r="A453" s="61" t="s">
        <v>573</v>
      </c>
      <c r="B453" s="61" t="s">
        <v>574</v>
      </c>
      <c r="C453" s="35">
        <v>4301051431</v>
      </c>
      <c r="D453" s="450">
        <v>4607091389654</v>
      </c>
      <c r="E453" s="450"/>
      <c r="F453" s="60">
        <v>0.33</v>
      </c>
      <c r="G453" s="36">
        <v>6</v>
      </c>
      <c r="H453" s="60">
        <v>1.98</v>
      </c>
      <c r="I453" s="60">
        <v>2.258</v>
      </c>
      <c r="J453" s="36">
        <v>156</v>
      </c>
      <c r="K453" s="36" t="s">
        <v>88</v>
      </c>
      <c r="L453" s="36"/>
      <c r="M453" s="37" t="s">
        <v>128</v>
      </c>
      <c r="N453" s="37"/>
      <c r="O453" s="36">
        <v>45</v>
      </c>
      <c r="P453" s="6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452"/>
      <c r="R453" s="452"/>
      <c r="S453" s="452"/>
      <c r="T453" s="453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x14ac:dyDescent="0.2">
      <c r="A454" s="457"/>
      <c r="B454" s="457"/>
      <c r="C454" s="457"/>
      <c r="D454" s="457"/>
      <c r="E454" s="457"/>
      <c r="F454" s="457"/>
      <c r="G454" s="457"/>
      <c r="H454" s="457"/>
      <c r="I454" s="457"/>
      <c r="J454" s="457"/>
      <c r="K454" s="457"/>
      <c r="L454" s="457"/>
      <c r="M454" s="457"/>
      <c r="N454" s="457"/>
      <c r="O454" s="458"/>
      <c r="P454" s="454" t="s">
        <v>43</v>
      </c>
      <c r="Q454" s="455"/>
      <c r="R454" s="455"/>
      <c r="S454" s="455"/>
      <c r="T454" s="455"/>
      <c r="U454" s="455"/>
      <c r="V454" s="456"/>
      <c r="W454" s="41" t="s">
        <v>42</v>
      </c>
      <c r="X454" s="42">
        <f>IFERROR(X452/H452,"0")+IFERROR(X453/H453,"0")</f>
        <v>0</v>
      </c>
      <c r="Y454" s="42">
        <f>IFERROR(Y452/H452,"0")+IFERROR(Y453/H453,"0")</f>
        <v>0</v>
      </c>
      <c r="Z454" s="42">
        <f>IFERROR(IF(Z452="",0,Z452),"0")+IFERROR(IF(Z453="",0,Z453),"0")</f>
        <v>0</v>
      </c>
      <c r="AA454" s="65"/>
      <c r="AB454" s="65"/>
      <c r="AC454" s="65"/>
    </row>
    <row r="455" spans="1:68" x14ac:dyDescent="0.2">
      <c r="A455" s="457"/>
      <c r="B455" s="457"/>
      <c r="C455" s="457"/>
      <c r="D455" s="457"/>
      <c r="E455" s="457"/>
      <c r="F455" s="457"/>
      <c r="G455" s="457"/>
      <c r="H455" s="457"/>
      <c r="I455" s="457"/>
      <c r="J455" s="457"/>
      <c r="K455" s="457"/>
      <c r="L455" s="457"/>
      <c r="M455" s="457"/>
      <c r="N455" s="457"/>
      <c r="O455" s="458"/>
      <c r="P455" s="454" t="s">
        <v>43</v>
      </c>
      <c r="Q455" s="455"/>
      <c r="R455" s="455"/>
      <c r="S455" s="455"/>
      <c r="T455" s="455"/>
      <c r="U455" s="455"/>
      <c r="V455" s="456"/>
      <c r="W455" s="41" t="s">
        <v>0</v>
      </c>
      <c r="X455" s="42">
        <f>IFERROR(SUM(X452:X453),"0")</f>
        <v>0</v>
      </c>
      <c r="Y455" s="42">
        <f>IFERROR(SUM(Y452:Y453),"0")</f>
        <v>0</v>
      </c>
      <c r="Z455" s="41"/>
      <c r="AA455" s="65"/>
      <c r="AB455" s="65"/>
      <c r="AC455" s="65"/>
    </row>
    <row r="456" spans="1:68" ht="14.25" customHeight="1" x14ac:dyDescent="0.25">
      <c r="A456" s="449" t="s">
        <v>108</v>
      </c>
      <c r="B456" s="449"/>
      <c r="C456" s="449"/>
      <c r="D456" s="449"/>
      <c r="E456" s="449"/>
      <c r="F456" s="449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/>
      <c r="Q456" s="449"/>
      <c r="R456" s="449"/>
      <c r="S456" s="449"/>
      <c r="T456" s="449"/>
      <c r="U456" s="449"/>
      <c r="V456" s="449"/>
      <c r="W456" s="449"/>
      <c r="X456" s="449"/>
      <c r="Y456" s="449"/>
      <c r="Z456" s="449"/>
      <c r="AA456" s="64"/>
      <c r="AB456" s="64"/>
      <c r="AC456" s="64"/>
    </row>
    <row r="457" spans="1:68" ht="27" customHeight="1" x14ac:dyDescent="0.25">
      <c r="A457" s="61" t="s">
        <v>575</v>
      </c>
      <c r="B457" s="61" t="s">
        <v>576</v>
      </c>
      <c r="C457" s="35">
        <v>4301032045</v>
      </c>
      <c r="D457" s="450">
        <v>4680115884335</v>
      </c>
      <c r="E457" s="450"/>
      <c r="F457" s="60">
        <v>0.06</v>
      </c>
      <c r="G457" s="36">
        <v>20</v>
      </c>
      <c r="H457" s="60">
        <v>1.2</v>
      </c>
      <c r="I457" s="60">
        <v>1.8</v>
      </c>
      <c r="J457" s="36">
        <v>200</v>
      </c>
      <c r="K457" s="36" t="s">
        <v>578</v>
      </c>
      <c r="L457" s="36"/>
      <c r="M457" s="37" t="s">
        <v>577</v>
      </c>
      <c r="N457" s="37"/>
      <c r="O457" s="36">
        <v>60</v>
      </c>
      <c r="P457" s="6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452"/>
      <c r="R457" s="452"/>
      <c r="S457" s="452"/>
      <c r="T457" s="453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IFERROR(IF(Y457=0,"",ROUNDUP(Y457/H457,0)*0.00627),"")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6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ht="27" customHeight="1" x14ac:dyDescent="0.25">
      <c r="A458" s="61" t="s">
        <v>579</v>
      </c>
      <c r="B458" s="61" t="s">
        <v>580</v>
      </c>
      <c r="C458" s="35">
        <v>4301032047</v>
      </c>
      <c r="D458" s="450">
        <v>4680115884342</v>
      </c>
      <c r="E458" s="450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578</v>
      </c>
      <c r="L458" s="36"/>
      <c r="M458" s="37" t="s">
        <v>577</v>
      </c>
      <c r="N458" s="37"/>
      <c r="O458" s="36">
        <v>60</v>
      </c>
      <c r="P458" s="6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452"/>
      <c r="R458" s="452"/>
      <c r="S458" s="452"/>
      <c r="T458" s="453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customHeight="1" x14ac:dyDescent="0.25">
      <c r="A459" s="61" t="s">
        <v>581</v>
      </c>
      <c r="B459" s="61" t="s">
        <v>582</v>
      </c>
      <c r="C459" s="35">
        <v>4301170011</v>
      </c>
      <c r="D459" s="450">
        <v>4680115884113</v>
      </c>
      <c r="E459" s="450"/>
      <c r="F459" s="60">
        <v>0.11</v>
      </c>
      <c r="G459" s="36">
        <v>12</v>
      </c>
      <c r="H459" s="60">
        <v>1.32</v>
      </c>
      <c r="I459" s="60">
        <v>1.88</v>
      </c>
      <c r="J459" s="36">
        <v>200</v>
      </c>
      <c r="K459" s="36" t="s">
        <v>578</v>
      </c>
      <c r="L459" s="36"/>
      <c r="M459" s="37" t="s">
        <v>577</v>
      </c>
      <c r="N459" s="37"/>
      <c r="O459" s="36">
        <v>150</v>
      </c>
      <c r="P459" s="6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452"/>
      <c r="R459" s="452"/>
      <c r="S459" s="452"/>
      <c r="T459" s="453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x14ac:dyDescent="0.2">
      <c r="A460" s="457"/>
      <c r="B460" s="457"/>
      <c r="C460" s="457"/>
      <c r="D460" s="457"/>
      <c r="E460" s="457"/>
      <c r="F460" s="457"/>
      <c r="G460" s="457"/>
      <c r="H460" s="457"/>
      <c r="I460" s="457"/>
      <c r="J460" s="457"/>
      <c r="K460" s="457"/>
      <c r="L460" s="457"/>
      <c r="M460" s="457"/>
      <c r="N460" s="457"/>
      <c r="O460" s="458"/>
      <c r="P460" s="454" t="s">
        <v>43</v>
      </c>
      <c r="Q460" s="455"/>
      <c r="R460" s="455"/>
      <c r="S460" s="455"/>
      <c r="T460" s="455"/>
      <c r="U460" s="455"/>
      <c r="V460" s="456"/>
      <c r="W460" s="41" t="s">
        <v>42</v>
      </c>
      <c r="X460" s="42">
        <f>IFERROR(X457/H457,"0")+IFERROR(X458/H458,"0")+IFERROR(X459/H459,"0")</f>
        <v>0</v>
      </c>
      <c r="Y460" s="42">
        <f>IFERROR(Y457/H457,"0")+IFERROR(Y458/H458,"0")+IFERROR(Y459/H459,"0")</f>
        <v>0</v>
      </c>
      <c r="Z460" s="42">
        <f>IFERROR(IF(Z457="",0,Z457),"0")+IFERROR(IF(Z458="",0,Z458),"0")+IFERROR(IF(Z459="",0,Z459),"0")</f>
        <v>0</v>
      </c>
      <c r="AA460" s="65"/>
      <c r="AB460" s="65"/>
      <c r="AC460" s="65"/>
    </row>
    <row r="461" spans="1:68" x14ac:dyDescent="0.2">
      <c r="A461" s="457"/>
      <c r="B461" s="457"/>
      <c r="C461" s="457"/>
      <c r="D461" s="457"/>
      <c r="E461" s="457"/>
      <c r="F461" s="457"/>
      <c r="G461" s="457"/>
      <c r="H461" s="457"/>
      <c r="I461" s="457"/>
      <c r="J461" s="457"/>
      <c r="K461" s="457"/>
      <c r="L461" s="457"/>
      <c r="M461" s="457"/>
      <c r="N461" s="457"/>
      <c r="O461" s="458"/>
      <c r="P461" s="454" t="s">
        <v>43</v>
      </c>
      <c r="Q461" s="455"/>
      <c r="R461" s="455"/>
      <c r="S461" s="455"/>
      <c r="T461" s="455"/>
      <c r="U461" s="455"/>
      <c r="V461" s="456"/>
      <c r="W461" s="41" t="s">
        <v>0</v>
      </c>
      <c r="X461" s="42">
        <f>IFERROR(SUM(X457:X459),"0")</f>
        <v>0</v>
      </c>
      <c r="Y461" s="42">
        <f>IFERROR(SUM(Y457:Y459),"0")</f>
        <v>0</v>
      </c>
      <c r="Z461" s="41"/>
      <c r="AA461" s="65"/>
      <c r="AB461" s="65"/>
      <c r="AC461" s="65"/>
    </row>
    <row r="462" spans="1:68" ht="16.5" customHeight="1" x14ac:dyDescent="0.25">
      <c r="A462" s="448" t="s">
        <v>583</v>
      </c>
      <c r="B462" s="448"/>
      <c r="C462" s="448"/>
      <c r="D462" s="448"/>
      <c r="E462" s="448"/>
      <c r="F462" s="448"/>
      <c r="G462" s="448"/>
      <c r="H462" s="448"/>
      <c r="I462" s="448"/>
      <c r="J462" s="448"/>
      <c r="K462" s="448"/>
      <c r="L462" s="448"/>
      <c r="M462" s="448"/>
      <c r="N462" s="448"/>
      <c r="O462" s="448"/>
      <c r="P462" s="448"/>
      <c r="Q462" s="448"/>
      <c r="R462" s="448"/>
      <c r="S462" s="448"/>
      <c r="T462" s="448"/>
      <c r="U462" s="448"/>
      <c r="V462" s="448"/>
      <c r="W462" s="448"/>
      <c r="X462" s="448"/>
      <c r="Y462" s="448"/>
      <c r="Z462" s="448"/>
      <c r="AA462" s="63"/>
      <c r="AB462" s="63"/>
      <c r="AC462" s="63"/>
    </row>
    <row r="463" spans="1:68" ht="14.25" customHeight="1" x14ac:dyDescent="0.25">
      <c r="A463" s="449" t="s">
        <v>155</v>
      </c>
      <c r="B463" s="449"/>
      <c r="C463" s="449"/>
      <c r="D463" s="449"/>
      <c r="E463" s="449"/>
      <c r="F463" s="449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/>
      <c r="Q463" s="449"/>
      <c r="R463" s="449"/>
      <c r="S463" s="449"/>
      <c r="T463" s="449"/>
      <c r="U463" s="449"/>
      <c r="V463" s="449"/>
      <c r="W463" s="449"/>
      <c r="X463" s="449"/>
      <c r="Y463" s="449"/>
      <c r="Z463" s="449"/>
      <c r="AA463" s="64"/>
      <c r="AB463" s="64"/>
      <c r="AC463" s="64"/>
    </row>
    <row r="464" spans="1:68" ht="27" customHeight="1" x14ac:dyDescent="0.25">
      <c r="A464" s="61" t="s">
        <v>584</v>
      </c>
      <c r="B464" s="61" t="s">
        <v>585</v>
      </c>
      <c r="C464" s="35">
        <v>4301020315</v>
      </c>
      <c r="D464" s="450">
        <v>4607091389364</v>
      </c>
      <c r="E464" s="450"/>
      <c r="F464" s="60">
        <v>0.42</v>
      </c>
      <c r="G464" s="36">
        <v>6</v>
      </c>
      <c r="H464" s="60">
        <v>2.52</v>
      </c>
      <c r="I464" s="60">
        <v>2.75</v>
      </c>
      <c r="J464" s="36">
        <v>156</v>
      </c>
      <c r="K464" s="36" t="s">
        <v>88</v>
      </c>
      <c r="L464" s="36"/>
      <c r="M464" s="37" t="s">
        <v>82</v>
      </c>
      <c r="N464" s="37"/>
      <c r="O464" s="36">
        <v>40</v>
      </c>
      <c r="P464" s="6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452"/>
      <c r="R464" s="452"/>
      <c r="S464" s="452"/>
      <c r="T464" s="453"/>
      <c r="U464" s="38" t="s">
        <v>48</v>
      </c>
      <c r="V464" s="38" t="s">
        <v>48</v>
      </c>
      <c r="W464" s="39" t="s">
        <v>0</v>
      </c>
      <c r="X464" s="57">
        <v>0</v>
      </c>
      <c r="Y464" s="54">
        <f>IFERROR(IF(X464="",0,CEILING((X464/$H464),1)*$H464),"")</f>
        <v>0</v>
      </c>
      <c r="Z464" s="40" t="str">
        <f>IFERROR(IF(Y464=0,"",ROUNDUP(Y464/H464,0)*0.00753),"")</f>
        <v/>
      </c>
      <c r="AA464" s="66" t="s">
        <v>48</v>
      </c>
      <c r="AB464" s="67" t="s">
        <v>48</v>
      </c>
      <c r="AC464" s="77"/>
      <c r="AG464" s="76"/>
      <c r="AJ464" s="79"/>
      <c r="AK464" s="79"/>
      <c r="BB464" s="319" t="s">
        <v>69</v>
      </c>
      <c r="BM464" s="76">
        <f>IFERROR(X464*I464/H464,"0")</f>
        <v>0</v>
      </c>
      <c r="BN464" s="76">
        <f>IFERROR(Y464*I464/H464,"0")</f>
        <v>0</v>
      </c>
      <c r="BO464" s="76">
        <f>IFERROR(1/J464*(X464/H464),"0")</f>
        <v>0</v>
      </c>
      <c r="BP464" s="76">
        <f>IFERROR(1/J464*(Y464/H464),"0")</f>
        <v>0</v>
      </c>
    </row>
    <row r="465" spans="1:68" x14ac:dyDescent="0.2">
      <c r="A465" s="457"/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7"/>
      <c r="O465" s="458"/>
      <c r="P465" s="454" t="s">
        <v>43</v>
      </c>
      <c r="Q465" s="455"/>
      <c r="R465" s="455"/>
      <c r="S465" s="455"/>
      <c r="T465" s="455"/>
      <c r="U465" s="455"/>
      <c r="V465" s="456"/>
      <c r="W465" s="41" t="s">
        <v>42</v>
      </c>
      <c r="X465" s="42">
        <f>IFERROR(X464/H464,"0")</f>
        <v>0</v>
      </c>
      <c r="Y465" s="42">
        <f>IFERROR(Y464/H464,"0")</f>
        <v>0</v>
      </c>
      <c r="Z465" s="42">
        <f>IFERROR(IF(Z464="",0,Z464),"0")</f>
        <v>0</v>
      </c>
      <c r="AA465" s="65"/>
      <c r="AB465" s="65"/>
      <c r="AC465" s="65"/>
    </row>
    <row r="466" spans="1:68" x14ac:dyDescent="0.2">
      <c r="A466" s="457"/>
      <c r="B466" s="457"/>
      <c r="C466" s="457"/>
      <c r="D466" s="457"/>
      <c r="E466" s="457"/>
      <c r="F466" s="457"/>
      <c r="G466" s="457"/>
      <c r="H466" s="457"/>
      <c r="I466" s="457"/>
      <c r="J466" s="457"/>
      <c r="K466" s="457"/>
      <c r="L466" s="457"/>
      <c r="M466" s="457"/>
      <c r="N466" s="457"/>
      <c r="O466" s="458"/>
      <c r="P466" s="454" t="s">
        <v>43</v>
      </c>
      <c r="Q466" s="455"/>
      <c r="R466" s="455"/>
      <c r="S466" s="455"/>
      <c r="T466" s="455"/>
      <c r="U466" s="455"/>
      <c r="V466" s="456"/>
      <c r="W466" s="41" t="s">
        <v>0</v>
      </c>
      <c r="X466" s="42">
        <f>IFERROR(SUM(X464:X464),"0")</f>
        <v>0</v>
      </c>
      <c r="Y466" s="42">
        <f>IFERROR(SUM(Y464:Y464),"0")</f>
        <v>0</v>
      </c>
      <c r="Z466" s="41"/>
      <c r="AA466" s="65"/>
      <c r="AB466" s="65"/>
      <c r="AC466" s="65"/>
    </row>
    <row r="467" spans="1:68" ht="14.25" customHeight="1" x14ac:dyDescent="0.25">
      <c r="A467" s="449" t="s">
        <v>79</v>
      </c>
      <c r="B467" s="449"/>
      <c r="C467" s="449"/>
      <c r="D467" s="449"/>
      <c r="E467" s="449"/>
      <c r="F467" s="449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/>
      <c r="Q467" s="449"/>
      <c r="R467" s="449"/>
      <c r="S467" s="449"/>
      <c r="T467" s="449"/>
      <c r="U467" s="449"/>
      <c r="V467" s="449"/>
      <c r="W467" s="449"/>
      <c r="X467" s="449"/>
      <c r="Y467" s="449"/>
      <c r="Z467" s="449"/>
      <c r="AA467" s="64"/>
      <c r="AB467" s="64"/>
      <c r="AC467" s="64"/>
    </row>
    <row r="468" spans="1:68" ht="27" customHeight="1" x14ac:dyDescent="0.25">
      <c r="A468" s="61" t="s">
        <v>586</v>
      </c>
      <c r="B468" s="61" t="s">
        <v>587</v>
      </c>
      <c r="C468" s="35">
        <v>4301031212</v>
      </c>
      <c r="D468" s="450">
        <v>4607091389739</v>
      </c>
      <c r="E468" s="450"/>
      <c r="F468" s="60">
        <v>0.7</v>
      </c>
      <c r="G468" s="36">
        <v>6</v>
      </c>
      <c r="H468" s="60">
        <v>4.2</v>
      </c>
      <c r="I468" s="60">
        <v>4.43</v>
      </c>
      <c r="J468" s="36">
        <v>156</v>
      </c>
      <c r="K468" s="36" t="s">
        <v>88</v>
      </c>
      <c r="L468" s="36"/>
      <c r="M468" s="37" t="s">
        <v>125</v>
      </c>
      <c r="N468" s="37"/>
      <c r="O468" s="36">
        <v>45</v>
      </c>
      <c r="P468" s="6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452"/>
      <c r="R468" s="452"/>
      <c r="S468" s="452"/>
      <c r="T468" s="453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ref="Y468:Y473" si="73">IFERROR(IF(X468="",0,CEILING((X468/$H468),1)*$H468),"")</f>
        <v>0</v>
      </c>
      <c r="Z468" s="40" t="str">
        <f>IFERROR(IF(Y468=0,"",ROUNDUP(Y468/H468,0)*0.00753),"")</f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20" t="s">
        <v>69</v>
      </c>
      <c r="BM468" s="76">
        <f t="shared" ref="BM468:BM473" si="74">IFERROR(X468*I468/H468,"0")</f>
        <v>0</v>
      </c>
      <c r="BN468" s="76">
        <f t="shared" ref="BN468:BN473" si="75">IFERROR(Y468*I468/H468,"0")</f>
        <v>0</v>
      </c>
      <c r="BO468" s="76">
        <f t="shared" ref="BO468:BO473" si="76">IFERROR(1/J468*(X468/H468),"0")</f>
        <v>0</v>
      </c>
      <c r="BP468" s="76">
        <f t="shared" ref="BP468:BP473" si="77">IFERROR(1/J468*(Y468/H468),"0")</f>
        <v>0</v>
      </c>
    </row>
    <row r="469" spans="1:68" ht="27" customHeight="1" x14ac:dyDescent="0.25">
      <c r="A469" s="61" t="s">
        <v>586</v>
      </c>
      <c r="B469" s="61" t="s">
        <v>588</v>
      </c>
      <c r="C469" s="35">
        <v>4301031324</v>
      </c>
      <c r="D469" s="450">
        <v>4607091389739</v>
      </c>
      <c r="E469" s="450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699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452"/>
      <c r="R469" s="452"/>
      <c r="S469" s="452"/>
      <c r="T469" s="453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3"/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si="74"/>
        <v>0</v>
      </c>
      <c r="BN469" s="76">
        <f t="shared" si="75"/>
        <v>0</v>
      </c>
      <c r="BO469" s="76">
        <f t="shared" si="76"/>
        <v>0</v>
      </c>
      <c r="BP469" s="76">
        <f t="shared" si="77"/>
        <v>0</v>
      </c>
    </row>
    <row r="470" spans="1:68" ht="27" customHeight="1" x14ac:dyDescent="0.25">
      <c r="A470" s="61" t="s">
        <v>589</v>
      </c>
      <c r="B470" s="61" t="s">
        <v>590</v>
      </c>
      <c r="C470" s="35">
        <v>4301031363</v>
      </c>
      <c r="D470" s="450">
        <v>4607091389425</v>
      </c>
      <c r="E470" s="450"/>
      <c r="F470" s="60">
        <v>0.35</v>
      </c>
      <c r="G470" s="36">
        <v>6</v>
      </c>
      <c r="H470" s="60">
        <v>2.1</v>
      </c>
      <c r="I470" s="60">
        <v>2.23</v>
      </c>
      <c r="J470" s="36">
        <v>234</v>
      </c>
      <c r="K470" s="36" t="s">
        <v>83</v>
      </c>
      <c r="L470" s="36"/>
      <c r="M470" s="37" t="s">
        <v>82</v>
      </c>
      <c r="N470" s="37"/>
      <c r="O470" s="36">
        <v>50</v>
      </c>
      <c r="P470" s="7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452"/>
      <c r="R470" s="452"/>
      <c r="S470" s="452"/>
      <c r="T470" s="453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IFERROR(IF(Y470=0,"",ROUNDUP(Y470/H470,0)*0.00502),"")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customHeight="1" x14ac:dyDescent="0.25">
      <c r="A471" s="61" t="s">
        <v>591</v>
      </c>
      <c r="B471" s="61" t="s">
        <v>592</v>
      </c>
      <c r="C471" s="35">
        <v>4301031334</v>
      </c>
      <c r="D471" s="450">
        <v>4680115880771</v>
      </c>
      <c r="E471" s="450"/>
      <c r="F471" s="60">
        <v>0.28000000000000003</v>
      </c>
      <c r="G471" s="36">
        <v>6</v>
      </c>
      <c r="H471" s="60">
        <v>1.68</v>
      </c>
      <c r="I471" s="60">
        <v>1.81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70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452"/>
      <c r="R471" s="452"/>
      <c r="S471" s="452"/>
      <c r="T471" s="45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customHeight="1" x14ac:dyDescent="0.25">
      <c r="A472" s="61" t="s">
        <v>593</v>
      </c>
      <c r="B472" s="61" t="s">
        <v>594</v>
      </c>
      <c r="C472" s="35">
        <v>4301031173</v>
      </c>
      <c r="D472" s="450">
        <v>4607091389500</v>
      </c>
      <c r="E472" s="450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45</v>
      </c>
      <c r="P472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452"/>
      <c r="R472" s="452"/>
      <c r="S472" s="452"/>
      <c r="T472" s="45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customHeight="1" x14ac:dyDescent="0.25">
      <c r="A473" s="61" t="s">
        <v>593</v>
      </c>
      <c r="B473" s="61" t="s">
        <v>595</v>
      </c>
      <c r="C473" s="35">
        <v>4301031327</v>
      </c>
      <c r="D473" s="450">
        <v>4607091389500</v>
      </c>
      <c r="E473" s="450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7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452"/>
      <c r="R473" s="452"/>
      <c r="S473" s="452"/>
      <c r="T473" s="45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x14ac:dyDescent="0.2">
      <c r="A474" s="457"/>
      <c r="B474" s="457"/>
      <c r="C474" s="457"/>
      <c r="D474" s="457"/>
      <c r="E474" s="457"/>
      <c r="F474" s="457"/>
      <c r="G474" s="457"/>
      <c r="H474" s="457"/>
      <c r="I474" s="457"/>
      <c r="J474" s="457"/>
      <c r="K474" s="457"/>
      <c r="L474" s="457"/>
      <c r="M474" s="457"/>
      <c r="N474" s="457"/>
      <c r="O474" s="458"/>
      <c r="P474" s="454" t="s">
        <v>43</v>
      </c>
      <c r="Q474" s="455"/>
      <c r="R474" s="455"/>
      <c r="S474" s="455"/>
      <c r="T474" s="455"/>
      <c r="U474" s="455"/>
      <c r="V474" s="456"/>
      <c r="W474" s="41" t="s">
        <v>42</v>
      </c>
      <c r="X474" s="42">
        <f>IFERROR(X468/H468,"0")+IFERROR(X469/H469,"0")+IFERROR(X470/H470,"0")+IFERROR(X471/H471,"0")+IFERROR(X472/H472,"0")+IFERROR(X473/H473,"0")</f>
        <v>0</v>
      </c>
      <c r="Y474" s="42">
        <f>IFERROR(Y468/H468,"0")+IFERROR(Y469/H469,"0")+IFERROR(Y470/H470,"0")+IFERROR(Y471/H471,"0")+IFERROR(Y472/H472,"0")+IFERROR(Y473/H473,"0")</f>
        <v>0</v>
      </c>
      <c r="Z474" s="42">
        <f>IFERROR(IF(Z468="",0,Z468),"0")+IFERROR(IF(Z469="",0,Z469),"0")+IFERROR(IF(Z470="",0,Z470),"0")+IFERROR(IF(Z471="",0,Z471),"0")+IFERROR(IF(Z472="",0,Z472),"0")+IFERROR(IF(Z473="",0,Z473),"0")</f>
        <v>0</v>
      </c>
      <c r="AA474" s="65"/>
      <c r="AB474" s="65"/>
      <c r="AC474" s="65"/>
    </row>
    <row r="475" spans="1:68" x14ac:dyDescent="0.2">
      <c r="A475" s="457"/>
      <c r="B475" s="457"/>
      <c r="C475" s="457"/>
      <c r="D475" s="457"/>
      <c r="E475" s="457"/>
      <c r="F475" s="457"/>
      <c r="G475" s="457"/>
      <c r="H475" s="457"/>
      <c r="I475" s="457"/>
      <c r="J475" s="457"/>
      <c r="K475" s="457"/>
      <c r="L475" s="457"/>
      <c r="M475" s="457"/>
      <c r="N475" s="457"/>
      <c r="O475" s="458"/>
      <c r="P475" s="454" t="s">
        <v>43</v>
      </c>
      <c r="Q475" s="455"/>
      <c r="R475" s="455"/>
      <c r="S475" s="455"/>
      <c r="T475" s="455"/>
      <c r="U475" s="455"/>
      <c r="V475" s="456"/>
      <c r="W475" s="41" t="s">
        <v>0</v>
      </c>
      <c r="X475" s="42">
        <f>IFERROR(SUM(X468:X473),"0")</f>
        <v>0</v>
      </c>
      <c r="Y475" s="42">
        <f>IFERROR(SUM(Y468:Y473),"0")</f>
        <v>0</v>
      </c>
      <c r="Z475" s="41"/>
      <c r="AA475" s="65"/>
      <c r="AB475" s="65"/>
      <c r="AC475" s="65"/>
    </row>
    <row r="476" spans="1:68" ht="14.25" customHeight="1" x14ac:dyDescent="0.25">
      <c r="A476" s="449" t="s">
        <v>108</v>
      </c>
      <c r="B476" s="449"/>
      <c r="C476" s="449"/>
      <c r="D476" s="449"/>
      <c r="E476" s="449"/>
      <c r="F476" s="449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/>
      <c r="Q476" s="449"/>
      <c r="R476" s="449"/>
      <c r="S476" s="449"/>
      <c r="T476" s="449"/>
      <c r="U476" s="449"/>
      <c r="V476" s="449"/>
      <c r="W476" s="449"/>
      <c r="X476" s="449"/>
      <c r="Y476" s="449"/>
      <c r="Z476" s="449"/>
      <c r="AA476" s="64"/>
      <c r="AB476" s="64"/>
      <c r="AC476" s="64"/>
    </row>
    <row r="477" spans="1:68" ht="27" customHeight="1" x14ac:dyDescent="0.25">
      <c r="A477" s="61" t="s">
        <v>596</v>
      </c>
      <c r="B477" s="61" t="s">
        <v>597</v>
      </c>
      <c r="C477" s="35">
        <v>4301032046</v>
      </c>
      <c r="D477" s="450">
        <v>4680115884359</v>
      </c>
      <c r="E477" s="450"/>
      <c r="F477" s="60">
        <v>0.06</v>
      </c>
      <c r="G477" s="36">
        <v>20</v>
      </c>
      <c r="H477" s="60">
        <v>1.2</v>
      </c>
      <c r="I477" s="60">
        <v>1.8</v>
      </c>
      <c r="J477" s="36">
        <v>200</v>
      </c>
      <c r="K477" s="36" t="s">
        <v>578</v>
      </c>
      <c r="L477" s="36"/>
      <c r="M477" s="37" t="s">
        <v>577</v>
      </c>
      <c r="N477" s="37"/>
      <c r="O477" s="36">
        <v>60</v>
      </c>
      <c r="P477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452"/>
      <c r="R477" s="452"/>
      <c r="S477" s="452"/>
      <c r="T477" s="453"/>
      <c r="U477" s="38" t="s">
        <v>48</v>
      </c>
      <c r="V477" s="38" t="s">
        <v>48</v>
      </c>
      <c r="W477" s="39" t="s">
        <v>0</v>
      </c>
      <c r="X477" s="57">
        <v>0</v>
      </c>
      <c r="Y477" s="54">
        <f>IFERROR(IF(X477="",0,CEILING((X477/$H477),1)*$H477),"")</f>
        <v>0</v>
      </c>
      <c r="Z477" s="40" t="str">
        <f>IFERROR(IF(Y477=0,"",ROUNDUP(Y477/H477,0)*0.00627),"")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6" t="s">
        <v>69</v>
      </c>
      <c r="BM477" s="76">
        <f>IFERROR(X477*I477/H477,"0")</f>
        <v>0</v>
      </c>
      <c r="BN477" s="76">
        <f>IFERROR(Y477*I477/H477,"0")</f>
        <v>0</v>
      </c>
      <c r="BO477" s="76">
        <f>IFERROR(1/J477*(X477/H477),"0")</f>
        <v>0</v>
      </c>
      <c r="BP477" s="76">
        <f>IFERROR(1/J477*(Y477/H477),"0")</f>
        <v>0</v>
      </c>
    </row>
    <row r="478" spans="1:68" ht="27" customHeight="1" x14ac:dyDescent="0.25">
      <c r="A478" s="61" t="s">
        <v>598</v>
      </c>
      <c r="B478" s="61" t="s">
        <v>599</v>
      </c>
      <c r="C478" s="35">
        <v>4301040358</v>
      </c>
      <c r="D478" s="450">
        <v>4680115884571</v>
      </c>
      <c r="E478" s="450"/>
      <c r="F478" s="60">
        <v>0.1</v>
      </c>
      <c r="G478" s="36">
        <v>20</v>
      </c>
      <c r="H478" s="60">
        <v>2</v>
      </c>
      <c r="I478" s="60">
        <v>2.6</v>
      </c>
      <c r="J478" s="36">
        <v>200</v>
      </c>
      <c r="K478" s="36" t="s">
        <v>578</v>
      </c>
      <c r="L478" s="36"/>
      <c r="M478" s="37" t="s">
        <v>577</v>
      </c>
      <c r="N478" s="37"/>
      <c r="O478" s="36">
        <v>60</v>
      </c>
      <c r="P478" s="70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452"/>
      <c r="R478" s="452"/>
      <c r="S478" s="452"/>
      <c r="T478" s="453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x14ac:dyDescent="0.2">
      <c r="A479" s="457"/>
      <c r="B479" s="457"/>
      <c r="C479" s="457"/>
      <c r="D479" s="457"/>
      <c r="E479" s="457"/>
      <c r="F479" s="457"/>
      <c r="G479" s="457"/>
      <c r="H479" s="457"/>
      <c r="I479" s="457"/>
      <c r="J479" s="457"/>
      <c r="K479" s="457"/>
      <c r="L479" s="457"/>
      <c r="M479" s="457"/>
      <c r="N479" s="457"/>
      <c r="O479" s="458"/>
      <c r="P479" s="454" t="s">
        <v>43</v>
      </c>
      <c r="Q479" s="455"/>
      <c r="R479" s="455"/>
      <c r="S479" s="455"/>
      <c r="T479" s="455"/>
      <c r="U479" s="455"/>
      <c r="V479" s="456"/>
      <c r="W479" s="41" t="s">
        <v>42</v>
      </c>
      <c r="X479" s="42">
        <f>IFERROR(X477/H477,"0")+IFERROR(X478/H478,"0")</f>
        <v>0</v>
      </c>
      <c r="Y479" s="42">
        <f>IFERROR(Y477/H477,"0")+IFERROR(Y478/H478,"0")</f>
        <v>0</v>
      </c>
      <c r="Z479" s="42">
        <f>IFERROR(IF(Z477="",0,Z477),"0")+IFERROR(IF(Z478="",0,Z478),"0")</f>
        <v>0</v>
      </c>
      <c r="AA479" s="65"/>
      <c r="AB479" s="65"/>
      <c r="AC479" s="65"/>
    </row>
    <row r="480" spans="1:68" x14ac:dyDescent="0.2">
      <c r="A480" s="457"/>
      <c r="B480" s="457"/>
      <c r="C480" s="457"/>
      <c r="D480" s="457"/>
      <c r="E480" s="457"/>
      <c r="F480" s="457"/>
      <c r="G480" s="457"/>
      <c r="H480" s="457"/>
      <c r="I480" s="457"/>
      <c r="J480" s="457"/>
      <c r="K480" s="457"/>
      <c r="L480" s="457"/>
      <c r="M480" s="457"/>
      <c r="N480" s="457"/>
      <c r="O480" s="458"/>
      <c r="P480" s="454" t="s">
        <v>43</v>
      </c>
      <c r="Q480" s="455"/>
      <c r="R480" s="455"/>
      <c r="S480" s="455"/>
      <c r="T480" s="455"/>
      <c r="U480" s="455"/>
      <c r="V480" s="456"/>
      <c r="W480" s="41" t="s">
        <v>0</v>
      </c>
      <c r="X480" s="42">
        <f>IFERROR(SUM(X477:X478),"0")</f>
        <v>0</v>
      </c>
      <c r="Y480" s="42">
        <f>IFERROR(SUM(Y477:Y478),"0")</f>
        <v>0</v>
      </c>
      <c r="Z480" s="41"/>
      <c r="AA480" s="65"/>
      <c r="AB480" s="65"/>
      <c r="AC480" s="65"/>
    </row>
    <row r="481" spans="1:68" ht="14.25" customHeight="1" x14ac:dyDescent="0.25">
      <c r="A481" s="449" t="s">
        <v>117</v>
      </c>
      <c r="B481" s="449"/>
      <c r="C481" s="449"/>
      <c r="D481" s="449"/>
      <c r="E481" s="449"/>
      <c r="F481" s="449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/>
      <c r="Q481" s="449"/>
      <c r="R481" s="449"/>
      <c r="S481" s="449"/>
      <c r="T481" s="449"/>
      <c r="U481" s="449"/>
      <c r="V481" s="449"/>
      <c r="W481" s="449"/>
      <c r="X481" s="449"/>
      <c r="Y481" s="449"/>
      <c r="Z481" s="449"/>
      <c r="AA481" s="64"/>
      <c r="AB481" s="64"/>
      <c r="AC481" s="64"/>
    </row>
    <row r="482" spans="1:68" ht="27" customHeight="1" x14ac:dyDescent="0.25">
      <c r="A482" s="61" t="s">
        <v>600</v>
      </c>
      <c r="B482" s="61" t="s">
        <v>601</v>
      </c>
      <c r="C482" s="35">
        <v>4301170010</v>
      </c>
      <c r="D482" s="450">
        <v>4680115884090</v>
      </c>
      <c r="E482" s="450"/>
      <c r="F482" s="60">
        <v>0.11</v>
      </c>
      <c r="G482" s="36">
        <v>12</v>
      </c>
      <c r="H482" s="60">
        <v>1.32</v>
      </c>
      <c r="I482" s="60">
        <v>1.88</v>
      </c>
      <c r="J482" s="36">
        <v>200</v>
      </c>
      <c r="K482" s="36" t="s">
        <v>578</v>
      </c>
      <c r="L482" s="36"/>
      <c r="M482" s="37" t="s">
        <v>577</v>
      </c>
      <c r="N482" s="37"/>
      <c r="O482" s="36">
        <v>150</v>
      </c>
      <c r="P482" s="7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452"/>
      <c r="R482" s="452"/>
      <c r="S482" s="452"/>
      <c r="T482" s="453"/>
      <c r="U482" s="38" t="s">
        <v>48</v>
      </c>
      <c r="V482" s="38" t="s">
        <v>48</v>
      </c>
      <c r="W482" s="39" t="s">
        <v>0</v>
      </c>
      <c r="X482" s="57">
        <v>0</v>
      </c>
      <c r="Y482" s="54">
        <f>IFERROR(IF(X482="",0,CEILING((X482/$H482),1)*$H482),"")</f>
        <v>0</v>
      </c>
      <c r="Z482" s="40" t="str">
        <f>IFERROR(IF(Y482=0,"",ROUNDUP(Y482/H482,0)*0.00627),"")</f>
        <v/>
      </c>
      <c r="AA482" s="66" t="s">
        <v>48</v>
      </c>
      <c r="AB482" s="67" t="s">
        <v>48</v>
      </c>
      <c r="AC482" s="77"/>
      <c r="AG482" s="76"/>
      <c r="AJ482" s="79"/>
      <c r="AK482" s="79"/>
      <c r="BB482" s="328" t="s">
        <v>69</v>
      </c>
      <c r="BM482" s="76">
        <f>IFERROR(X482*I482/H482,"0")</f>
        <v>0</v>
      </c>
      <c r="BN482" s="76">
        <f>IFERROR(Y482*I482/H482,"0")</f>
        <v>0</v>
      </c>
      <c r="BO482" s="76">
        <f>IFERROR(1/J482*(X482/H482),"0")</f>
        <v>0</v>
      </c>
      <c r="BP482" s="76">
        <f>IFERROR(1/J482*(Y482/H482),"0")</f>
        <v>0</v>
      </c>
    </row>
    <row r="483" spans="1:68" x14ac:dyDescent="0.2">
      <c r="A483" s="457"/>
      <c r="B483" s="457"/>
      <c r="C483" s="457"/>
      <c r="D483" s="457"/>
      <c r="E483" s="457"/>
      <c r="F483" s="457"/>
      <c r="G483" s="457"/>
      <c r="H483" s="457"/>
      <c r="I483" s="457"/>
      <c r="J483" s="457"/>
      <c r="K483" s="457"/>
      <c r="L483" s="457"/>
      <c r="M483" s="457"/>
      <c r="N483" s="457"/>
      <c r="O483" s="458"/>
      <c r="P483" s="454" t="s">
        <v>43</v>
      </c>
      <c r="Q483" s="455"/>
      <c r="R483" s="455"/>
      <c r="S483" s="455"/>
      <c r="T483" s="455"/>
      <c r="U483" s="455"/>
      <c r="V483" s="456"/>
      <c r="W483" s="41" t="s">
        <v>42</v>
      </c>
      <c r="X483" s="42">
        <f>IFERROR(X482/H482,"0")</f>
        <v>0</v>
      </c>
      <c r="Y483" s="42">
        <f>IFERROR(Y482/H482,"0")</f>
        <v>0</v>
      </c>
      <c r="Z483" s="42">
        <f>IFERROR(IF(Z482="",0,Z482),"0")</f>
        <v>0</v>
      </c>
      <c r="AA483" s="65"/>
      <c r="AB483" s="65"/>
      <c r="AC483" s="65"/>
    </row>
    <row r="484" spans="1:68" x14ac:dyDescent="0.2">
      <c r="A484" s="457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7"/>
      <c r="O484" s="458"/>
      <c r="P484" s="454" t="s">
        <v>43</v>
      </c>
      <c r="Q484" s="455"/>
      <c r="R484" s="455"/>
      <c r="S484" s="455"/>
      <c r="T484" s="455"/>
      <c r="U484" s="455"/>
      <c r="V484" s="456"/>
      <c r="W484" s="41" t="s">
        <v>0</v>
      </c>
      <c r="X484" s="42">
        <f>IFERROR(SUM(X482:X482),"0")</f>
        <v>0</v>
      </c>
      <c r="Y484" s="42">
        <f>IFERROR(SUM(Y482:Y482),"0")</f>
        <v>0</v>
      </c>
      <c r="Z484" s="41"/>
      <c r="AA484" s="65"/>
      <c r="AB484" s="65"/>
      <c r="AC484" s="65"/>
    </row>
    <row r="485" spans="1:68" ht="14.25" customHeight="1" x14ac:dyDescent="0.25">
      <c r="A485" s="449" t="s">
        <v>602</v>
      </c>
      <c r="B485" s="449"/>
      <c r="C485" s="449"/>
      <c r="D485" s="449"/>
      <c r="E485" s="449"/>
      <c r="F485" s="449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/>
      <c r="Q485" s="449"/>
      <c r="R485" s="449"/>
      <c r="S485" s="449"/>
      <c r="T485" s="449"/>
      <c r="U485" s="449"/>
      <c r="V485" s="449"/>
      <c r="W485" s="449"/>
      <c r="X485" s="449"/>
      <c r="Y485" s="449"/>
      <c r="Z485" s="449"/>
      <c r="AA485" s="64"/>
      <c r="AB485" s="64"/>
      <c r="AC485" s="64"/>
    </row>
    <row r="486" spans="1:68" ht="27" customHeight="1" x14ac:dyDescent="0.25">
      <c r="A486" s="61" t="s">
        <v>603</v>
      </c>
      <c r="B486" s="61" t="s">
        <v>604</v>
      </c>
      <c r="C486" s="35">
        <v>4301040357</v>
      </c>
      <c r="D486" s="450">
        <v>4680115884564</v>
      </c>
      <c r="E486" s="450"/>
      <c r="F486" s="60">
        <v>0.15</v>
      </c>
      <c r="G486" s="36">
        <v>20</v>
      </c>
      <c r="H486" s="60">
        <v>3</v>
      </c>
      <c r="I486" s="60">
        <v>3.6</v>
      </c>
      <c r="J486" s="36">
        <v>200</v>
      </c>
      <c r="K486" s="36" t="s">
        <v>578</v>
      </c>
      <c r="L486" s="36"/>
      <c r="M486" s="37" t="s">
        <v>577</v>
      </c>
      <c r="N486" s="37"/>
      <c r="O486" s="36">
        <v>60</v>
      </c>
      <c r="P486" s="7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452"/>
      <c r="R486" s="452"/>
      <c r="S486" s="452"/>
      <c r="T486" s="453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IFERROR(IF(Y486=0,"",ROUNDUP(Y486/H486,0)*0.00627),"")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29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457"/>
      <c r="B487" s="457"/>
      <c r="C487" s="457"/>
      <c r="D487" s="457"/>
      <c r="E487" s="457"/>
      <c r="F487" s="457"/>
      <c r="G487" s="457"/>
      <c r="H487" s="457"/>
      <c r="I487" s="457"/>
      <c r="J487" s="457"/>
      <c r="K487" s="457"/>
      <c r="L487" s="457"/>
      <c r="M487" s="457"/>
      <c r="N487" s="457"/>
      <c r="O487" s="458"/>
      <c r="P487" s="454" t="s">
        <v>43</v>
      </c>
      <c r="Q487" s="455"/>
      <c r="R487" s="455"/>
      <c r="S487" s="455"/>
      <c r="T487" s="455"/>
      <c r="U487" s="455"/>
      <c r="V487" s="456"/>
      <c r="W487" s="41" t="s">
        <v>42</v>
      </c>
      <c r="X487" s="42">
        <f>IFERROR(X486/H486,"0")</f>
        <v>0</v>
      </c>
      <c r="Y487" s="42">
        <f>IFERROR(Y486/H486,"0")</f>
        <v>0</v>
      </c>
      <c r="Z487" s="42">
        <f>IFERROR(IF(Z486="",0,Z486),"0")</f>
        <v>0</v>
      </c>
      <c r="AA487" s="65"/>
      <c r="AB487" s="65"/>
      <c r="AC487" s="65"/>
    </row>
    <row r="488" spans="1:68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7"/>
      <c r="O488" s="458"/>
      <c r="P488" s="454" t="s">
        <v>43</v>
      </c>
      <c r="Q488" s="455"/>
      <c r="R488" s="455"/>
      <c r="S488" s="455"/>
      <c r="T488" s="455"/>
      <c r="U488" s="455"/>
      <c r="V488" s="456"/>
      <c r="W488" s="41" t="s">
        <v>0</v>
      </c>
      <c r="X488" s="42">
        <f>IFERROR(SUM(X486:X486),"0")</f>
        <v>0</v>
      </c>
      <c r="Y488" s="42">
        <f>IFERROR(SUM(Y486:Y486),"0")</f>
        <v>0</v>
      </c>
      <c r="Z488" s="41"/>
      <c r="AA488" s="65"/>
      <c r="AB488" s="65"/>
      <c r="AC488" s="65"/>
    </row>
    <row r="489" spans="1:68" ht="16.5" customHeight="1" x14ac:dyDescent="0.25">
      <c r="A489" s="448" t="s">
        <v>605</v>
      </c>
      <c r="B489" s="448"/>
      <c r="C489" s="448"/>
      <c r="D489" s="448"/>
      <c r="E489" s="448"/>
      <c r="F489" s="448"/>
      <c r="G489" s="448"/>
      <c r="H489" s="448"/>
      <c r="I489" s="448"/>
      <c r="J489" s="448"/>
      <c r="K489" s="448"/>
      <c r="L489" s="448"/>
      <c r="M489" s="448"/>
      <c r="N489" s="448"/>
      <c r="O489" s="448"/>
      <c r="P489" s="448"/>
      <c r="Q489" s="448"/>
      <c r="R489" s="448"/>
      <c r="S489" s="448"/>
      <c r="T489" s="448"/>
      <c r="U489" s="448"/>
      <c r="V489" s="448"/>
      <c r="W489" s="448"/>
      <c r="X489" s="448"/>
      <c r="Y489" s="448"/>
      <c r="Z489" s="448"/>
      <c r="AA489" s="63"/>
      <c r="AB489" s="63"/>
      <c r="AC489" s="63"/>
    </row>
    <row r="490" spans="1:68" ht="14.25" customHeight="1" x14ac:dyDescent="0.25">
      <c r="A490" s="449" t="s">
        <v>79</v>
      </c>
      <c r="B490" s="449"/>
      <c r="C490" s="449"/>
      <c r="D490" s="449"/>
      <c r="E490" s="449"/>
      <c r="F490" s="449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/>
      <c r="Q490" s="449"/>
      <c r="R490" s="449"/>
      <c r="S490" s="449"/>
      <c r="T490" s="449"/>
      <c r="U490" s="449"/>
      <c r="V490" s="449"/>
      <c r="W490" s="449"/>
      <c r="X490" s="449"/>
      <c r="Y490" s="449"/>
      <c r="Z490" s="449"/>
      <c r="AA490" s="64"/>
      <c r="AB490" s="64"/>
      <c r="AC490" s="64"/>
    </row>
    <row r="491" spans="1:68" ht="27" customHeight="1" x14ac:dyDescent="0.25">
      <c r="A491" s="61" t="s">
        <v>606</v>
      </c>
      <c r="B491" s="61" t="s">
        <v>607</v>
      </c>
      <c r="C491" s="35">
        <v>4301031294</v>
      </c>
      <c r="D491" s="450">
        <v>4680115885189</v>
      </c>
      <c r="E491" s="450"/>
      <c r="F491" s="60">
        <v>0.2</v>
      </c>
      <c r="G491" s="36">
        <v>6</v>
      </c>
      <c r="H491" s="60">
        <v>1.2</v>
      </c>
      <c r="I491" s="60">
        <v>1.3720000000000001</v>
      </c>
      <c r="J491" s="36">
        <v>234</v>
      </c>
      <c r="K491" s="36" t="s">
        <v>83</v>
      </c>
      <c r="L491" s="36"/>
      <c r="M491" s="37" t="s">
        <v>82</v>
      </c>
      <c r="N491" s="37"/>
      <c r="O491" s="36">
        <v>40</v>
      </c>
      <c r="P491" s="7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452"/>
      <c r="R491" s="452"/>
      <c r="S491" s="452"/>
      <c r="T491" s="453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0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t="27" customHeight="1" x14ac:dyDescent="0.25">
      <c r="A492" s="61" t="s">
        <v>608</v>
      </c>
      <c r="B492" s="61" t="s">
        <v>609</v>
      </c>
      <c r="C492" s="35">
        <v>4301031293</v>
      </c>
      <c r="D492" s="450">
        <v>4680115885172</v>
      </c>
      <c r="E492" s="450"/>
      <c r="F492" s="60">
        <v>0.2</v>
      </c>
      <c r="G492" s="36">
        <v>6</v>
      </c>
      <c r="H492" s="60">
        <v>1.2</v>
      </c>
      <c r="I492" s="60">
        <v>1.3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7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452"/>
      <c r="R492" s="452"/>
      <c r="S492" s="452"/>
      <c r="T492" s="45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customHeight="1" x14ac:dyDescent="0.25">
      <c r="A493" s="61" t="s">
        <v>610</v>
      </c>
      <c r="B493" s="61" t="s">
        <v>611</v>
      </c>
      <c r="C493" s="35">
        <v>4301031291</v>
      </c>
      <c r="D493" s="450">
        <v>4680115885110</v>
      </c>
      <c r="E493" s="450"/>
      <c r="F493" s="60">
        <v>0.2</v>
      </c>
      <c r="G493" s="36">
        <v>6</v>
      </c>
      <c r="H493" s="60">
        <v>1.2</v>
      </c>
      <c r="I493" s="60">
        <v>2.02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35</v>
      </c>
      <c r="P493" s="71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452"/>
      <c r="R493" s="452"/>
      <c r="S493" s="452"/>
      <c r="T493" s="45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x14ac:dyDescent="0.2">
      <c r="A494" s="457"/>
      <c r="B494" s="457"/>
      <c r="C494" s="457"/>
      <c r="D494" s="457"/>
      <c r="E494" s="457"/>
      <c r="F494" s="457"/>
      <c r="G494" s="457"/>
      <c r="H494" s="457"/>
      <c r="I494" s="457"/>
      <c r="J494" s="457"/>
      <c r="K494" s="457"/>
      <c r="L494" s="457"/>
      <c r="M494" s="457"/>
      <c r="N494" s="457"/>
      <c r="O494" s="458"/>
      <c r="P494" s="454" t="s">
        <v>43</v>
      </c>
      <c r="Q494" s="455"/>
      <c r="R494" s="455"/>
      <c r="S494" s="455"/>
      <c r="T494" s="455"/>
      <c r="U494" s="455"/>
      <c r="V494" s="456"/>
      <c r="W494" s="41" t="s">
        <v>42</v>
      </c>
      <c r="X494" s="42">
        <f>IFERROR(X491/H491,"0")+IFERROR(X492/H492,"0")+IFERROR(X493/H493,"0")</f>
        <v>0</v>
      </c>
      <c r="Y494" s="42">
        <f>IFERROR(Y491/H491,"0")+IFERROR(Y492/H492,"0")+IFERROR(Y493/H493,"0")</f>
        <v>0</v>
      </c>
      <c r="Z494" s="42">
        <f>IFERROR(IF(Z491="",0,Z491),"0")+IFERROR(IF(Z492="",0,Z492),"0")+IFERROR(IF(Z493="",0,Z493),"0")</f>
        <v>0</v>
      </c>
      <c r="AA494" s="65"/>
      <c r="AB494" s="65"/>
      <c r="AC494" s="65"/>
    </row>
    <row r="495" spans="1:68" x14ac:dyDescent="0.2">
      <c r="A495" s="457"/>
      <c r="B495" s="457"/>
      <c r="C495" s="457"/>
      <c r="D495" s="457"/>
      <c r="E495" s="457"/>
      <c r="F495" s="457"/>
      <c r="G495" s="457"/>
      <c r="H495" s="457"/>
      <c r="I495" s="457"/>
      <c r="J495" s="457"/>
      <c r="K495" s="457"/>
      <c r="L495" s="457"/>
      <c r="M495" s="457"/>
      <c r="N495" s="457"/>
      <c r="O495" s="458"/>
      <c r="P495" s="454" t="s">
        <v>43</v>
      </c>
      <c r="Q495" s="455"/>
      <c r="R495" s="455"/>
      <c r="S495" s="455"/>
      <c r="T495" s="455"/>
      <c r="U495" s="455"/>
      <c r="V495" s="456"/>
      <c r="W495" s="41" t="s">
        <v>0</v>
      </c>
      <c r="X495" s="42">
        <f>IFERROR(SUM(X491:X493),"0")</f>
        <v>0</v>
      </c>
      <c r="Y495" s="42">
        <f>IFERROR(SUM(Y491:Y493),"0")</f>
        <v>0</v>
      </c>
      <c r="Z495" s="41"/>
      <c r="AA495" s="65"/>
      <c r="AB495" s="65"/>
      <c r="AC495" s="65"/>
    </row>
    <row r="496" spans="1:68" ht="16.5" customHeight="1" x14ac:dyDescent="0.25">
      <c r="A496" s="448" t="s">
        <v>612</v>
      </c>
      <c r="B496" s="448"/>
      <c r="C496" s="448"/>
      <c r="D496" s="448"/>
      <c r="E496" s="448"/>
      <c r="F496" s="448"/>
      <c r="G496" s="448"/>
      <c r="H496" s="448"/>
      <c r="I496" s="448"/>
      <c r="J496" s="448"/>
      <c r="K496" s="448"/>
      <c r="L496" s="448"/>
      <c r="M496" s="448"/>
      <c r="N496" s="448"/>
      <c r="O496" s="448"/>
      <c r="P496" s="448"/>
      <c r="Q496" s="448"/>
      <c r="R496" s="448"/>
      <c r="S496" s="448"/>
      <c r="T496" s="448"/>
      <c r="U496" s="448"/>
      <c r="V496" s="448"/>
      <c r="W496" s="448"/>
      <c r="X496" s="448"/>
      <c r="Y496" s="448"/>
      <c r="Z496" s="448"/>
      <c r="AA496" s="63"/>
      <c r="AB496" s="63"/>
      <c r="AC496" s="63"/>
    </row>
    <row r="497" spans="1:68" ht="14.25" customHeight="1" x14ac:dyDescent="0.25">
      <c r="A497" s="449" t="s">
        <v>79</v>
      </c>
      <c r="B497" s="449"/>
      <c r="C497" s="449"/>
      <c r="D497" s="449"/>
      <c r="E497" s="449"/>
      <c r="F497" s="449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/>
      <c r="Q497" s="449"/>
      <c r="R497" s="449"/>
      <c r="S497" s="449"/>
      <c r="T497" s="449"/>
      <c r="U497" s="449"/>
      <c r="V497" s="449"/>
      <c r="W497" s="449"/>
      <c r="X497" s="449"/>
      <c r="Y497" s="449"/>
      <c r="Z497" s="449"/>
      <c r="AA497" s="64"/>
      <c r="AB497" s="64"/>
      <c r="AC497" s="64"/>
    </row>
    <row r="498" spans="1:68" ht="27" customHeight="1" x14ac:dyDescent="0.25">
      <c r="A498" s="61" t="s">
        <v>613</v>
      </c>
      <c r="B498" s="61" t="s">
        <v>614</v>
      </c>
      <c r="C498" s="35">
        <v>4301031365</v>
      </c>
      <c r="D498" s="450">
        <v>4680115885738</v>
      </c>
      <c r="E498" s="450"/>
      <c r="F498" s="60">
        <v>1</v>
      </c>
      <c r="G498" s="36">
        <v>4</v>
      </c>
      <c r="H498" s="60">
        <v>4</v>
      </c>
      <c r="I498" s="60">
        <v>4.3600000000000003</v>
      </c>
      <c r="J498" s="36">
        <v>104</v>
      </c>
      <c r="K498" s="36" t="s">
        <v>126</v>
      </c>
      <c r="L498" s="36"/>
      <c r="M498" s="37" t="s">
        <v>82</v>
      </c>
      <c r="N498" s="37"/>
      <c r="O498" s="36">
        <v>40</v>
      </c>
      <c r="P498" s="711" t="s">
        <v>615</v>
      </c>
      <c r="Q498" s="452"/>
      <c r="R498" s="452"/>
      <c r="S498" s="452"/>
      <c r="T498" s="453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3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ht="27" customHeight="1" x14ac:dyDescent="0.25">
      <c r="A499" s="61" t="s">
        <v>616</v>
      </c>
      <c r="B499" s="61" t="s">
        <v>617</v>
      </c>
      <c r="C499" s="35">
        <v>4301031261</v>
      </c>
      <c r="D499" s="450">
        <v>4680115885103</v>
      </c>
      <c r="E499" s="450"/>
      <c r="F499" s="60">
        <v>0.27</v>
      </c>
      <c r="G499" s="36">
        <v>6</v>
      </c>
      <c r="H499" s="60">
        <v>1.62</v>
      </c>
      <c r="I499" s="60">
        <v>1.82</v>
      </c>
      <c r="J499" s="36">
        <v>156</v>
      </c>
      <c r="K499" s="36" t="s">
        <v>88</v>
      </c>
      <c r="L499" s="36"/>
      <c r="M499" s="37" t="s">
        <v>82</v>
      </c>
      <c r="N499" s="37"/>
      <c r="O499" s="36">
        <v>40</v>
      </c>
      <c r="P499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452"/>
      <c r="R499" s="452"/>
      <c r="S499" s="452"/>
      <c r="T499" s="453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IFERROR(IF(Y499=0,"",ROUNDUP(Y499/H499,0)*0.00753),"")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x14ac:dyDescent="0.2">
      <c r="A500" s="457"/>
      <c r="B500" s="457"/>
      <c r="C500" s="457"/>
      <c r="D500" s="457"/>
      <c r="E500" s="457"/>
      <c r="F500" s="457"/>
      <c r="G500" s="457"/>
      <c r="H500" s="457"/>
      <c r="I500" s="457"/>
      <c r="J500" s="457"/>
      <c r="K500" s="457"/>
      <c r="L500" s="457"/>
      <c r="M500" s="457"/>
      <c r="N500" s="457"/>
      <c r="O500" s="458"/>
      <c r="P500" s="454" t="s">
        <v>43</v>
      </c>
      <c r="Q500" s="455"/>
      <c r="R500" s="455"/>
      <c r="S500" s="455"/>
      <c r="T500" s="455"/>
      <c r="U500" s="455"/>
      <c r="V500" s="456"/>
      <c r="W500" s="41" t="s">
        <v>42</v>
      </c>
      <c r="X500" s="42">
        <f>IFERROR(X498/H498,"0")+IFERROR(X499/H499,"0")</f>
        <v>0</v>
      </c>
      <c r="Y500" s="42">
        <f>IFERROR(Y498/H498,"0")+IFERROR(Y499/H499,"0")</f>
        <v>0</v>
      </c>
      <c r="Z500" s="42">
        <f>IFERROR(IF(Z498="",0,Z498),"0")+IFERROR(IF(Z499="",0,Z499),"0")</f>
        <v>0</v>
      </c>
      <c r="AA500" s="65"/>
      <c r="AB500" s="65"/>
      <c r="AC500" s="65"/>
    </row>
    <row r="501" spans="1:68" x14ac:dyDescent="0.2">
      <c r="A501" s="457"/>
      <c r="B501" s="457"/>
      <c r="C501" s="457"/>
      <c r="D501" s="457"/>
      <c r="E501" s="457"/>
      <c r="F501" s="457"/>
      <c r="G501" s="457"/>
      <c r="H501" s="457"/>
      <c r="I501" s="457"/>
      <c r="J501" s="457"/>
      <c r="K501" s="457"/>
      <c r="L501" s="457"/>
      <c r="M501" s="457"/>
      <c r="N501" s="457"/>
      <c r="O501" s="458"/>
      <c r="P501" s="454" t="s">
        <v>43</v>
      </c>
      <c r="Q501" s="455"/>
      <c r="R501" s="455"/>
      <c r="S501" s="455"/>
      <c r="T501" s="455"/>
      <c r="U501" s="455"/>
      <c r="V501" s="456"/>
      <c r="W501" s="41" t="s">
        <v>0</v>
      </c>
      <c r="X501" s="42">
        <f>IFERROR(SUM(X498:X499),"0")</f>
        <v>0</v>
      </c>
      <c r="Y501" s="42">
        <f>IFERROR(SUM(Y498:Y499),"0")</f>
        <v>0</v>
      </c>
      <c r="Z501" s="41"/>
      <c r="AA501" s="65"/>
      <c r="AB501" s="65"/>
      <c r="AC501" s="65"/>
    </row>
    <row r="502" spans="1:68" ht="14.25" customHeight="1" x14ac:dyDescent="0.25">
      <c r="A502" s="449" t="s">
        <v>177</v>
      </c>
      <c r="B502" s="449"/>
      <c r="C502" s="449"/>
      <c r="D502" s="449"/>
      <c r="E502" s="449"/>
      <c r="F502" s="449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/>
      <c r="Q502" s="449"/>
      <c r="R502" s="449"/>
      <c r="S502" s="449"/>
      <c r="T502" s="449"/>
      <c r="U502" s="449"/>
      <c r="V502" s="449"/>
      <c r="W502" s="449"/>
      <c r="X502" s="449"/>
      <c r="Y502" s="449"/>
      <c r="Z502" s="449"/>
      <c r="AA502" s="64"/>
      <c r="AB502" s="64"/>
      <c r="AC502" s="64"/>
    </row>
    <row r="503" spans="1:68" ht="27" customHeight="1" x14ac:dyDescent="0.25">
      <c r="A503" s="61" t="s">
        <v>618</v>
      </c>
      <c r="B503" s="61" t="s">
        <v>619</v>
      </c>
      <c r="C503" s="35">
        <v>4301060412</v>
      </c>
      <c r="D503" s="450">
        <v>4680115885509</v>
      </c>
      <c r="E503" s="450"/>
      <c r="F503" s="60">
        <v>0.27</v>
      </c>
      <c r="G503" s="36">
        <v>6</v>
      </c>
      <c r="H503" s="60">
        <v>1.62</v>
      </c>
      <c r="I503" s="60">
        <v>1.8859999999999999</v>
      </c>
      <c r="J503" s="36">
        <v>156</v>
      </c>
      <c r="K503" s="36" t="s">
        <v>88</v>
      </c>
      <c r="L503" s="36"/>
      <c r="M503" s="37" t="s">
        <v>82</v>
      </c>
      <c r="N503" s="37"/>
      <c r="O503" s="36">
        <v>35</v>
      </c>
      <c r="P503" s="71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452"/>
      <c r="R503" s="452"/>
      <c r="S503" s="452"/>
      <c r="T503" s="453"/>
      <c r="U503" s="38" t="s">
        <v>48</v>
      </c>
      <c r="V503" s="38" t="s">
        <v>48</v>
      </c>
      <c r="W503" s="39" t="s">
        <v>0</v>
      </c>
      <c r="X503" s="57">
        <v>0</v>
      </c>
      <c r="Y503" s="54">
        <f>IFERROR(IF(X503="",0,CEILING((X503/$H503),1)*$H503),"")</f>
        <v>0</v>
      </c>
      <c r="Z503" s="40" t="str">
        <f>IFERROR(IF(Y503=0,"",ROUNDUP(Y503/H503,0)*0.00753),"")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5" t="s">
        <v>69</v>
      </c>
      <c r="BM503" s="76">
        <f>IFERROR(X503*I503/H503,"0")</f>
        <v>0</v>
      </c>
      <c r="BN503" s="76">
        <f>IFERROR(Y503*I503/H503,"0")</f>
        <v>0</v>
      </c>
      <c r="BO503" s="76">
        <f>IFERROR(1/J503*(X503/H503),"0")</f>
        <v>0</v>
      </c>
      <c r="BP503" s="76">
        <f>IFERROR(1/J503*(Y503/H503),"0")</f>
        <v>0</v>
      </c>
    </row>
    <row r="504" spans="1:68" x14ac:dyDescent="0.2">
      <c r="A504" s="457"/>
      <c r="B504" s="457"/>
      <c r="C504" s="457"/>
      <c r="D504" s="457"/>
      <c r="E504" s="457"/>
      <c r="F504" s="457"/>
      <c r="G504" s="457"/>
      <c r="H504" s="457"/>
      <c r="I504" s="457"/>
      <c r="J504" s="457"/>
      <c r="K504" s="457"/>
      <c r="L504" s="457"/>
      <c r="M504" s="457"/>
      <c r="N504" s="457"/>
      <c r="O504" s="458"/>
      <c r="P504" s="454" t="s">
        <v>43</v>
      </c>
      <c r="Q504" s="455"/>
      <c r="R504" s="455"/>
      <c r="S504" s="455"/>
      <c r="T504" s="455"/>
      <c r="U504" s="455"/>
      <c r="V504" s="456"/>
      <c r="W504" s="41" t="s">
        <v>42</v>
      </c>
      <c r="X504" s="42">
        <f>IFERROR(X503/H503,"0")</f>
        <v>0</v>
      </c>
      <c r="Y504" s="42">
        <f>IFERROR(Y503/H503,"0")</f>
        <v>0</v>
      </c>
      <c r="Z504" s="42">
        <f>IFERROR(IF(Z503="",0,Z503),"0")</f>
        <v>0</v>
      </c>
      <c r="AA504" s="65"/>
      <c r="AB504" s="65"/>
      <c r="AC504" s="65"/>
    </row>
    <row r="505" spans="1:68" x14ac:dyDescent="0.2">
      <c r="A505" s="457"/>
      <c r="B505" s="457"/>
      <c r="C505" s="457"/>
      <c r="D505" s="457"/>
      <c r="E505" s="457"/>
      <c r="F505" s="457"/>
      <c r="G505" s="457"/>
      <c r="H505" s="457"/>
      <c r="I505" s="457"/>
      <c r="J505" s="457"/>
      <c r="K505" s="457"/>
      <c r="L505" s="457"/>
      <c r="M505" s="457"/>
      <c r="N505" s="457"/>
      <c r="O505" s="458"/>
      <c r="P505" s="454" t="s">
        <v>43</v>
      </c>
      <c r="Q505" s="455"/>
      <c r="R505" s="455"/>
      <c r="S505" s="455"/>
      <c r="T505" s="455"/>
      <c r="U505" s="455"/>
      <c r="V505" s="456"/>
      <c r="W505" s="41" t="s">
        <v>0</v>
      </c>
      <c r="X505" s="42">
        <f>IFERROR(SUM(X503:X503),"0")</f>
        <v>0</v>
      </c>
      <c r="Y505" s="42">
        <f>IFERROR(SUM(Y503:Y503),"0")</f>
        <v>0</v>
      </c>
      <c r="Z505" s="41"/>
      <c r="AA505" s="65"/>
      <c r="AB505" s="65"/>
      <c r="AC505" s="65"/>
    </row>
    <row r="506" spans="1:68" ht="27.75" customHeight="1" x14ac:dyDescent="0.2">
      <c r="A506" s="447" t="s">
        <v>620</v>
      </c>
      <c r="B506" s="447"/>
      <c r="C506" s="447"/>
      <c r="D506" s="447"/>
      <c r="E506" s="447"/>
      <c r="F506" s="447"/>
      <c r="G506" s="447"/>
      <c r="H506" s="447"/>
      <c r="I506" s="447"/>
      <c r="J506" s="447"/>
      <c r="K506" s="447"/>
      <c r="L506" s="447"/>
      <c r="M506" s="447"/>
      <c r="N506" s="447"/>
      <c r="O506" s="447"/>
      <c r="P506" s="447"/>
      <c r="Q506" s="447"/>
      <c r="R506" s="447"/>
      <c r="S506" s="447"/>
      <c r="T506" s="447"/>
      <c r="U506" s="447"/>
      <c r="V506" s="447"/>
      <c r="W506" s="447"/>
      <c r="X506" s="447"/>
      <c r="Y506" s="447"/>
      <c r="Z506" s="447"/>
      <c r="AA506" s="53"/>
      <c r="AB506" s="53"/>
      <c r="AC506" s="53"/>
    </row>
    <row r="507" spans="1:68" ht="16.5" customHeight="1" x14ac:dyDescent="0.25">
      <c r="A507" s="448" t="s">
        <v>620</v>
      </c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8"/>
      <c r="O507" s="448"/>
      <c r="P507" s="448"/>
      <c r="Q507" s="448"/>
      <c r="R507" s="448"/>
      <c r="S507" s="448"/>
      <c r="T507" s="448"/>
      <c r="U507" s="448"/>
      <c r="V507" s="448"/>
      <c r="W507" s="448"/>
      <c r="X507" s="448"/>
      <c r="Y507" s="448"/>
      <c r="Z507" s="448"/>
      <c r="AA507" s="63"/>
      <c r="AB507" s="63"/>
      <c r="AC507" s="63"/>
    </row>
    <row r="508" spans="1:68" ht="14.25" customHeight="1" x14ac:dyDescent="0.25">
      <c r="A508" s="449" t="s">
        <v>122</v>
      </c>
      <c r="B508" s="449"/>
      <c r="C508" s="449"/>
      <c r="D508" s="449"/>
      <c r="E508" s="449"/>
      <c r="F508" s="449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/>
      <c r="Q508" s="449"/>
      <c r="R508" s="449"/>
      <c r="S508" s="449"/>
      <c r="T508" s="449"/>
      <c r="U508" s="449"/>
      <c r="V508" s="449"/>
      <c r="W508" s="449"/>
      <c r="X508" s="449"/>
      <c r="Y508" s="449"/>
      <c r="Z508" s="449"/>
      <c r="AA508" s="64"/>
      <c r="AB508" s="64"/>
      <c r="AC508" s="64"/>
    </row>
    <row r="509" spans="1:68" ht="27" customHeight="1" x14ac:dyDescent="0.25">
      <c r="A509" s="61" t="s">
        <v>621</v>
      </c>
      <c r="B509" s="61" t="s">
        <v>622</v>
      </c>
      <c r="C509" s="35">
        <v>4301011795</v>
      </c>
      <c r="D509" s="450">
        <v>4607091389067</v>
      </c>
      <c r="E509" s="450"/>
      <c r="F509" s="60">
        <v>0.88</v>
      </c>
      <c r="G509" s="36">
        <v>6</v>
      </c>
      <c r="H509" s="60">
        <v>5.28</v>
      </c>
      <c r="I509" s="60">
        <v>5.64</v>
      </c>
      <c r="J509" s="36">
        <v>104</v>
      </c>
      <c r="K509" s="36" t="s">
        <v>126</v>
      </c>
      <c r="L509" s="36"/>
      <c r="M509" s="37" t="s">
        <v>125</v>
      </c>
      <c r="N509" s="37"/>
      <c r="O509" s="36">
        <v>60</v>
      </c>
      <c r="P509" s="7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452"/>
      <c r="R509" s="452"/>
      <c r="S509" s="452"/>
      <c r="T509" s="453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ref="Y509:Y517" si="78">IFERROR(IF(X509="",0,CEILING((X509/$H509),1)*$H509),"")</f>
        <v>0</v>
      </c>
      <c r="Z509" s="40" t="str">
        <f t="shared" ref="Z509:Z514" si="79">IFERROR(IF(Y509=0,"",ROUNDUP(Y509/H509,0)*0.01196),"")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36" t="s">
        <v>69</v>
      </c>
      <c r="BM509" s="76">
        <f t="shared" ref="BM509:BM517" si="80">IFERROR(X509*I509/H509,"0")</f>
        <v>0</v>
      </c>
      <c r="BN509" s="76">
        <f t="shared" ref="BN509:BN517" si="81">IFERROR(Y509*I509/H509,"0")</f>
        <v>0</v>
      </c>
      <c r="BO509" s="76">
        <f t="shared" ref="BO509:BO517" si="82">IFERROR(1/J509*(X509/H509),"0")</f>
        <v>0</v>
      </c>
      <c r="BP509" s="76">
        <f t="shared" ref="BP509:BP517" si="83">IFERROR(1/J509*(Y509/H509),"0")</f>
        <v>0</v>
      </c>
    </row>
    <row r="510" spans="1:68" ht="27" customHeight="1" x14ac:dyDescent="0.25">
      <c r="A510" s="61" t="s">
        <v>623</v>
      </c>
      <c r="B510" s="61" t="s">
        <v>624</v>
      </c>
      <c r="C510" s="35">
        <v>4301011961</v>
      </c>
      <c r="D510" s="450">
        <v>4680115885271</v>
      </c>
      <c r="E510" s="450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126</v>
      </c>
      <c r="L510" s="36"/>
      <c r="M510" s="37" t="s">
        <v>125</v>
      </c>
      <c r="N510" s="37"/>
      <c r="O510" s="36">
        <v>60</v>
      </c>
      <c r="P510" s="7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452"/>
      <c r="R510" s="452"/>
      <c r="S510" s="452"/>
      <c r="T510" s="45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78"/>
        <v>0</v>
      </c>
      <c r="Z510" s="40" t="str">
        <f t="shared" si="79"/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si="80"/>
        <v>0</v>
      </c>
      <c r="BN510" s="76">
        <f t="shared" si="81"/>
        <v>0</v>
      </c>
      <c r="BO510" s="76">
        <f t="shared" si="82"/>
        <v>0</v>
      </c>
      <c r="BP510" s="76">
        <f t="shared" si="83"/>
        <v>0</v>
      </c>
    </row>
    <row r="511" spans="1:68" ht="16.5" customHeight="1" x14ac:dyDescent="0.25">
      <c r="A511" s="61" t="s">
        <v>625</v>
      </c>
      <c r="B511" s="61" t="s">
        <v>626</v>
      </c>
      <c r="C511" s="35">
        <v>4301011774</v>
      </c>
      <c r="D511" s="450">
        <v>4680115884502</v>
      </c>
      <c r="E511" s="450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126</v>
      </c>
      <c r="L511" s="36"/>
      <c r="M511" s="37" t="s">
        <v>125</v>
      </c>
      <c r="N511" s="37"/>
      <c r="O511" s="36">
        <v>60</v>
      </c>
      <c r="P511" s="7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452"/>
      <c r="R511" s="452"/>
      <c r="S511" s="452"/>
      <c r="T511" s="45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27" customHeight="1" x14ac:dyDescent="0.25">
      <c r="A512" s="61" t="s">
        <v>627</v>
      </c>
      <c r="B512" s="61" t="s">
        <v>628</v>
      </c>
      <c r="C512" s="35">
        <v>4301011771</v>
      </c>
      <c r="D512" s="450">
        <v>4607091389104</v>
      </c>
      <c r="E512" s="450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126</v>
      </c>
      <c r="L512" s="36"/>
      <c r="M512" s="37" t="s">
        <v>125</v>
      </c>
      <c r="N512" s="37"/>
      <c r="O512" s="36">
        <v>60</v>
      </c>
      <c r="P512" s="7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452"/>
      <c r="R512" s="452"/>
      <c r="S512" s="452"/>
      <c r="T512" s="45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16.5" customHeight="1" x14ac:dyDescent="0.25">
      <c r="A513" s="61" t="s">
        <v>629</v>
      </c>
      <c r="B513" s="61" t="s">
        <v>630</v>
      </c>
      <c r="C513" s="35">
        <v>4301011799</v>
      </c>
      <c r="D513" s="450">
        <v>4680115884519</v>
      </c>
      <c r="E513" s="450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128</v>
      </c>
      <c r="N513" s="37"/>
      <c r="O513" s="36">
        <v>60</v>
      </c>
      <c r="P513" s="7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452"/>
      <c r="R513" s="452"/>
      <c r="S513" s="452"/>
      <c r="T513" s="453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si="78"/>
        <v>0</v>
      </c>
      <c r="Z513" s="40" t="str">
        <f t="shared" si="79"/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0</v>
      </c>
      <c r="BN513" s="76">
        <f t="shared" si="81"/>
        <v>0</v>
      </c>
      <c r="BO513" s="76">
        <f t="shared" si="82"/>
        <v>0</v>
      </c>
      <c r="BP513" s="76">
        <f t="shared" si="83"/>
        <v>0</v>
      </c>
    </row>
    <row r="514" spans="1:68" ht="27" customHeight="1" x14ac:dyDescent="0.25">
      <c r="A514" s="61" t="s">
        <v>631</v>
      </c>
      <c r="B514" s="61" t="s">
        <v>632</v>
      </c>
      <c r="C514" s="35">
        <v>4301011376</v>
      </c>
      <c r="D514" s="450">
        <v>4680115885226</v>
      </c>
      <c r="E514" s="450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128</v>
      </c>
      <c r="N514" s="37"/>
      <c r="O514" s="36">
        <v>60</v>
      </c>
      <c r="P514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452"/>
      <c r="R514" s="452"/>
      <c r="S514" s="452"/>
      <c r="T514" s="453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633</v>
      </c>
      <c r="B515" s="61" t="s">
        <v>634</v>
      </c>
      <c r="C515" s="35">
        <v>4301011778</v>
      </c>
      <c r="D515" s="450">
        <v>4680115880603</v>
      </c>
      <c r="E515" s="450"/>
      <c r="F515" s="60">
        <v>0.6</v>
      </c>
      <c r="G515" s="36">
        <v>6</v>
      </c>
      <c r="H515" s="60">
        <v>3.6</v>
      </c>
      <c r="I515" s="60">
        <v>3.84</v>
      </c>
      <c r="J515" s="36">
        <v>120</v>
      </c>
      <c r="K515" s="36" t="s">
        <v>88</v>
      </c>
      <c r="L515" s="36"/>
      <c r="M515" s="37" t="s">
        <v>125</v>
      </c>
      <c r="N515" s="37"/>
      <c r="O515" s="36">
        <v>60</v>
      </c>
      <c r="P515" s="7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452"/>
      <c r="R515" s="452"/>
      <c r="S515" s="452"/>
      <c r="T515" s="453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8"/>
        <v>0</v>
      </c>
      <c r="Z515" s="40" t="str">
        <f>IFERROR(IF(Y515=0,"",ROUNDUP(Y515/H515,0)*0.00937),"")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0</v>
      </c>
      <c r="BN515" s="76">
        <f t="shared" si="81"/>
        <v>0</v>
      </c>
      <c r="BO515" s="76">
        <f t="shared" si="82"/>
        <v>0</v>
      </c>
      <c r="BP515" s="76">
        <f t="shared" si="83"/>
        <v>0</v>
      </c>
    </row>
    <row r="516" spans="1:68" ht="27" customHeight="1" x14ac:dyDescent="0.25">
      <c r="A516" s="61" t="s">
        <v>635</v>
      </c>
      <c r="B516" s="61" t="s">
        <v>636</v>
      </c>
      <c r="C516" s="35">
        <v>4301011190</v>
      </c>
      <c r="D516" s="450">
        <v>4607091389098</v>
      </c>
      <c r="E516" s="450"/>
      <c r="F516" s="60">
        <v>0.4</v>
      </c>
      <c r="G516" s="36">
        <v>6</v>
      </c>
      <c r="H516" s="60">
        <v>2.4</v>
      </c>
      <c r="I516" s="60">
        <v>2.6</v>
      </c>
      <c r="J516" s="36">
        <v>156</v>
      </c>
      <c r="K516" s="36" t="s">
        <v>88</v>
      </c>
      <c r="L516" s="36"/>
      <c r="M516" s="37" t="s">
        <v>128</v>
      </c>
      <c r="N516" s="37"/>
      <c r="O516" s="36">
        <v>50</v>
      </c>
      <c r="P516" s="7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452"/>
      <c r="R516" s="452"/>
      <c r="S516" s="452"/>
      <c r="T516" s="453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IFERROR(IF(Y516=0,"",ROUNDUP(Y516/H516,0)*0.00753),"")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customHeight="1" x14ac:dyDescent="0.25">
      <c r="A517" s="61" t="s">
        <v>637</v>
      </c>
      <c r="B517" s="61" t="s">
        <v>638</v>
      </c>
      <c r="C517" s="35">
        <v>4301011784</v>
      </c>
      <c r="D517" s="450">
        <v>4607091389982</v>
      </c>
      <c r="E517" s="450"/>
      <c r="F517" s="60">
        <v>0.6</v>
      </c>
      <c r="G517" s="36">
        <v>6</v>
      </c>
      <c r="H517" s="60">
        <v>3.6</v>
      </c>
      <c r="I517" s="60">
        <v>3.84</v>
      </c>
      <c r="J517" s="36">
        <v>120</v>
      </c>
      <c r="K517" s="36" t="s">
        <v>88</v>
      </c>
      <c r="L517" s="36"/>
      <c r="M517" s="37" t="s">
        <v>125</v>
      </c>
      <c r="N517" s="37"/>
      <c r="O517" s="36">
        <v>60</v>
      </c>
      <c r="P517" s="7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452"/>
      <c r="R517" s="452"/>
      <c r="S517" s="452"/>
      <c r="T517" s="453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x14ac:dyDescent="0.2">
      <c r="A518" s="457"/>
      <c r="B518" s="457"/>
      <c r="C518" s="457"/>
      <c r="D518" s="457"/>
      <c r="E518" s="457"/>
      <c r="F518" s="457"/>
      <c r="G518" s="457"/>
      <c r="H518" s="457"/>
      <c r="I518" s="457"/>
      <c r="J518" s="457"/>
      <c r="K518" s="457"/>
      <c r="L518" s="457"/>
      <c r="M518" s="457"/>
      <c r="N518" s="457"/>
      <c r="O518" s="458"/>
      <c r="P518" s="454" t="s">
        <v>43</v>
      </c>
      <c r="Q518" s="455"/>
      <c r="R518" s="455"/>
      <c r="S518" s="455"/>
      <c r="T518" s="455"/>
      <c r="U518" s="455"/>
      <c r="V518" s="456"/>
      <c r="W518" s="41" t="s">
        <v>42</v>
      </c>
      <c r="X518" s="42">
        <f>IFERROR(X509/H509,"0")+IFERROR(X510/H510,"0")+IFERROR(X511/H511,"0")+IFERROR(X512/H512,"0")+IFERROR(X513/H513,"0")+IFERROR(X514/H514,"0")+IFERROR(X515/H515,"0")+IFERROR(X516/H516,"0")+IFERROR(X517/H517,"0")</f>
        <v>0</v>
      </c>
      <c r="Y518" s="42">
        <f>IFERROR(Y509/H509,"0")+IFERROR(Y510/H510,"0")+IFERROR(Y511/H511,"0")+IFERROR(Y512/H512,"0")+IFERROR(Y513/H513,"0")+IFERROR(Y514/H514,"0")+IFERROR(Y515/H515,"0")+IFERROR(Y516/H516,"0")+IFERROR(Y517/H517,"0")</f>
        <v>0</v>
      </c>
      <c r="Z518" s="42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5"/>
      <c r="AB518" s="65"/>
      <c r="AC518" s="65"/>
    </row>
    <row r="519" spans="1:68" x14ac:dyDescent="0.2">
      <c r="A519" s="457"/>
      <c r="B519" s="457"/>
      <c r="C519" s="457"/>
      <c r="D519" s="457"/>
      <c r="E519" s="457"/>
      <c r="F519" s="457"/>
      <c r="G519" s="457"/>
      <c r="H519" s="457"/>
      <c r="I519" s="457"/>
      <c r="J519" s="457"/>
      <c r="K519" s="457"/>
      <c r="L519" s="457"/>
      <c r="M519" s="457"/>
      <c r="N519" s="457"/>
      <c r="O519" s="458"/>
      <c r="P519" s="454" t="s">
        <v>43</v>
      </c>
      <c r="Q519" s="455"/>
      <c r="R519" s="455"/>
      <c r="S519" s="455"/>
      <c r="T519" s="455"/>
      <c r="U519" s="455"/>
      <c r="V519" s="456"/>
      <c r="W519" s="41" t="s">
        <v>0</v>
      </c>
      <c r="X519" s="42">
        <f>IFERROR(SUM(X509:X517),"0")</f>
        <v>0</v>
      </c>
      <c r="Y519" s="42">
        <f>IFERROR(SUM(Y509:Y517),"0")</f>
        <v>0</v>
      </c>
      <c r="Z519" s="41"/>
      <c r="AA519" s="65"/>
      <c r="AB519" s="65"/>
      <c r="AC519" s="65"/>
    </row>
    <row r="520" spans="1:68" ht="14.25" customHeight="1" x14ac:dyDescent="0.25">
      <c r="A520" s="449" t="s">
        <v>155</v>
      </c>
      <c r="B520" s="449"/>
      <c r="C520" s="449"/>
      <c r="D520" s="449"/>
      <c r="E520" s="449"/>
      <c r="F520" s="449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/>
      <c r="Q520" s="449"/>
      <c r="R520" s="449"/>
      <c r="S520" s="449"/>
      <c r="T520" s="449"/>
      <c r="U520" s="449"/>
      <c r="V520" s="449"/>
      <c r="W520" s="449"/>
      <c r="X520" s="449"/>
      <c r="Y520" s="449"/>
      <c r="Z520" s="449"/>
      <c r="AA520" s="64"/>
      <c r="AB520" s="64"/>
      <c r="AC520" s="64"/>
    </row>
    <row r="521" spans="1:68" ht="16.5" customHeight="1" x14ac:dyDescent="0.25">
      <c r="A521" s="61" t="s">
        <v>639</v>
      </c>
      <c r="B521" s="61" t="s">
        <v>640</v>
      </c>
      <c r="C521" s="35">
        <v>4301020222</v>
      </c>
      <c r="D521" s="450">
        <v>4607091388930</v>
      </c>
      <c r="E521" s="450"/>
      <c r="F521" s="60">
        <v>0.88</v>
      </c>
      <c r="G521" s="36">
        <v>6</v>
      </c>
      <c r="H521" s="60">
        <v>5.28</v>
      </c>
      <c r="I521" s="60">
        <v>5.64</v>
      </c>
      <c r="J521" s="36">
        <v>104</v>
      </c>
      <c r="K521" s="36" t="s">
        <v>126</v>
      </c>
      <c r="L521" s="36"/>
      <c r="M521" s="37" t="s">
        <v>125</v>
      </c>
      <c r="N521" s="37"/>
      <c r="O521" s="36">
        <v>55</v>
      </c>
      <c r="P521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452"/>
      <c r="R521" s="452"/>
      <c r="S521" s="452"/>
      <c r="T521" s="453"/>
      <c r="U521" s="38" t="s">
        <v>48</v>
      </c>
      <c r="V521" s="38" t="s">
        <v>48</v>
      </c>
      <c r="W521" s="39" t="s">
        <v>0</v>
      </c>
      <c r="X521" s="57">
        <v>0</v>
      </c>
      <c r="Y521" s="54">
        <f>IFERROR(IF(X521="",0,CEILING((X521/$H521),1)*$H521),"")</f>
        <v>0</v>
      </c>
      <c r="Z521" s="40" t="str">
        <f>IFERROR(IF(Y521=0,"",ROUNDUP(Y521/H521,0)*0.01196),"")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45" t="s">
        <v>69</v>
      </c>
      <c r="BM521" s="76">
        <f>IFERROR(X521*I521/H521,"0")</f>
        <v>0</v>
      </c>
      <c r="BN521" s="76">
        <f>IFERROR(Y521*I521/H521,"0")</f>
        <v>0</v>
      </c>
      <c r="BO521" s="76">
        <f>IFERROR(1/J521*(X521/H521),"0")</f>
        <v>0</v>
      </c>
      <c r="BP521" s="76">
        <f>IFERROR(1/J521*(Y521/H521),"0")</f>
        <v>0</v>
      </c>
    </row>
    <row r="522" spans="1:68" ht="16.5" customHeight="1" x14ac:dyDescent="0.25">
      <c r="A522" s="61" t="s">
        <v>641</v>
      </c>
      <c r="B522" s="61" t="s">
        <v>642</v>
      </c>
      <c r="C522" s="35">
        <v>4301020206</v>
      </c>
      <c r="D522" s="450">
        <v>4680115880054</v>
      </c>
      <c r="E522" s="450"/>
      <c r="F522" s="60">
        <v>0.6</v>
      </c>
      <c r="G522" s="36">
        <v>6</v>
      </c>
      <c r="H522" s="60">
        <v>3.6</v>
      </c>
      <c r="I522" s="60">
        <v>3.84</v>
      </c>
      <c r="J522" s="36">
        <v>120</v>
      </c>
      <c r="K522" s="36" t="s">
        <v>88</v>
      </c>
      <c r="L522" s="36"/>
      <c r="M522" s="37" t="s">
        <v>125</v>
      </c>
      <c r="N522" s="37"/>
      <c r="O522" s="36">
        <v>55</v>
      </c>
      <c r="P522" s="7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452"/>
      <c r="R522" s="452"/>
      <c r="S522" s="452"/>
      <c r="T522" s="453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x14ac:dyDescent="0.2">
      <c r="A523" s="457"/>
      <c r="B523" s="457"/>
      <c r="C523" s="457"/>
      <c r="D523" s="457"/>
      <c r="E523" s="457"/>
      <c r="F523" s="457"/>
      <c r="G523" s="457"/>
      <c r="H523" s="457"/>
      <c r="I523" s="457"/>
      <c r="J523" s="457"/>
      <c r="K523" s="457"/>
      <c r="L523" s="457"/>
      <c r="M523" s="457"/>
      <c r="N523" s="457"/>
      <c r="O523" s="458"/>
      <c r="P523" s="454" t="s">
        <v>43</v>
      </c>
      <c r="Q523" s="455"/>
      <c r="R523" s="455"/>
      <c r="S523" s="455"/>
      <c r="T523" s="455"/>
      <c r="U523" s="455"/>
      <c r="V523" s="456"/>
      <c r="W523" s="41" t="s">
        <v>42</v>
      </c>
      <c r="X523" s="42">
        <f>IFERROR(X521/H521,"0")+IFERROR(X522/H522,"0")</f>
        <v>0</v>
      </c>
      <c r="Y523" s="42">
        <f>IFERROR(Y521/H521,"0")+IFERROR(Y522/H522,"0")</f>
        <v>0</v>
      </c>
      <c r="Z523" s="42">
        <f>IFERROR(IF(Z521="",0,Z521),"0")+IFERROR(IF(Z522="",0,Z522),"0")</f>
        <v>0</v>
      </c>
      <c r="AA523" s="65"/>
      <c r="AB523" s="65"/>
      <c r="AC523" s="65"/>
    </row>
    <row r="524" spans="1:68" x14ac:dyDescent="0.2">
      <c r="A524" s="457"/>
      <c r="B524" s="457"/>
      <c r="C524" s="457"/>
      <c r="D524" s="457"/>
      <c r="E524" s="457"/>
      <c r="F524" s="457"/>
      <c r="G524" s="457"/>
      <c r="H524" s="457"/>
      <c r="I524" s="457"/>
      <c r="J524" s="457"/>
      <c r="K524" s="457"/>
      <c r="L524" s="457"/>
      <c r="M524" s="457"/>
      <c r="N524" s="457"/>
      <c r="O524" s="458"/>
      <c r="P524" s="454" t="s">
        <v>43</v>
      </c>
      <c r="Q524" s="455"/>
      <c r="R524" s="455"/>
      <c r="S524" s="455"/>
      <c r="T524" s="455"/>
      <c r="U524" s="455"/>
      <c r="V524" s="456"/>
      <c r="W524" s="41" t="s">
        <v>0</v>
      </c>
      <c r="X524" s="42">
        <f>IFERROR(SUM(X521:X522),"0")</f>
        <v>0</v>
      </c>
      <c r="Y524" s="42">
        <f>IFERROR(SUM(Y521:Y522),"0")</f>
        <v>0</v>
      </c>
      <c r="Z524" s="41"/>
      <c r="AA524" s="65"/>
      <c r="AB524" s="65"/>
      <c r="AC524" s="65"/>
    </row>
    <row r="525" spans="1:68" ht="14.25" customHeight="1" x14ac:dyDescent="0.25">
      <c r="A525" s="449" t="s">
        <v>79</v>
      </c>
      <c r="B525" s="449"/>
      <c r="C525" s="449"/>
      <c r="D525" s="449"/>
      <c r="E525" s="449"/>
      <c r="F525" s="449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/>
      <c r="Q525" s="449"/>
      <c r="R525" s="449"/>
      <c r="S525" s="449"/>
      <c r="T525" s="449"/>
      <c r="U525" s="449"/>
      <c r="V525" s="449"/>
      <c r="W525" s="449"/>
      <c r="X525" s="449"/>
      <c r="Y525" s="449"/>
      <c r="Z525" s="449"/>
      <c r="AA525" s="64"/>
      <c r="AB525" s="64"/>
      <c r="AC525" s="64"/>
    </row>
    <row r="526" spans="1:68" ht="27" customHeight="1" x14ac:dyDescent="0.25">
      <c r="A526" s="61" t="s">
        <v>643</v>
      </c>
      <c r="B526" s="61" t="s">
        <v>644</v>
      </c>
      <c r="C526" s="35">
        <v>4301031252</v>
      </c>
      <c r="D526" s="450">
        <v>4680115883116</v>
      </c>
      <c r="E526" s="450"/>
      <c r="F526" s="60">
        <v>0.88</v>
      </c>
      <c r="G526" s="36">
        <v>6</v>
      </c>
      <c r="H526" s="60">
        <v>5.28</v>
      </c>
      <c r="I526" s="60">
        <v>5.64</v>
      </c>
      <c r="J526" s="36">
        <v>104</v>
      </c>
      <c r="K526" s="36" t="s">
        <v>126</v>
      </c>
      <c r="L526" s="36"/>
      <c r="M526" s="37" t="s">
        <v>125</v>
      </c>
      <c r="N526" s="37"/>
      <c r="O526" s="36">
        <v>60</v>
      </c>
      <c r="P526" s="7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452"/>
      <c r="R526" s="452"/>
      <c r="S526" s="452"/>
      <c r="T526" s="453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ref="Y526:Y531" si="84">IFERROR(IF(X526="",0,CEILING((X526/$H526),1)*$H526),"")</f>
        <v>0</v>
      </c>
      <c r="Z526" s="40" t="str">
        <f>IFERROR(IF(Y526=0,"",ROUNDUP(Y526/H526,0)*0.01196),"")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47" t="s">
        <v>69</v>
      </c>
      <c r="BM526" s="76">
        <f t="shared" ref="BM526:BM531" si="85">IFERROR(X526*I526/H526,"0")</f>
        <v>0</v>
      </c>
      <c r="BN526" s="76">
        <f t="shared" ref="BN526:BN531" si="86">IFERROR(Y526*I526/H526,"0")</f>
        <v>0</v>
      </c>
      <c r="BO526" s="76">
        <f t="shared" ref="BO526:BO531" si="87">IFERROR(1/J526*(X526/H526),"0")</f>
        <v>0</v>
      </c>
      <c r="BP526" s="76">
        <f t="shared" ref="BP526:BP531" si="88">IFERROR(1/J526*(Y526/H526),"0")</f>
        <v>0</v>
      </c>
    </row>
    <row r="527" spans="1:68" ht="27" customHeight="1" x14ac:dyDescent="0.25">
      <c r="A527" s="61" t="s">
        <v>645</v>
      </c>
      <c r="B527" s="61" t="s">
        <v>646</v>
      </c>
      <c r="C527" s="35">
        <v>4301031248</v>
      </c>
      <c r="D527" s="450">
        <v>4680115883093</v>
      </c>
      <c r="E527" s="450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126</v>
      </c>
      <c r="L527" s="36"/>
      <c r="M527" s="37" t="s">
        <v>82</v>
      </c>
      <c r="N527" s="37"/>
      <c r="O527" s="36">
        <v>60</v>
      </c>
      <c r="P527" s="7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452"/>
      <c r="R527" s="452"/>
      <c r="S527" s="452"/>
      <c r="T527" s="453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84"/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si="85"/>
        <v>0</v>
      </c>
      <c r="BN527" s="76">
        <f t="shared" si="86"/>
        <v>0</v>
      </c>
      <c r="BO527" s="76">
        <f t="shared" si="87"/>
        <v>0</v>
      </c>
      <c r="BP527" s="76">
        <f t="shared" si="88"/>
        <v>0</v>
      </c>
    </row>
    <row r="528" spans="1:68" ht="27" customHeight="1" x14ac:dyDescent="0.25">
      <c r="A528" s="61" t="s">
        <v>647</v>
      </c>
      <c r="B528" s="61" t="s">
        <v>648</v>
      </c>
      <c r="C528" s="35">
        <v>4301031250</v>
      </c>
      <c r="D528" s="450">
        <v>4680115883109</v>
      </c>
      <c r="E528" s="450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60</v>
      </c>
      <c r="P528" s="7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452"/>
      <c r="R528" s="452"/>
      <c r="S528" s="452"/>
      <c r="T528" s="453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customHeight="1" x14ac:dyDescent="0.25">
      <c r="A529" s="61" t="s">
        <v>649</v>
      </c>
      <c r="B529" s="61" t="s">
        <v>650</v>
      </c>
      <c r="C529" s="35">
        <v>4301031249</v>
      </c>
      <c r="D529" s="450">
        <v>4680115882072</v>
      </c>
      <c r="E529" s="450"/>
      <c r="F529" s="60">
        <v>0.6</v>
      </c>
      <c r="G529" s="36">
        <v>6</v>
      </c>
      <c r="H529" s="60">
        <v>3.6</v>
      </c>
      <c r="I529" s="60">
        <v>3.84</v>
      </c>
      <c r="J529" s="36">
        <v>120</v>
      </c>
      <c r="K529" s="36" t="s">
        <v>88</v>
      </c>
      <c r="L529" s="36"/>
      <c r="M529" s="37" t="s">
        <v>125</v>
      </c>
      <c r="N529" s="37"/>
      <c r="O529" s="36">
        <v>60</v>
      </c>
      <c r="P529" s="7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452"/>
      <c r="R529" s="452"/>
      <c r="S529" s="452"/>
      <c r="T529" s="453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84"/>
        <v>0</v>
      </c>
      <c r="Z529" s="40" t="str">
        <f>IFERROR(IF(Y529=0,"",ROUNDUP(Y529/H529,0)*0.00937),"")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0</v>
      </c>
      <c r="BN529" s="76">
        <f t="shared" si="86"/>
        <v>0</v>
      </c>
      <c r="BO529" s="76">
        <f t="shared" si="87"/>
        <v>0</v>
      </c>
      <c r="BP529" s="76">
        <f t="shared" si="88"/>
        <v>0</v>
      </c>
    </row>
    <row r="530" spans="1:68" ht="27" customHeight="1" x14ac:dyDescent="0.25">
      <c r="A530" s="61" t="s">
        <v>651</v>
      </c>
      <c r="B530" s="61" t="s">
        <v>652</v>
      </c>
      <c r="C530" s="35">
        <v>4301031251</v>
      </c>
      <c r="D530" s="450">
        <v>4680115882102</v>
      </c>
      <c r="E530" s="450"/>
      <c r="F530" s="60">
        <v>0.6</v>
      </c>
      <c r="G530" s="36">
        <v>6</v>
      </c>
      <c r="H530" s="60">
        <v>3.6</v>
      </c>
      <c r="I530" s="60">
        <v>3.81</v>
      </c>
      <c r="J530" s="36">
        <v>120</v>
      </c>
      <c r="K530" s="36" t="s">
        <v>88</v>
      </c>
      <c r="L530" s="36"/>
      <c r="M530" s="37" t="s">
        <v>82</v>
      </c>
      <c r="N530" s="37"/>
      <c r="O530" s="36">
        <v>60</v>
      </c>
      <c r="P530" s="7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452"/>
      <c r="R530" s="452"/>
      <c r="S530" s="452"/>
      <c r="T530" s="45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customHeight="1" x14ac:dyDescent="0.25">
      <c r="A531" s="61" t="s">
        <v>653</v>
      </c>
      <c r="B531" s="61" t="s">
        <v>654</v>
      </c>
      <c r="C531" s="35">
        <v>4301031253</v>
      </c>
      <c r="D531" s="450">
        <v>4680115882096</v>
      </c>
      <c r="E531" s="450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7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452"/>
      <c r="R531" s="452"/>
      <c r="S531" s="452"/>
      <c r="T531" s="453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x14ac:dyDescent="0.2">
      <c r="A532" s="457"/>
      <c r="B532" s="457"/>
      <c r="C532" s="457"/>
      <c r="D532" s="457"/>
      <c r="E532" s="457"/>
      <c r="F532" s="457"/>
      <c r="G532" s="457"/>
      <c r="H532" s="457"/>
      <c r="I532" s="457"/>
      <c r="J532" s="457"/>
      <c r="K532" s="457"/>
      <c r="L532" s="457"/>
      <c r="M532" s="457"/>
      <c r="N532" s="457"/>
      <c r="O532" s="458"/>
      <c r="P532" s="454" t="s">
        <v>43</v>
      </c>
      <c r="Q532" s="455"/>
      <c r="R532" s="455"/>
      <c r="S532" s="455"/>
      <c r="T532" s="455"/>
      <c r="U532" s="455"/>
      <c r="V532" s="456"/>
      <c r="W532" s="41" t="s">
        <v>42</v>
      </c>
      <c r="X532" s="42">
        <f>IFERROR(X526/H526,"0")+IFERROR(X527/H527,"0")+IFERROR(X528/H528,"0")+IFERROR(X529/H529,"0")+IFERROR(X530/H530,"0")+IFERROR(X531/H531,"0")</f>
        <v>0</v>
      </c>
      <c r="Y532" s="42">
        <f>IFERROR(Y526/H526,"0")+IFERROR(Y527/H527,"0")+IFERROR(Y528/H528,"0")+IFERROR(Y529/H529,"0")+IFERROR(Y530/H530,"0")+IFERROR(Y531/H531,"0")</f>
        <v>0</v>
      </c>
      <c r="Z532" s="42">
        <f>IFERROR(IF(Z526="",0,Z526),"0")+IFERROR(IF(Z527="",0,Z527),"0")+IFERROR(IF(Z528="",0,Z528),"0")+IFERROR(IF(Z529="",0,Z529),"0")+IFERROR(IF(Z530="",0,Z530),"0")+IFERROR(IF(Z531="",0,Z531),"0")</f>
        <v>0</v>
      </c>
      <c r="AA532" s="65"/>
      <c r="AB532" s="65"/>
      <c r="AC532" s="65"/>
    </row>
    <row r="533" spans="1:68" x14ac:dyDescent="0.2">
      <c r="A533" s="457"/>
      <c r="B533" s="457"/>
      <c r="C533" s="457"/>
      <c r="D533" s="457"/>
      <c r="E533" s="457"/>
      <c r="F533" s="457"/>
      <c r="G533" s="457"/>
      <c r="H533" s="457"/>
      <c r="I533" s="457"/>
      <c r="J533" s="457"/>
      <c r="K533" s="457"/>
      <c r="L533" s="457"/>
      <c r="M533" s="457"/>
      <c r="N533" s="457"/>
      <c r="O533" s="458"/>
      <c r="P533" s="454" t="s">
        <v>43</v>
      </c>
      <c r="Q533" s="455"/>
      <c r="R533" s="455"/>
      <c r="S533" s="455"/>
      <c r="T533" s="455"/>
      <c r="U533" s="455"/>
      <c r="V533" s="456"/>
      <c r="W533" s="41" t="s">
        <v>0</v>
      </c>
      <c r="X533" s="42">
        <f>IFERROR(SUM(X526:X531),"0")</f>
        <v>0</v>
      </c>
      <c r="Y533" s="42">
        <f>IFERROR(SUM(Y526:Y531),"0")</f>
        <v>0</v>
      </c>
      <c r="Z533" s="41"/>
      <c r="AA533" s="65"/>
      <c r="AB533" s="65"/>
      <c r="AC533" s="65"/>
    </row>
    <row r="534" spans="1:68" ht="14.25" customHeight="1" x14ac:dyDescent="0.25">
      <c r="A534" s="449" t="s">
        <v>84</v>
      </c>
      <c r="B534" s="449"/>
      <c r="C534" s="449"/>
      <c r="D534" s="449"/>
      <c r="E534" s="449"/>
      <c r="F534" s="449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/>
      <c r="Q534" s="449"/>
      <c r="R534" s="449"/>
      <c r="S534" s="449"/>
      <c r="T534" s="449"/>
      <c r="U534" s="449"/>
      <c r="V534" s="449"/>
      <c r="W534" s="449"/>
      <c r="X534" s="449"/>
      <c r="Y534" s="449"/>
      <c r="Z534" s="449"/>
      <c r="AA534" s="64"/>
      <c r="AB534" s="64"/>
      <c r="AC534" s="64"/>
    </row>
    <row r="535" spans="1:68" ht="16.5" customHeight="1" x14ac:dyDescent="0.25">
      <c r="A535" s="61" t="s">
        <v>655</v>
      </c>
      <c r="B535" s="61" t="s">
        <v>656</v>
      </c>
      <c r="C535" s="35">
        <v>4301051230</v>
      </c>
      <c r="D535" s="450">
        <v>4607091383409</v>
      </c>
      <c r="E535" s="450"/>
      <c r="F535" s="60">
        <v>1.3</v>
      </c>
      <c r="G535" s="36">
        <v>6</v>
      </c>
      <c r="H535" s="60">
        <v>7.8</v>
      </c>
      <c r="I535" s="60">
        <v>8.3460000000000001</v>
      </c>
      <c r="J535" s="36">
        <v>56</v>
      </c>
      <c r="K535" s="36" t="s">
        <v>126</v>
      </c>
      <c r="L535" s="36"/>
      <c r="M535" s="37" t="s">
        <v>82</v>
      </c>
      <c r="N535" s="37"/>
      <c r="O535" s="36">
        <v>45</v>
      </c>
      <c r="P535" s="7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452"/>
      <c r="R535" s="452"/>
      <c r="S535" s="452"/>
      <c r="T535" s="453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3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16.5" customHeight="1" x14ac:dyDescent="0.25">
      <c r="A536" s="61" t="s">
        <v>657</v>
      </c>
      <c r="B536" s="61" t="s">
        <v>658</v>
      </c>
      <c r="C536" s="35">
        <v>4301051231</v>
      </c>
      <c r="D536" s="450">
        <v>4607091383416</v>
      </c>
      <c r="E536" s="450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126</v>
      </c>
      <c r="L536" s="36"/>
      <c r="M536" s="37" t="s">
        <v>82</v>
      </c>
      <c r="N536" s="37"/>
      <c r="O536" s="36">
        <v>45</v>
      </c>
      <c r="P536" s="7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452"/>
      <c r="R536" s="452"/>
      <c r="S536" s="452"/>
      <c r="T536" s="45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27" customHeight="1" x14ac:dyDescent="0.25">
      <c r="A537" s="61" t="s">
        <v>659</v>
      </c>
      <c r="B537" s="61" t="s">
        <v>660</v>
      </c>
      <c r="C537" s="35">
        <v>4301051058</v>
      </c>
      <c r="D537" s="450">
        <v>4680115883536</v>
      </c>
      <c r="E537" s="450"/>
      <c r="F537" s="60">
        <v>0.3</v>
      </c>
      <c r="G537" s="36">
        <v>6</v>
      </c>
      <c r="H537" s="60">
        <v>1.8</v>
      </c>
      <c r="I537" s="60">
        <v>2.0659999999999998</v>
      </c>
      <c r="J537" s="36">
        <v>156</v>
      </c>
      <c r="K537" s="36" t="s">
        <v>88</v>
      </c>
      <c r="L537" s="36"/>
      <c r="M537" s="37" t="s">
        <v>82</v>
      </c>
      <c r="N537" s="37"/>
      <c r="O537" s="36">
        <v>45</v>
      </c>
      <c r="P537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452"/>
      <c r="R537" s="452"/>
      <c r="S537" s="452"/>
      <c r="T537" s="453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IFERROR(IF(Y537=0,"",ROUNDUP(Y537/H537,0)*0.00753),"")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x14ac:dyDescent="0.2">
      <c r="A538" s="457"/>
      <c r="B538" s="457"/>
      <c r="C538" s="457"/>
      <c r="D538" s="457"/>
      <c r="E538" s="457"/>
      <c r="F538" s="457"/>
      <c r="G538" s="457"/>
      <c r="H538" s="457"/>
      <c r="I538" s="457"/>
      <c r="J538" s="457"/>
      <c r="K538" s="457"/>
      <c r="L538" s="457"/>
      <c r="M538" s="457"/>
      <c r="N538" s="457"/>
      <c r="O538" s="458"/>
      <c r="P538" s="454" t="s">
        <v>43</v>
      </c>
      <c r="Q538" s="455"/>
      <c r="R538" s="455"/>
      <c r="S538" s="455"/>
      <c r="T538" s="455"/>
      <c r="U538" s="455"/>
      <c r="V538" s="456"/>
      <c r="W538" s="41" t="s">
        <v>42</v>
      </c>
      <c r="X538" s="42">
        <f>IFERROR(X535/H535,"0")+IFERROR(X536/H536,"0")+IFERROR(X537/H537,"0")</f>
        <v>0</v>
      </c>
      <c r="Y538" s="42">
        <f>IFERROR(Y535/H535,"0")+IFERROR(Y536/H536,"0")+IFERROR(Y537/H537,"0")</f>
        <v>0</v>
      </c>
      <c r="Z538" s="42">
        <f>IFERROR(IF(Z535="",0,Z535),"0")+IFERROR(IF(Z536="",0,Z536),"0")+IFERROR(IF(Z537="",0,Z537),"0")</f>
        <v>0</v>
      </c>
      <c r="AA538" s="65"/>
      <c r="AB538" s="65"/>
      <c r="AC538" s="65"/>
    </row>
    <row r="539" spans="1:68" x14ac:dyDescent="0.2">
      <c r="A539" s="457"/>
      <c r="B539" s="457"/>
      <c r="C539" s="457"/>
      <c r="D539" s="457"/>
      <c r="E539" s="457"/>
      <c r="F539" s="457"/>
      <c r="G539" s="457"/>
      <c r="H539" s="457"/>
      <c r="I539" s="457"/>
      <c r="J539" s="457"/>
      <c r="K539" s="457"/>
      <c r="L539" s="457"/>
      <c r="M539" s="457"/>
      <c r="N539" s="457"/>
      <c r="O539" s="458"/>
      <c r="P539" s="454" t="s">
        <v>43</v>
      </c>
      <c r="Q539" s="455"/>
      <c r="R539" s="455"/>
      <c r="S539" s="455"/>
      <c r="T539" s="455"/>
      <c r="U539" s="455"/>
      <c r="V539" s="456"/>
      <c r="W539" s="41" t="s">
        <v>0</v>
      </c>
      <c r="X539" s="42">
        <f>IFERROR(SUM(X535:X537),"0")</f>
        <v>0</v>
      </c>
      <c r="Y539" s="42">
        <f>IFERROR(SUM(Y535:Y537),"0")</f>
        <v>0</v>
      </c>
      <c r="Z539" s="41"/>
      <c r="AA539" s="65"/>
      <c r="AB539" s="65"/>
      <c r="AC539" s="65"/>
    </row>
    <row r="540" spans="1:68" ht="14.25" customHeight="1" x14ac:dyDescent="0.25">
      <c r="A540" s="449" t="s">
        <v>177</v>
      </c>
      <c r="B540" s="449"/>
      <c r="C540" s="449"/>
      <c r="D540" s="449"/>
      <c r="E540" s="449"/>
      <c r="F540" s="449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/>
      <c r="Q540" s="449"/>
      <c r="R540" s="449"/>
      <c r="S540" s="449"/>
      <c r="T540" s="449"/>
      <c r="U540" s="449"/>
      <c r="V540" s="449"/>
      <c r="W540" s="449"/>
      <c r="X540" s="449"/>
      <c r="Y540" s="449"/>
      <c r="Z540" s="449"/>
      <c r="AA540" s="64"/>
      <c r="AB540" s="64"/>
      <c r="AC540" s="64"/>
    </row>
    <row r="541" spans="1:68" ht="16.5" customHeight="1" x14ac:dyDescent="0.25">
      <c r="A541" s="61" t="s">
        <v>661</v>
      </c>
      <c r="B541" s="61" t="s">
        <v>662</v>
      </c>
      <c r="C541" s="35">
        <v>4301060363</v>
      </c>
      <c r="D541" s="450">
        <v>4680115885035</v>
      </c>
      <c r="E541" s="450"/>
      <c r="F541" s="60">
        <v>1</v>
      </c>
      <c r="G541" s="36">
        <v>4</v>
      </c>
      <c r="H541" s="60">
        <v>4</v>
      </c>
      <c r="I541" s="60">
        <v>4.4160000000000004</v>
      </c>
      <c r="J541" s="36">
        <v>104</v>
      </c>
      <c r="K541" s="36" t="s">
        <v>126</v>
      </c>
      <c r="L541" s="36"/>
      <c r="M541" s="37" t="s">
        <v>82</v>
      </c>
      <c r="N541" s="37"/>
      <c r="O541" s="36">
        <v>35</v>
      </c>
      <c r="P541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452"/>
      <c r="R541" s="452"/>
      <c r="S541" s="452"/>
      <c r="T541" s="453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IFERROR(IF(Y541=0,"",ROUNDUP(Y541/H541,0)*0.01196),"")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56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7"/>
      <c r="O542" s="458"/>
      <c r="P542" s="454" t="s">
        <v>43</v>
      </c>
      <c r="Q542" s="455"/>
      <c r="R542" s="455"/>
      <c r="S542" s="455"/>
      <c r="T542" s="455"/>
      <c r="U542" s="455"/>
      <c r="V542" s="456"/>
      <c r="W542" s="41" t="s">
        <v>42</v>
      </c>
      <c r="X542" s="42">
        <f>IFERROR(X541/H541,"0")</f>
        <v>0</v>
      </c>
      <c r="Y542" s="42">
        <f>IFERROR(Y541/H541,"0")</f>
        <v>0</v>
      </c>
      <c r="Z542" s="42">
        <f>IFERROR(IF(Z541="",0,Z541),"0")</f>
        <v>0</v>
      </c>
      <c r="AA542" s="65"/>
      <c r="AB542" s="65"/>
      <c r="AC542" s="65"/>
    </row>
    <row r="543" spans="1:68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7"/>
      <c r="O543" s="458"/>
      <c r="P543" s="454" t="s">
        <v>43</v>
      </c>
      <c r="Q543" s="455"/>
      <c r="R543" s="455"/>
      <c r="S543" s="455"/>
      <c r="T543" s="455"/>
      <c r="U543" s="455"/>
      <c r="V543" s="456"/>
      <c r="W543" s="41" t="s">
        <v>0</v>
      </c>
      <c r="X543" s="42">
        <f>IFERROR(SUM(X541:X541),"0")</f>
        <v>0</v>
      </c>
      <c r="Y543" s="42">
        <f>IFERROR(SUM(Y541:Y541),"0")</f>
        <v>0</v>
      </c>
      <c r="Z543" s="41"/>
      <c r="AA543" s="65"/>
      <c r="AB543" s="65"/>
      <c r="AC543" s="65"/>
    </row>
    <row r="544" spans="1:68" ht="27.75" customHeight="1" x14ac:dyDescent="0.2">
      <c r="A544" s="447" t="s">
        <v>663</v>
      </c>
      <c r="B544" s="447"/>
      <c r="C544" s="447"/>
      <c r="D544" s="447"/>
      <c r="E544" s="447"/>
      <c r="F544" s="447"/>
      <c r="G544" s="447"/>
      <c r="H544" s="447"/>
      <c r="I544" s="447"/>
      <c r="J544" s="447"/>
      <c r="K544" s="447"/>
      <c r="L544" s="447"/>
      <c r="M544" s="447"/>
      <c r="N544" s="447"/>
      <c r="O544" s="447"/>
      <c r="P544" s="447"/>
      <c r="Q544" s="447"/>
      <c r="R544" s="447"/>
      <c r="S544" s="447"/>
      <c r="T544" s="447"/>
      <c r="U544" s="447"/>
      <c r="V544" s="447"/>
      <c r="W544" s="447"/>
      <c r="X544" s="447"/>
      <c r="Y544" s="447"/>
      <c r="Z544" s="447"/>
      <c r="AA544" s="53"/>
      <c r="AB544" s="53"/>
      <c r="AC544" s="53"/>
    </row>
    <row r="545" spans="1:68" ht="16.5" customHeight="1" x14ac:dyDescent="0.25">
      <c r="A545" s="448" t="s">
        <v>663</v>
      </c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448"/>
      <c r="O545" s="448"/>
      <c r="P545" s="448"/>
      <c r="Q545" s="448"/>
      <c r="R545" s="448"/>
      <c r="S545" s="448"/>
      <c r="T545" s="448"/>
      <c r="U545" s="448"/>
      <c r="V545" s="448"/>
      <c r="W545" s="448"/>
      <c r="X545" s="448"/>
      <c r="Y545" s="448"/>
      <c r="Z545" s="448"/>
      <c r="AA545" s="63"/>
      <c r="AB545" s="63"/>
      <c r="AC545" s="63"/>
    </row>
    <row r="546" spans="1:68" ht="14.25" customHeight="1" x14ac:dyDescent="0.25">
      <c r="A546" s="449" t="s">
        <v>122</v>
      </c>
      <c r="B546" s="449"/>
      <c r="C546" s="449"/>
      <c r="D546" s="449"/>
      <c r="E546" s="449"/>
      <c r="F546" s="449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/>
      <c r="Q546" s="449"/>
      <c r="R546" s="449"/>
      <c r="S546" s="449"/>
      <c r="T546" s="449"/>
      <c r="U546" s="449"/>
      <c r="V546" s="449"/>
      <c r="W546" s="449"/>
      <c r="X546" s="449"/>
      <c r="Y546" s="449"/>
      <c r="Z546" s="449"/>
      <c r="AA546" s="64"/>
      <c r="AB546" s="64"/>
      <c r="AC546" s="64"/>
    </row>
    <row r="547" spans="1:68" ht="27" customHeight="1" x14ac:dyDescent="0.25">
      <c r="A547" s="61" t="s">
        <v>664</v>
      </c>
      <c r="B547" s="61" t="s">
        <v>665</v>
      </c>
      <c r="C547" s="35">
        <v>4301011763</v>
      </c>
      <c r="D547" s="450">
        <v>4640242181011</v>
      </c>
      <c r="E547" s="450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126</v>
      </c>
      <c r="L547" s="36"/>
      <c r="M547" s="37" t="s">
        <v>128</v>
      </c>
      <c r="N547" s="37"/>
      <c r="O547" s="36">
        <v>55</v>
      </c>
      <c r="P547" s="735" t="s">
        <v>666</v>
      </c>
      <c r="Q547" s="452"/>
      <c r="R547" s="452"/>
      <c r="S547" s="452"/>
      <c r="T547" s="453"/>
      <c r="U547" s="38" t="s">
        <v>48</v>
      </c>
      <c r="V547" s="38" t="s">
        <v>48</v>
      </c>
      <c r="W547" s="39" t="s">
        <v>0</v>
      </c>
      <c r="X547" s="57">
        <v>0</v>
      </c>
      <c r="Y547" s="54">
        <f t="shared" ref="Y547:Y553" si="89">IFERROR(IF(X547="",0,CEILING((X547/$H547),1)*$H547),"")</f>
        <v>0</v>
      </c>
      <c r="Z547" s="40" t="str">
        <f>IFERROR(IF(Y547=0,"",ROUNDUP(Y547/H547,0)*0.02175),"")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57" t="s">
        <v>69</v>
      </c>
      <c r="BM547" s="76">
        <f t="shared" ref="BM547:BM553" si="90">IFERROR(X547*I547/H547,"0")</f>
        <v>0</v>
      </c>
      <c r="BN547" s="76">
        <f t="shared" ref="BN547:BN553" si="91">IFERROR(Y547*I547/H547,"0")</f>
        <v>0</v>
      </c>
      <c r="BO547" s="76">
        <f t="shared" ref="BO547:BO553" si="92">IFERROR(1/J547*(X547/H547),"0")</f>
        <v>0</v>
      </c>
      <c r="BP547" s="76">
        <f t="shared" ref="BP547:BP553" si="93">IFERROR(1/J547*(Y547/H547),"0")</f>
        <v>0</v>
      </c>
    </row>
    <row r="548" spans="1:68" ht="27" customHeight="1" x14ac:dyDescent="0.25">
      <c r="A548" s="61" t="s">
        <v>667</v>
      </c>
      <c r="B548" s="61" t="s">
        <v>668</v>
      </c>
      <c r="C548" s="35">
        <v>4301011585</v>
      </c>
      <c r="D548" s="450">
        <v>4640242180441</v>
      </c>
      <c r="E548" s="450"/>
      <c r="F548" s="60">
        <v>1.5</v>
      </c>
      <c r="G548" s="36">
        <v>8</v>
      </c>
      <c r="H548" s="60">
        <v>12</v>
      </c>
      <c r="I548" s="60">
        <v>12.48</v>
      </c>
      <c r="J548" s="36">
        <v>56</v>
      </c>
      <c r="K548" s="36" t="s">
        <v>126</v>
      </c>
      <c r="L548" s="36"/>
      <c r="M548" s="37" t="s">
        <v>125</v>
      </c>
      <c r="N548" s="37"/>
      <c r="O548" s="36">
        <v>50</v>
      </c>
      <c r="P548" s="736" t="s">
        <v>669</v>
      </c>
      <c r="Q548" s="452"/>
      <c r="R548" s="452"/>
      <c r="S548" s="452"/>
      <c r="T548" s="453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si="89"/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si="90"/>
        <v>0</v>
      </c>
      <c r="BN548" s="76">
        <f t="shared" si="91"/>
        <v>0</v>
      </c>
      <c r="BO548" s="76">
        <f t="shared" si="92"/>
        <v>0</v>
      </c>
      <c r="BP548" s="76">
        <f t="shared" si="93"/>
        <v>0</v>
      </c>
    </row>
    <row r="549" spans="1:68" ht="27" customHeight="1" x14ac:dyDescent="0.25">
      <c r="A549" s="61" t="s">
        <v>670</v>
      </c>
      <c r="B549" s="61" t="s">
        <v>671</v>
      </c>
      <c r="C549" s="35">
        <v>4301011584</v>
      </c>
      <c r="D549" s="450">
        <v>4640242180564</v>
      </c>
      <c r="E549" s="450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126</v>
      </c>
      <c r="L549" s="36"/>
      <c r="M549" s="37" t="s">
        <v>125</v>
      </c>
      <c r="N549" s="37"/>
      <c r="O549" s="36">
        <v>50</v>
      </c>
      <c r="P549" s="737" t="s">
        <v>672</v>
      </c>
      <c r="Q549" s="452"/>
      <c r="R549" s="452"/>
      <c r="S549" s="452"/>
      <c r="T549" s="453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customHeight="1" x14ac:dyDescent="0.25">
      <c r="A550" s="61" t="s">
        <v>673</v>
      </c>
      <c r="B550" s="61" t="s">
        <v>674</v>
      </c>
      <c r="C550" s="35">
        <v>4301011762</v>
      </c>
      <c r="D550" s="450">
        <v>4640242180922</v>
      </c>
      <c r="E550" s="450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126</v>
      </c>
      <c r="L550" s="36"/>
      <c r="M550" s="37" t="s">
        <v>125</v>
      </c>
      <c r="N550" s="37"/>
      <c r="O550" s="36">
        <v>55</v>
      </c>
      <c r="P550" s="738" t="s">
        <v>675</v>
      </c>
      <c r="Q550" s="452"/>
      <c r="R550" s="452"/>
      <c r="S550" s="452"/>
      <c r="T550" s="453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customHeight="1" x14ac:dyDescent="0.25">
      <c r="A551" s="61" t="s">
        <v>676</v>
      </c>
      <c r="B551" s="61" t="s">
        <v>677</v>
      </c>
      <c r="C551" s="35">
        <v>4301011764</v>
      </c>
      <c r="D551" s="450">
        <v>4640242181189</v>
      </c>
      <c r="E551" s="450"/>
      <c r="F551" s="60">
        <v>0.4</v>
      </c>
      <c r="G551" s="36">
        <v>10</v>
      </c>
      <c r="H551" s="60">
        <v>4</v>
      </c>
      <c r="I551" s="60">
        <v>4.24</v>
      </c>
      <c r="J551" s="36">
        <v>120</v>
      </c>
      <c r="K551" s="36" t="s">
        <v>88</v>
      </c>
      <c r="L551" s="36"/>
      <c r="M551" s="37" t="s">
        <v>128</v>
      </c>
      <c r="N551" s="37"/>
      <c r="O551" s="36">
        <v>55</v>
      </c>
      <c r="P551" s="739" t="s">
        <v>678</v>
      </c>
      <c r="Q551" s="452"/>
      <c r="R551" s="452"/>
      <c r="S551" s="452"/>
      <c r="T551" s="453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IFERROR(IF(Y551=0,"",ROUNDUP(Y551/H551,0)*0.00937),"")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customHeight="1" x14ac:dyDescent="0.25">
      <c r="A552" s="61" t="s">
        <v>679</v>
      </c>
      <c r="B552" s="61" t="s">
        <v>680</v>
      </c>
      <c r="C552" s="35">
        <v>4301011551</v>
      </c>
      <c r="D552" s="450">
        <v>4640242180038</v>
      </c>
      <c r="E552" s="450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125</v>
      </c>
      <c r="N552" s="37"/>
      <c r="O552" s="36">
        <v>50</v>
      </c>
      <c r="P552" s="740" t="s">
        <v>681</v>
      </c>
      <c r="Q552" s="452"/>
      <c r="R552" s="452"/>
      <c r="S552" s="452"/>
      <c r="T552" s="453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customHeight="1" x14ac:dyDescent="0.25">
      <c r="A553" s="61" t="s">
        <v>682</v>
      </c>
      <c r="B553" s="61" t="s">
        <v>683</v>
      </c>
      <c r="C553" s="35">
        <v>4301011765</v>
      </c>
      <c r="D553" s="450">
        <v>4640242181172</v>
      </c>
      <c r="E553" s="450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125</v>
      </c>
      <c r="N553" s="37"/>
      <c r="O553" s="36">
        <v>55</v>
      </c>
      <c r="P553" s="741" t="s">
        <v>684</v>
      </c>
      <c r="Q553" s="452"/>
      <c r="R553" s="452"/>
      <c r="S553" s="452"/>
      <c r="T553" s="453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x14ac:dyDescent="0.2">
      <c r="A554" s="457"/>
      <c r="B554" s="457"/>
      <c r="C554" s="457"/>
      <c r="D554" s="457"/>
      <c r="E554" s="457"/>
      <c r="F554" s="457"/>
      <c r="G554" s="457"/>
      <c r="H554" s="457"/>
      <c r="I554" s="457"/>
      <c r="J554" s="457"/>
      <c r="K554" s="457"/>
      <c r="L554" s="457"/>
      <c r="M554" s="457"/>
      <c r="N554" s="457"/>
      <c r="O554" s="458"/>
      <c r="P554" s="454" t="s">
        <v>43</v>
      </c>
      <c r="Q554" s="455"/>
      <c r="R554" s="455"/>
      <c r="S554" s="455"/>
      <c r="T554" s="455"/>
      <c r="U554" s="455"/>
      <c r="V554" s="456"/>
      <c r="W554" s="41" t="s">
        <v>42</v>
      </c>
      <c r="X554" s="42">
        <f>IFERROR(X547/H547,"0")+IFERROR(X548/H548,"0")+IFERROR(X549/H549,"0")+IFERROR(X550/H550,"0")+IFERROR(X551/H551,"0")+IFERROR(X552/H552,"0")+IFERROR(X553/H553,"0")</f>
        <v>0</v>
      </c>
      <c r="Y554" s="42">
        <f>IFERROR(Y547/H547,"0")+IFERROR(Y548/H548,"0")+IFERROR(Y549/H549,"0")+IFERROR(Y550/H550,"0")+IFERROR(Y551/H551,"0")+IFERROR(Y552/H552,"0")+IFERROR(Y553/H553,"0")</f>
        <v>0</v>
      </c>
      <c r="Z554" s="42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x14ac:dyDescent="0.2">
      <c r="A555" s="457"/>
      <c r="B555" s="457"/>
      <c r="C555" s="457"/>
      <c r="D555" s="457"/>
      <c r="E555" s="457"/>
      <c r="F555" s="457"/>
      <c r="G555" s="457"/>
      <c r="H555" s="457"/>
      <c r="I555" s="457"/>
      <c r="J555" s="457"/>
      <c r="K555" s="457"/>
      <c r="L555" s="457"/>
      <c r="M555" s="457"/>
      <c r="N555" s="457"/>
      <c r="O555" s="458"/>
      <c r="P555" s="454" t="s">
        <v>43</v>
      </c>
      <c r="Q555" s="455"/>
      <c r="R555" s="455"/>
      <c r="S555" s="455"/>
      <c r="T555" s="455"/>
      <c r="U555" s="455"/>
      <c r="V555" s="456"/>
      <c r="W555" s="41" t="s">
        <v>0</v>
      </c>
      <c r="X555" s="42">
        <f>IFERROR(SUM(X547:X553),"0")</f>
        <v>0</v>
      </c>
      <c r="Y555" s="42">
        <f>IFERROR(SUM(Y547:Y553),"0")</f>
        <v>0</v>
      </c>
      <c r="Z555" s="41"/>
      <c r="AA555" s="65"/>
      <c r="AB555" s="65"/>
      <c r="AC555" s="65"/>
    </row>
    <row r="556" spans="1:68" ht="14.25" customHeight="1" x14ac:dyDescent="0.25">
      <c r="A556" s="449" t="s">
        <v>155</v>
      </c>
      <c r="B556" s="449"/>
      <c r="C556" s="449"/>
      <c r="D556" s="449"/>
      <c r="E556" s="449"/>
      <c r="F556" s="449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/>
      <c r="Q556" s="449"/>
      <c r="R556" s="449"/>
      <c r="S556" s="449"/>
      <c r="T556" s="449"/>
      <c r="U556" s="449"/>
      <c r="V556" s="449"/>
      <c r="W556" s="449"/>
      <c r="X556" s="449"/>
      <c r="Y556" s="449"/>
      <c r="Z556" s="449"/>
      <c r="AA556" s="64"/>
      <c r="AB556" s="64"/>
      <c r="AC556" s="64"/>
    </row>
    <row r="557" spans="1:68" ht="16.5" customHeight="1" x14ac:dyDescent="0.25">
      <c r="A557" s="61" t="s">
        <v>685</v>
      </c>
      <c r="B557" s="61" t="s">
        <v>686</v>
      </c>
      <c r="C557" s="35">
        <v>4301020269</v>
      </c>
      <c r="D557" s="450">
        <v>4640242180519</v>
      </c>
      <c r="E557" s="450"/>
      <c r="F557" s="60">
        <v>1.35</v>
      </c>
      <c r="G557" s="36">
        <v>8</v>
      </c>
      <c r="H557" s="60">
        <v>10.8</v>
      </c>
      <c r="I557" s="60">
        <v>11.28</v>
      </c>
      <c r="J557" s="36">
        <v>56</v>
      </c>
      <c r="K557" s="36" t="s">
        <v>126</v>
      </c>
      <c r="L557" s="36"/>
      <c r="M557" s="37" t="s">
        <v>128</v>
      </c>
      <c r="N557" s="37"/>
      <c r="O557" s="36">
        <v>50</v>
      </c>
      <c r="P557" s="742" t="s">
        <v>687</v>
      </c>
      <c r="Q557" s="452"/>
      <c r="R557" s="452"/>
      <c r="S557" s="452"/>
      <c r="T557" s="453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6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customHeight="1" x14ac:dyDescent="0.25">
      <c r="A558" s="61" t="s">
        <v>688</v>
      </c>
      <c r="B558" s="61" t="s">
        <v>689</v>
      </c>
      <c r="C558" s="35">
        <v>4301020260</v>
      </c>
      <c r="D558" s="450">
        <v>4640242180526</v>
      </c>
      <c r="E558" s="450"/>
      <c r="F558" s="60">
        <v>1.8</v>
      </c>
      <c r="G558" s="36">
        <v>6</v>
      </c>
      <c r="H558" s="60">
        <v>10.8</v>
      </c>
      <c r="I558" s="60">
        <v>11.28</v>
      </c>
      <c r="J558" s="36">
        <v>56</v>
      </c>
      <c r="K558" s="36" t="s">
        <v>126</v>
      </c>
      <c r="L558" s="36"/>
      <c r="M558" s="37" t="s">
        <v>125</v>
      </c>
      <c r="N558" s="37"/>
      <c r="O558" s="36">
        <v>50</v>
      </c>
      <c r="P558" s="743" t="s">
        <v>690</v>
      </c>
      <c r="Q558" s="452"/>
      <c r="R558" s="452"/>
      <c r="S558" s="452"/>
      <c r="T558" s="453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customHeight="1" x14ac:dyDescent="0.25">
      <c r="A559" s="61" t="s">
        <v>691</v>
      </c>
      <c r="B559" s="61" t="s">
        <v>692</v>
      </c>
      <c r="C559" s="35">
        <v>4301020309</v>
      </c>
      <c r="D559" s="450">
        <v>4640242180090</v>
      </c>
      <c r="E559" s="450"/>
      <c r="F559" s="60">
        <v>1.35</v>
      </c>
      <c r="G559" s="36">
        <v>8</v>
      </c>
      <c r="H559" s="60">
        <v>10.8</v>
      </c>
      <c r="I559" s="60">
        <v>11.28</v>
      </c>
      <c r="J559" s="36">
        <v>56</v>
      </c>
      <c r="K559" s="36" t="s">
        <v>126</v>
      </c>
      <c r="L559" s="36"/>
      <c r="M559" s="37" t="s">
        <v>125</v>
      </c>
      <c r="N559" s="37"/>
      <c r="O559" s="36">
        <v>50</v>
      </c>
      <c r="P559" s="744" t="s">
        <v>693</v>
      </c>
      <c r="Q559" s="452"/>
      <c r="R559" s="452"/>
      <c r="S559" s="452"/>
      <c r="T559" s="453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customHeight="1" x14ac:dyDescent="0.25">
      <c r="A560" s="61" t="s">
        <v>694</v>
      </c>
      <c r="B560" s="61" t="s">
        <v>695</v>
      </c>
      <c r="C560" s="35">
        <v>4301020295</v>
      </c>
      <c r="D560" s="450">
        <v>4640242181363</v>
      </c>
      <c r="E560" s="450"/>
      <c r="F560" s="60">
        <v>0.4</v>
      </c>
      <c r="G560" s="36">
        <v>10</v>
      </c>
      <c r="H560" s="60">
        <v>4</v>
      </c>
      <c r="I560" s="60">
        <v>4.24</v>
      </c>
      <c r="J560" s="36">
        <v>120</v>
      </c>
      <c r="K560" s="36" t="s">
        <v>88</v>
      </c>
      <c r="L560" s="36"/>
      <c r="M560" s="37" t="s">
        <v>125</v>
      </c>
      <c r="N560" s="37"/>
      <c r="O560" s="36">
        <v>50</v>
      </c>
      <c r="P560" s="745" t="s">
        <v>696</v>
      </c>
      <c r="Q560" s="452"/>
      <c r="R560" s="452"/>
      <c r="S560" s="452"/>
      <c r="T560" s="453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IFERROR(IF(Y560=0,"",ROUNDUP(Y560/H560,0)*0.00937),"")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x14ac:dyDescent="0.2">
      <c r="A561" s="457"/>
      <c r="B561" s="457"/>
      <c r="C561" s="457"/>
      <c r="D561" s="457"/>
      <c r="E561" s="457"/>
      <c r="F561" s="457"/>
      <c r="G561" s="457"/>
      <c r="H561" s="457"/>
      <c r="I561" s="457"/>
      <c r="J561" s="457"/>
      <c r="K561" s="457"/>
      <c r="L561" s="457"/>
      <c r="M561" s="457"/>
      <c r="N561" s="457"/>
      <c r="O561" s="458"/>
      <c r="P561" s="454" t="s">
        <v>43</v>
      </c>
      <c r="Q561" s="455"/>
      <c r="R561" s="455"/>
      <c r="S561" s="455"/>
      <c r="T561" s="455"/>
      <c r="U561" s="455"/>
      <c r="V561" s="456"/>
      <c r="W561" s="41" t="s">
        <v>42</v>
      </c>
      <c r="X561" s="42">
        <f>IFERROR(X557/H557,"0")+IFERROR(X558/H558,"0")+IFERROR(X559/H559,"0")+IFERROR(X560/H560,"0")</f>
        <v>0</v>
      </c>
      <c r="Y561" s="42">
        <f>IFERROR(Y557/H557,"0")+IFERROR(Y558/H558,"0")+IFERROR(Y559/H559,"0")+IFERROR(Y560/H560,"0")</f>
        <v>0</v>
      </c>
      <c r="Z561" s="42">
        <f>IFERROR(IF(Z557="",0,Z557),"0")+IFERROR(IF(Z558="",0,Z558),"0")+IFERROR(IF(Z559="",0,Z559),"0")+IFERROR(IF(Z560="",0,Z560),"0")</f>
        <v>0</v>
      </c>
      <c r="AA561" s="65"/>
      <c r="AB561" s="65"/>
      <c r="AC561" s="65"/>
    </row>
    <row r="562" spans="1:68" x14ac:dyDescent="0.2">
      <c r="A562" s="457"/>
      <c r="B562" s="457"/>
      <c r="C562" s="457"/>
      <c r="D562" s="457"/>
      <c r="E562" s="457"/>
      <c r="F562" s="457"/>
      <c r="G562" s="457"/>
      <c r="H562" s="457"/>
      <c r="I562" s="457"/>
      <c r="J562" s="457"/>
      <c r="K562" s="457"/>
      <c r="L562" s="457"/>
      <c r="M562" s="457"/>
      <c r="N562" s="457"/>
      <c r="O562" s="458"/>
      <c r="P562" s="454" t="s">
        <v>43</v>
      </c>
      <c r="Q562" s="455"/>
      <c r="R562" s="455"/>
      <c r="S562" s="455"/>
      <c r="T562" s="455"/>
      <c r="U562" s="455"/>
      <c r="V562" s="456"/>
      <c r="W562" s="41" t="s">
        <v>0</v>
      </c>
      <c r="X562" s="42">
        <f>IFERROR(SUM(X557:X560),"0")</f>
        <v>0</v>
      </c>
      <c r="Y562" s="42">
        <f>IFERROR(SUM(Y557:Y560),"0")</f>
        <v>0</v>
      </c>
      <c r="Z562" s="41"/>
      <c r="AA562" s="65"/>
      <c r="AB562" s="65"/>
      <c r="AC562" s="65"/>
    </row>
    <row r="563" spans="1:68" ht="14.25" customHeight="1" x14ac:dyDescent="0.25">
      <c r="A563" s="449" t="s">
        <v>79</v>
      </c>
      <c r="B563" s="449"/>
      <c r="C563" s="449"/>
      <c r="D563" s="449"/>
      <c r="E563" s="449"/>
      <c r="F563" s="449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/>
      <c r="Q563" s="449"/>
      <c r="R563" s="449"/>
      <c r="S563" s="449"/>
      <c r="T563" s="449"/>
      <c r="U563" s="449"/>
      <c r="V563" s="449"/>
      <c r="W563" s="449"/>
      <c r="X563" s="449"/>
      <c r="Y563" s="449"/>
      <c r="Z563" s="449"/>
      <c r="AA563" s="64"/>
      <c r="AB563" s="64"/>
      <c r="AC563" s="64"/>
    </row>
    <row r="564" spans="1:68" ht="27" customHeight="1" x14ac:dyDescent="0.25">
      <c r="A564" s="61" t="s">
        <v>697</v>
      </c>
      <c r="B564" s="61" t="s">
        <v>698</v>
      </c>
      <c r="C564" s="35">
        <v>4301031289</v>
      </c>
      <c r="D564" s="450">
        <v>4640242181615</v>
      </c>
      <c r="E564" s="450"/>
      <c r="F564" s="60">
        <v>0.7</v>
      </c>
      <c r="G564" s="36">
        <v>6</v>
      </c>
      <c r="H564" s="60">
        <v>4.2</v>
      </c>
      <c r="I564" s="60">
        <v>4.4000000000000004</v>
      </c>
      <c r="J564" s="36">
        <v>156</v>
      </c>
      <c r="K564" s="36" t="s">
        <v>88</v>
      </c>
      <c r="L564" s="36"/>
      <c r="M564" s="37" t="s">
        <v>82</v>
      </c>
      <c r="N564" s="37"/>
      <c r="O564" s="36">
        <v>45</v>
      </c>
      <c r="P564" s="746" t="s">
        <v>699</v>
      </c>
      <c r="Q564" s="452"/>
      <c r="R564" s="452"/>
      <c r="S564" s="452"/>
      <c r="T564" s="453"/>
      <c r="U564" s="38" t="s">
        <v>48</v>
      </c>
      <c r="V564" s="38" t="s">
        <v>48</v>
      </c>
      <c r="W564" s="39" t="s">
        <v>0</v>
      </c>
      <c r="X564" s="57">
        <v>0</v>
      </c>
      <c r="Y564" s="54">
        <f t="shared" ref="Y564:Y569" si="94">IFERROR(IF(X564="",0,CEILING((X564/$H564),1)*$H564),"")</f>
        <v>0</v>
      </c>
      <c r="Z564" s="40" t="str">
        <f>IFERROR(IF(Y564=0,"",ROUNDUP(Y564/H564,0)*0.00753),"")</f>
        <v/>
      </c>
      <c r="AA564" s="66" t="s">
        <v>48</v>
      </c>
      <c r="AB564" s="67" t="s">
        <v>162</v>
      </c>
      <c r="AC564" s="77"/>
      <c r="AG564" s="76"/>
      <c r="AJ564" s="79"/>
      <c r="AK564" s="79"/>
      <c r="BB564" s="368" t="s">
        <v>69</v>
      </c>
      <c r="BM564" s="76">
        <f t="shared" ref="BM564:BM569" si="95">IFERROR(X564*I564/H564,"0")</f>
        <v>0</v>
      </c>
      <c r="BN564" s="76">
        <f t="shared" ref="BN564:BN569" si="96">IFERROR(Y564*I564/H564,"0")</f>
        <v>0</v>
      </c>
      <c r="BO564" s="76">
        <f t="shared" ref="BO564:BO569" si="97">IFERROR(1/J564*(X564/H564),"0")</f>
        <v>0</v>
      </c>
      <c r="BP564" s="76">
        <f t="shared" ref="BP564:BP569" si="98">IFERROR(1/J564*(Y564/H564),"0")</f>
        <v>0</v>
      </c>
    </row>
    <row r="565" spans="1:68" ht="27" customHeight="1" x14ac:dyDescent="0.25">
      <c r="A565" s="61" t="s">
        <v>700</v>
      </c>
      <c r="B565" s="61" t="s">
        <v>701</v>
      </c>
      <c r="C565" s="35">
        <v>4301031285</v>
      </c>
      <c r="D565" s="450">
        <v>4640242181639</v>
      </c>
      <c r="E565" s="450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747" t="s">
        <v>702</v>
      </c>
      <c r="Q565" s="452"/>
      <c r="R565" s="452"/>
      <c r="S565" s="452"/>
      <c r="T565" s="453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si="94"/>
        <v>0</v>
      </c>
      <c r="Z565" s="40" t="str">
        <f>IFERROR(IF(Y565=0,"",ROUNDUP(Y565/H565,0)*0.00753),"")</f>
        <v/>
      </c>
      <c r="AA565" s="66" t="s">
        <v>48</v>
      </c>
      <c r="AB565" s="67" t="s">
        <v>162</v>
      </c>
      <c r="AC565" s="77"/>
      <c r="AG565" s="76"/>
      <c r="AJ565" s="79"/>
      <c r="AK565" s="79"/>
      <c r="BB565" s="369" t="s">
        <v>69</v>
      </c>
      <c r="BM565" s="76">
        <f t="shared" si="95"/>
        <v>0</v>
      </c>
      <c r="BN565" s="76">
        <f t="shared" si="96"/>
        <v>0</v>
      </c>
      <c r="BO565" s="76">
        <f t="shared" si="97"/>
        <v>0</v>
      </c>
      <c r="BP565" s="76">
        <f t="shared" si="98"/>
        <v>0</v>
      </c>
    </row>
    <row r="566" spans="1:68" ht="27" customHeight="1" x14ac:dyDescent="0.25">
      <c r="A566" s="61" t="s">
        <v>703</v>
      </c>
      <c r="B566" s="61" t="s">
        <v>704</v>
      </c>
      <c r="C566" s="35">
        <v>4301031287</v>
      </c>
      <c r="D566" s="450">
        <v>4640242181622</v>
      </c>
      <c r="E566" s="450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748" t="s">
        <v>705</v>
      </c>
      <c r="Q566" s="452"/>
      <c r="R566" s="452"/>
      <c r="S566" s="452"/>
      <c r="T566" s="453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162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customHeight="1" x14ac:dyDescent="0.25">
      <c r="A567" s="61" t="s">
        <v>706</v>
      </c>
      <c r="B567" s="61" t="s">
        <v>707</v>
      </c>
      <c r="C567" s="35">
        <v>4301031280</v>
      </c>
      <c r="D567" s="450">
        <v>4640242180816</v>
      </c>
      <c r="E567" s="450"/>
      <c r="F567" s="60">
        <v>0.7</v>
      </c>
      <c r="G567" s="36">
        <v>6</v>
      </c>
      <c r="H567" s="60">
        <v>4.2</v>
      </c>
      <c r="I567" s="60">
        <v>4.46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40</v>
      </c>
      <c r="P567" s="749" t="s">
        <v>708</v>
      </c>
      <c r="Q567" s="452"/>
      <c r="R567" s="452"/>
      <c r="S567" s="452"/>
      <c r="T567" s="453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customHeight="1" x14ac:dyDescent="0.25">
      <c r="A568" s="61" t="s">
        <v>709</v>
      </c>
      <c r="B568" s="61" t="s">
        <v>710</v>
      </c>
      <c r="C568" s="35">
        <v>4301031244</v>
      </c>
      <c r="D568" s="450">
        <v>4640242180595</v>
      </c>
      <c r="E568" s="450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750" t="s">
        <v>711</v>
      </c>
      <c r="Q568" s="452"/>
      <c r="R568" s="452"/>
      <c r="S568" s="452"/>
      <c r="T568" s="453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customHeight="1" x14ac:dyDescent="0.25">
      <c r="A569" s="61" t="s">
        <v>712</v>
      </c>
      <c r="B569" s="61" t="s">
        <v>713</v>
      </c>
      <c r="C569" s="35">
        <v>4301031200</v>
      </c>
      <c r="D569" s="450">
        <v>4640242180489</v>
      </c>
      <c r="E569" s="450"/>
      <c r="F569" s="60">
        <v>0.28000000000000003</v>
      </c>
      <c r="G569" s="36">
        <v>6</v>
      </c>
      <c r="H569" s="60">
        <v>1.68</v>
      </c>
      <c r="I569" s="60">
        <v>1.84</v>
      </c>
      <c r="J569" s="36">
        <v>234</v>
      </c>
      <c r="K569" s="36" t="s">
        <v>83</v>
      </c>
      <c r="L569" s="36"/>
      <c r="M569" s="37" t="s">
        <v>82</v>
      </c>
      <c r="N569" s="37"/>
      <c r="O569" s="36">
        <v>40</v>
      </c>
      <c r="P569" s="751" t="s">
        <v>714</v>
      </c>
      <c r="Q569" s="452"/>
      <c r="R569" s="452"/>
      <c r="S569" s="452"/>
      <c r="T569" s="453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x14ac:dyDescent="0.2">
      <c r="A570" s="457"/>
      <c r="B570" s="457"/>
      <c r="C570" s="457"/>
      <c r="D570" s="457"/>
      <c r="E570" s="457"/>
      <c r="F570" s="457"/>
      <c r="G570" s="457"/>
      <c r="H570" s="457"/>
      <c r="I570" s="457"/>
      <c r="J570" s="457"/>
      <c r="K570" s="457"/>
      <c r="L570" s="457"/>
      <c r="M570" s="457"/>
      <c r="N570" s="457"/>
      <c r="O570" s="458"/>
      <c r="P570" s="454" t="s">
        <v>43</v>
      </c>
      <c r="Q570" s="455"/>
      <c r="R570" s="455"/>
      <c r="S570" s="455"/>
      <c r="T570" s="455"/>
      <c r="U570" s="455"/>
      <c r="V570" s="456"/>
      <c r="W570" s="41" t="s">
        <v>42</v>
      </c>
      <c r="X570" s="42">
        <f>IFERROR(X564/H564,"0")+IFERROR(X565/H565,"0")+IFERROR(X566/H566,"0")+IFERROR(X567/H567,"0")+IFERROR(X568/H568,"0")+IFERROR(X569/H569,"0")</f>
        <v>0</v>
      </c>
      <c r="Y570" s="42">
        <f>IFERROR(Y564/H564,"0")+IFERROR(Y565/H565,"0")+IFERROR(Y566/H566,"0")+IFERROR(Y567/H567,"0")+IFERROR(Y568/H568,"0")+IFERROR(Y569/H569,"0")</f>
        <v>0</v>
      </c>
      <c r="Z570" s="42">
        <f>IFERROR(IF(Z564="",0,Z564),"0")+IFERROR(IF(Z565="",0,Z565),"0")+IFERROR(IF(Z566="",0,Z566),"0")+IFERROR(IF(Z567="",0,Z567),"0")+IFERROR(IF(Z568="",0,Z568),"0")+IFERROR(IF(Z569="",0,Z569),"0")</f>
        <v>0</v>
      </c>
      <c r="AA570" s="65"/>
      <c r="AB570" s="65"/>
      <c r="AC570" s="65"/>
    </row>
    <row r="571" spans="1:68" x14ac:dyDescent="0.2">
      <c r="A571" s="457"/>
      <c r="B571" s="457"/>
      <c r="C571" s="457"/>
      <c r="D571" s="457"/>
      <c r="E571" s="457"/>
      <c r="F571" s="457"/>
      <c r="G571" s="457"/>
      <c r="H571" s="457"/>
      <c r="I571" s="457"/>
      <c r="J571" s="457"/>
      <c r="K571" s="457"/>
      <c r="L571" s="457"/>
      <c r="M571" s="457"/>
      <c r="N571" s="457"/>
      <c r="O571" s="458"/>
      <c r="P571" s="454" t="s">
        <v>43</v>
      </c>
      <c r="Q571" s="455"/>
      <c r="R571" s="455"/>
      <c r="S571" s="455"/>
      <c r="T571" s="455"/>
      <c r="U571" s="455"/>
      <c r="V571" s="456"/>
      <c r="W571" s="41" t="s">
        <v>0</v>
      </c>
      <c r="X571" s="42">
        <f>IFERROR(SUM(X564:X569),"0")</f>
        <v>0</v>
      </c>
      <c r="Y571" s="42">
        <f>IFERROR(SUM(Y564:Y569),"0")</f>
        <v>0</v>
      </c>
      <c r="Z571" s="41"/>
      <c r="AA571" s="65"/>
      <c r="AB571" s="65"/>
      <c r="AC571" s="65"/>
    </row>
    <row r="572" spans="1:68" ht="14.25" customHeight="1" x14ac:dyDescent="0.25">
      <c r="A572" s="449" t="s">
        <v>84</v>
      </c>
      <c r="B572" s="449"/>
      <c r="C572" s="449"/>
      <c r="D572" s="449"/>
      <c r="E572" s="449"/>
      <c r="F572" s="449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/>
      <c r="Q572" s="449"/>
      <c r="R572" s="449"/>
      <c r="S572" s="449"/>
      <c r="T572" s="449"/>
      <c r="U572" s="449"/>
      <c r="V572" s="449"/>
      <c r="W572" s="449"/>
      <c r="X572" s="449"/>
      <c r="Y572" s="449"/>
      <c r="Z572" s="449"/>
      <c r="AA572" s="64"/>
      <c r="AB572" s="64"/>
      <c r="AC572" s="64"/>
    </row>
    <row r="573" spans="1:68" ht="27" customHeight="1" x14ac:dyDescent="0.25">
      <c r="A573" s="61" t="s">
        <v>715</v>
      </c>
      <c r="B573" s="61" t="s">
        <v>716</v>
      </c>
      <c r="C573" s="35">
        <v>4301051746</v>
      </c>
      <c r="D573" s="450">
        <v>4640242180533</v>
      </c>
      <c r="E573" s="450"/>
      <c r="F573" s="60">
        <v>1.3</v>
      </c>
      <c r="G573" s="36">
        <v>6</v>
      </c>
      <c r="H573" s="60">
        <v>7.8</v>
      </c>
      <c r="I573" s="60">
        <v>8.3640000000000008</v>
      </c>
      <c r="J573" s="36">
        <v>56</v>
      </c>
      <c r="K573" s="36" t="s">
        <v>126</v>
      </c>
      <c r="L573" s="36"/>
      <c r="M573" s="37" t="s">
        <v>128</v>
      </c>
      <c r="N573" s="37"/>
      <c r="O573" s="36">
        <v>40</v>
      </c>
      <c r="P573" s="752" t="s">
        <v>717</v>
      </c>
      <c r="Q573" s="452"/>
      <c r="R573" s="452"/>
      <c r="S573" s="452"/>
      <c r="T573" s="453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4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customHeight="1" x14ac:dyDescent="0.25">
      <c r="A574" s="61" t="s">
        <v>718</v>
      </c>
      <c r="B574" s="61" t="s">
        <v>719</v>
      </c>
      <c r="C574" s="35">
        <v>4301051510</v>
      </c>
      <c r="D574" s="450">
        <v>4640242180540</v>
      </c>
      <c r="E574" s="450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126</v>
      </c>
      <c r="L574" s="36"/>
      <c r="M574" s="37" t="s">
        <v>82</v>
      </c>
      <c r="N574" s="37"/>
      <c r="O574" s="36">
        <v>30</v>
      </c>
      <c r="P574" s="753" t="s">
        <v>720</v>
      </c>
      <c r="Q574" s="452"/>
      <c r="R574" s="452"/>
      <c r="S574" s="452"/>
      <c r="T574" s="453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x14ac:dyDescent="0.2">
      <c r="A575" s="457"/>
      <c r="B575" s="457"/>
      <c r="C575" s="457"/>
      <c r="D575" s="457"/>
      <c r="E575" s="457"/>
      <c r="F575" s="457"/>
      <c r="G575" s="457"/>
      <c r="H575" s="457"/>
      <c r="I575" s="457"/>
      <c r="J575" s="457"/>
      <c r="K575" s="457"/>
      <c r="L575" s="457"/>
      <c r="M575" s="457"/>
      <c r="N575" s="457"/>
      <c r="O575" s="458"/>
      <c r="P575" s="454" t="s">
        <v>43</v>
      </c>
      <c r="Q575" s="455"/>
      <c r="R575" s="455"/>
      <c r="S575" s="455"/>
      <c r="T575" s="455"/>
      <c r="U575" s="455"/>
      <c r="V575" s="456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x14ac:dyDescent="0.2">
      <c r="A576" s="457"/>
      <c r="B576" s="457"/>
      <c r="C576" s="457"/>
      <c r="D576" s="457"/>
      <c r="E576" s="457"/>
      <c r="F576" s="457"/>
      <c r="G576" s="457"/>
      <c r="H576" s="457"/>
      <c r="I576" s="457"/>
      <c r="J576" s="457"/>
      <c r="K576" s="457"/>
      <c r="L576" s="457"/>
      <c r="M576" s="457"/>
      <c r="N576" s="457"/>
      <c r="O576" s="458"/>
      <c r="P576" s="454" t="s">
        <v>43</v>
      </c>
      <c r="Q576" s="455"/>
      <c r="R576" s="455"/>
      <c r="S576" s="455"/>
      <c r="T576" s="455"/>
      <c r="U576" s="455"/>
      <c r="V576" s="456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customHeight="1" x14ac:dyDescent="0.25">
      <c r="A577" s="449" t="s">
        <v>177</v>
      </c>
      <c r="B577" s="449"/>
      <c r="C577" s="449"/>
      <c r="D577" s="449"/>
      <c r="E577" s="449"/>
      <c r="F577" s="449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/>
      <c r="Q577" s="449"/>
      <c r="R577" s="449"/>
      <c r="S577" s="449"/>
      <c r="T577" s="449"/>
      <c r="U577" s="449"/>
      <c r="V577" s="449"/>
      <c r="W577" s="449"/>
      <c r="X577" s="449"/>
      <c r="Y577" s="449"/>
      <c r="Z577" s="449"/>
      <c r="AA577" s="64"/>
      <c r="AB577" s="64"/>
      <c r="AC577" s="64"/>
    </row>
    <row r="578" spans="1:68" ht="27" customHeight="1" x14ac:dyDescent="0.25">
      <c r="A578" s="61" t="s">
        <v>721</v>
      </c>
      <c r="B578" s="61" t="s">
        <v>722</v>
      </c>
      <c r="C578" s="35">
        <v>4301060408</v>
      </c>
      <c r="D578" s="450">
        <v>4640242180120</v>
      </c>
      <c r="E578" s="450"/>
      <c r="F578" s="60">
        <v>1.3</v>
      </c>
      <c r="G578" s="36">
        <v>6</v>
      </c>
      <c r="H578" s="60">
        <v>7.8</v>
      </c>
      <c r="I578" s="60">
        <v>8.2799999999999994</v>
      </c>
      <c r="J578" s="36">
        <v>56</v>
      </c>
      <c r="K578" s="36" t="s">
        <v>126</v>
      </c>
      <c r="L578" s="36"/>
      <c r="M578" s="37" t="s">
        <v>82</v>
      </c>
      <c r="N578" s="37"/>
      <c r="O578" s="36">
        <v>40</v>
      </c>
      <c r="P578" s="754" t="s">
        <v>723</v>
      </c>
      <c r="Q578" s="452"/>
      <c r="R578" s="452"/>
      <c r="S578" s="452"/>
      <c r="T578" s="453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6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ht="27" customHeight="1" x14ac:dyDescent="0.25">
      <c r="A579" s="61" t="s">
        <v>721</v>
      </c>
      <c r="B579" s="61" t="s">
        <v>724</v>
      </c>
      <c r="C579" s="35">
        <v>4301060354</v>
      </c>
      <c r="D579" s="450">
        <v>4640242180120</v>
      </c>
      <c r="E579" s="450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126</v>
      </c>
      <c r="L579" s="36"/>
      <c r="M579" s="37" t="s">
        <v>82</v>
      </c>
      <c r="N579" s="37"/>
      <c r="O579" s="36">
        <v>40</v>
      </c>
      <c r="P579" s="755" t="s">
        <v>725</v>
      </c>
      <c r="Q579" s="452"/>
      <c r="R579" s="452"/>
      <c r="S579" s="452"/>
      <c r="T579" s="453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726</v>
      </c>
      <c r="B580" s="61" t="s">
        <v>727</v>
      </c>
      <c r="C580" s="35">
        <v>4301060407</v>
      </c>
      <c r="D580" s="450">
        <v>4640242180137</v>
      </c>
      <c r="E580" s="450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126</v>
      </c>
      <c r="L580" s="36"/>
      <c r="M580" s="37" t="s">
        <v>82</v>
      </c>
      <c r="N580" s="37"/>
      <c r="O580" s="36">
        <v>40</v>
      </c>
      <c r="P580" s="756" t="s">
        <v>728</v>
      </c>
      <c r="Q580" s="452"/>
      <c r="R580" s="452"/>
      <c r="S580" s="452"/>
      <c r="T580" s="453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customHeight="1" x14ac:dyDescent="0.25">
      <c r="A581" s="61" t="s">
        <v>726</v>
      </c>
      <c r="B581" s="61" t="s">
        <v>729</v>
      </c>
      <c r="C581" s="35">
        <v>4301060355</v>
      </c>
      <c r="D581" s="450">
        <v>4640242180137</v>
      </c>
      <c r="E581" s="450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126</v>
      </c>
      <c r="L581" s="36"/>
      <c r="M581" s="37" t="s">
        <v>82</v>
      </c>
      <c r="N581" s="37"/>
      <c r="O581" s="36">
        <v>40</v>
      </c>
      <c r="P581" s="757" t="s">
        <v>730</v>
      </c>
      <c r="Q581" s="452"/>
      <c r="R581" s="452"/>
      <c r="S581" s="452"/>
      <c r="T581" s="453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x14ac:dyDescent="0.2">
      <c r="A582" s="457"/>
      <c r="B582" s="457"/>
      <c r="C582" s="457"/>
      <c r="D582" s="457"/>
      <c r="E582" s="457"/>
      <c r="F582" s="457"/>
      <c r="G582" s="457"/>
      <c r="H582" s="457"/>
      <c r="I582" s="457"/>
      <c r="J582" s="457"/>
      <c r="K582" s="457"/>
      <c r="L582" s="457"/>
      <c r="M582" s="457"/>
      <c r="N582" s="457"/>
      <c r="O582" s="458"/>
      <c r="P582" s="454" t="s">
        <v>43</v>
      </c>
      <c r="Q582" s="455"/>
      <c r="R582" s="455"/>
      <c r="S582" s="455"/>
      <c r="T582" s="455"/>
      <c r="U582" s="455"/>
      <c r="V582" s="456"/>
      <c r="W582" s="41" t="s">
        <v>42</v>
      </c>
      <c r="X582" s="42">
        <f>IFERROR(X578/H578,"0")+IFERROR(X579/H579,"0")+IFERROR(X580/H580,"0")+IFERROR(X581/H581,"0")</f>
        <v>0</v>
      </c>
      <c r="Y582" s="42">
        <f>IFERROR(Y578/H578,"0")+IFERROR(Y579/H579,"0")+IFERROR(Y580/H580,"0")+IFERROR(Y581/H581,"0")</f>
        <v>0</v>
      </c>
      <c r="Z582" s="42">
        <f>IFERROR(IF(Z578="",0,Z578),"0")+IFERROR(IF(Z579="",0,Z579),"0")+IFERROR(IF(Z580="",0,Z580),"0")+IFERROR(IF(Z581="",0,Z581),"0")</f>
        <v>0</v>
      </c>
      <c r="AA582" s="65"/>
      <c r="AB582" s="65"/>
      <c r="AC582" s="65"/>
    </row>
    <row r="583" spans="1:68" x14ac:dyDescent="0.2">
      <c r="A583" s="457"/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457"/>
      <c r="N583" s="457"/>
      <c r="O583" s="458"/>
      <c r="P583" s="454" t="s">
        <v>43</v>
      </c>
      <c r="Q583" s="455"/>
      <c r="R583" s="455"/>
      <c r="S583" s="455"/>
      <c r="T583" s="455"/>
      <c r="U583" s="455"/>
      <c r="V583" s="456"/>
      <c r="W583" s="41" t="s">
        <v>0</v>
      </c>
      <c r="X583" s="42">
        <f>IFERROR(SUM(X578:X581),"0")</f>
        <v>0</v>
      </c>
      <c r="Y583" s="42">
        <f>IFERROR(SUM(Y578:Y581),"0")</f>
        <v>0</v>
      </c>
      <c r="Z583" s="41"/>
      <c r="AA583" s="65"/>
      <c r="AB583" s="65"/>
      <c r="AC583" s="65"/>
    </row>
    <row r="584" spans="1:68" ht="16.5" customHeight="1" x14ac:dyDescent="0.25">
      <c r="A584" s="448" t="s">
        <v>731</v>
      </c>
      <c r="B584" s="448"/>
      <c r="C584" s="448"/>
      <c r="D584" s="448"/>
      <c r="E584" s="448"/>
      <c r="F584" s="448"/>
      <c r="G584" s="448"/>
      <c r="H584" s="448"/>
      <c r="I584" s="448"/>
      <c r="J584" s="448"/>
      <c r="K584" s="448"/>
      <c r="L584" s="448"/>
      <c r="M584" s="448"/>
      <c r="N584" s="448"/>
      <c r="O584" s="448"/>
      <c r="P584" s="448"/>
      <c r="Q584" s="448"/>
      <c r="R584" s="448"/>
      <c r="S584" s="448"/>
      <c r="T584" s="448"/>
      <c r="U584" s="448"/>
      <c r="V584" s="448"/>
      <c r="W584" s="448"/>
      <c r="X584" s="448"/>
      <c r="Y584" s="448"/>
      <c r="Z584" s="448"/>
      <c r="AA584" s="63"/>
      <c r="AB584" s="63"/>
      <c r="AC584" s="63"/>
    </row>
    <row r="585" spans="1:68" ht="14.25" customHeight="1" x14ac:dyDescent="0.25">
      <c r="A585" s="449" t="s">
        <v>122</v>
      </c>
      <c r="B585" s="449"/>
      <c r="C585" s="449"/>
      <c r="D585" s="449"/>
      <c r="E585" s="449"/>
      <c r="F585" s="449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/>
      <c r="Q585" s="449"/>
      <c r="R585" s="449"/>
      <c r="S585" s="449"/>
      <c r="T585" s="449"/>
      <c r="U585" s="449"/>
      <c r="V585" s="449"/>
      <c r="W585" s="449"/>
      <c r="X585" s="449"/>
      <c r="Y585" s="449"/>
      <c r="Z585" s="449"/>
      <c r="AA585" s="64"/>
      <c r="AB585" s="64"/>
      <c r="AC585" s="64"/>
    </row>
    <row r="586" spans="1:68" ht="27" customHeight="1" x14ac:dyDescent="0.25">
      <c r="A586" s="61" t="s">
        <v>732</v>
      </c>
      <c r="B586" s="61" t="s">
        <v>733</v>
      </c>
      <c r="C586" s="35">
        <v>4301011951</v>
      </c>
      <c r="D586" s="450">
        <v>4640242180045</v>
      </c>
      <c r="E586" s="450"/>
      <c r="F586" s="60">
        <v>1.35</v>
      </c>
      <c r="G586" s="36">
        <v>8</v>
      </c>
      <c r="H586" s="60">
        <v>10.8</v>
      </c>
      <c r="I586" s="60">
        <v>11.28</v>
      </c>
      <c r="J586" s="36">
        <v>56</v>
      </c>
      <c r="K586" s="36" t="s">
        <v>126</v>
      </c>
      <c r="L586" s="36"/>
      <c r="M586" s="37" t="s">
        <v>125</v>
      </c>
      <c r="N586" s="37"/>
      <c r="O586" s="36">
        <v>55</v>
      </c>
      <c r="P586" s="758" t="s">
        <v>734</v>
      </c>
      <c r="Q586" s="452"/>
      <c r="R586" s="452"/>
      <c r="S586" s="452"/>
      <c r="T586" s="453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ht="27" customHeight="1" x14ac:dyDescent="0.25">
      <c r="A587" s="61" t="s">
        <v>735</v>
      </c>
      <c r="B587" s="61" t="s">
        <v>736</v>
      </c>
      <c r="C587" s="35">
        <v>4301011950</v>
      </c>
      <c r="D587" s="450">
        <v>4640242180601</v>
      </c>
      <c r="E587" s="450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126</v>
      </c>
      <c r="L587" s="36"/>
      <c r="M587" s="37" t="s">
        <v>125</v>
      </c>
      <c r="N587" s="37"/>
      <c r="O587" s="36">
        <v>55</v>
      </c>
      <c r="P587" s="759" t="s">
        <v>737</v>
      </c>
      <c r="Q587" s="452"/>
      <c r="R587" s="452"/>
      <c r="S587" s="452"/>
      <c r="T587" s="453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x14ac:dyDescent="0.2">
      <c r="A588" s="457"/>
      <c r="B588" s="457"/>
      <c r="C588" s="457"/>
      <c r="D588" s="457"/>
      <c r="E588" s="457"/>
      <c r="F588" s="457"/>
      <c r="G588" s="457"/>
      <c r="H588" s="457"/>
      <c r="I588" s="457"/>
      <c r="J588" s="457"/>
      <c r="K588" s="457"/>
      <c r="L588" s="457"/>
      <c r="M588" s="457"/>
      <c r="N588" s="457"/>
      <c r="O588" s="458"/>
      <c r="P588" s="454" t="s">
        <v>43</v>
      </c>
      <c r="Q588" s="455"/>
      <c r="R588" s="455"/>
      <c r="S588" s="455"/>
      <c r="T588" s="455"/>
      <c r="U588" s="455"/>
      <c r="V588" s="456"/>
      <c r="W588" s="41" t="s">
        <v>42</v>
      </c>
      <c r="X588" s="42">
        <f>IFERROR(X586/H586,"0")+IFERROR(X587/H587,"0")</f>
        <v>0</v>
      </c>
      <c r="Y588" s="42">
        <f>IFERROR(Y586/H586,"0")+IFERROR(Y587/H587,"0")</f>
        <v>0</v>
      </c>
      <c r="Z588" s="42">
        <f>IFERROR(IF(Z586="",0,Z586),"0")+IFERROR(IF(Z587="",0,Z587),"0")</f>
        <v>0</v>
      </c>
      <c r="AA588" s="65"/>
      <c r="AB588" s="65"/>
      <c r="AC588" s="65"/>
    </row>
    <row r="589" spans="1:68" x14ac:dyDescent="0.2">
      <c r="A589" s="457"/>
      <c r="B589" s="457"/>
      <c r="C589" s="457"/>
      <c r="D589" s="457"/>
      <c r="E589" s="457"/>
      <c r="F589" s="457"/>
      <c r="G589" s="457"/>
      <c r="H589" s="457"/>
      <c r="I589" s="457"/>
      <c r="J589" s="457"/>
      <c r="K589" s="457"/>
      <c r="L589" s="457"/>
      <c r="M589" s="457"/>
      <c r="N589" s="457"/>
      <c r="O589" s="458"/>
      <c r="P589" s="454" t="s">
        <v>43</v>
      </c>
      <c r="Q589" s="455"/>
      <c r="R589" s="455"/>
      <c r="S589" s="455"/>
      <c r="T589" s="455"/>
      <c r="U589" s="455"/>
      <c r="V589" s="456"/>
      <c r="W589" s="41" t="s">
        <v>0</v>
      </c>
      <c r="X589" s="42">
        <f>IFERROR(SUM(X586:X587),"0")</f>
        <v>0</v>
      </c>
      <c r="Y589" s="42">
        <f>IFERROR(SUM(Y586:Y587),"0")</f>
        <v>0</v>
      </c>
      <c r="Z589" s="41"/>
      <c r="AA589" s="65"/>
      <c r="AB589" s="65"/>
      <c r="AC589" s="65"/>
    </row>
    <row r="590" spans="1:68" ht="14.25" customHeight="1" x14ac:dyDescent="0.25">
      <c r="A590" s="449" t="s">
        <v>155</v>
      </c>
      <c r="B590" s="449"/>
      <c r="C590" s="449"/>
      <c r="D590" s="449"/>
      <c r="E590" s="449"/>
      <c r="F590" s="449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/>
      <c r="Q590" s="449"/>
      <c r="R590" s="449"/>
      <c r="S590" s="449"/>
      <c r="T590" s="449"/>
      <c r="U590" s="449"/>
      <c r="V590" s="449"/>
      <c r="W590" s="449"/>
      <c r="X590" s="449"/>
      <c r="Y590" s="449"/>
      <c r="Z590" s="449"/>
      <c r="AA590" s="64"/>
      <c r="AB590" s="64"/>
      <c r="AC590" s="64"/>
    </row>
    <row r="591" spans="1:68" ht="27" customHeight="1" x14ac:dyDescent="0.25">
      <c r="A591" s="61" t="s">
        <v>738</v>
      </c>
      <c r="B591" s="61" t="s">
        <v>739</v>
      </c>
      <c r="C591" s="35">
        <v>4301020314</v>
      </c>
      <c r="D591" s="450">
        <v>4640242180090</v>
      </c>
      <c r="E591" s="450"/>
      <c r="F591" s="60">
        <v>1.35</v>
      </c>
      <c r="G591" s="36">
        <v>8</v>
      </c>
      <c r="H591" s="60">
        <v>10.8</v>
      </c>
      <c r="I591" s="60">
        <v>11.28</v>
      </c>
      <c r="J591" s="36">
        <v>56</v>
      </c>
      <c r="K591" s="36" t="s">
        <v>126</v>
      </c>
      <c r="L591" s="36"/>
      <c r="M591" s="37" t="s">
        <v>125</v>
      </c>
      <c r="N591" s="37"/>
      <c r="O591" s="36">
        <v>50</v>
      </c>
      <c r="P591" s="760" t="s">
        <v>740</v>
      </c>
      <c r="Q591" s="452"/>
      <c r="R591" s="452"/>
      <c r="S591" s="452"/>
      <c r="T591" s="453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IFERROR(IF(Y591=0,"",ROUNDUP(Y591/H591,0)*0.02175),"")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2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x14ac:dyDescent="0.2">
      <c r="A592" s="457"/>
      <c r="B592" s="457"/>
      <c r="C592" s="457"/>
      <c r="D592" s="457"/>
      <c r="E592" s="457"/>
      <c r="F592" s="457"/>
      <c r="G592" s="457"/>
      <c r="H592" s="457"/>
      <c r="I592" s="457"/>
      <c r="J592" s="457"/>
      <c r="K592" s="457"/>
      <c r="L592" s="457"/>
      <c r="M592" s="457"/>
      <c r="N592" s="457"/>
      <c r="O592" s="458"/>
      <c r="P592" s="454" t="s">
        <v>43</v>
      </c>
      <c r="Q592" s="455"/>
      <c r="R592" s="455"/>
      <c r="S592" s="455"/>
      <c r="T592" s="455"/>
      <c r="U592" s="455"/>
      <c r="V592" s="456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x14ac:dyDescent="0.2">
      <c r="A593" s="457"/>
      <c r="B593" s="457"/>
      <c r="C593" s="457"/>
      <c r="D593" s="457"/>
      <c r="E593" s="457"/>
      <c r="F593" s="457"/>
      <c r="G593" s="457"/>
      <c r="H593" s="457"/>
      <c r="I593" s="457"/>
      <c r="J593" s="457"/>
      <c r="K593" s="457"/>
      <c r="L593" s="457"/>
      <c r="M593" s="457"/>
      <c r="N593" s="457"/>
      <c r="O593" s="458"/>
      <c r="P593" s="454" t="s">
        <v>43</v>
      </c>
      <c r="Q593" s="455"/>
      <c r="R593" s="455"/>
      <c r="S593" s="455"/>
      <c r="T593" s="455"/>
      <c r="U593" s="455"/>
      <c r="V593" s="456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customHeight="1" x14ac:dyDescent="0.25">
      <c r="A594" s="449" t="s">
        <v>79</v>
      </c>
      <c r="B594" s="449"/>
      <c r="C594" s="449"/>
      <c r="D594" s="449"/>
      <c r="E594" s="449"/>
      <c r="F594" s="449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/>
      <c r="Q594" s="449"/>
      <c r="R594" s="449"/>
      <c r="S594" s="449"/>
      <c r="T594" s="449"/>
      <c r="U594" s="449"/>
      <c r="V594" s="449"/>
      <c r="W594" s="449"/>
      <c r="X594" s="449"/>
      <c r="Y594" s="449"/>
      <c r="Z594" s="449"/>
      <c r="AA594" s="64"/>
      <c r="AB594" s="64"/>
      <c r="AC594" s="64"/>
    </row>
    <row r="595" spans="1:68" ht="27" customHeight="1" x14ac:dyDescent="0.25">
      <c r="A595" s="61" t="s">
        <v>741</v>
      </c>
      <c r="B595" s="61" t="s">
        <v>742</v>
      </c>
      <c r="C595" s="35">
        <v>4301031321</v>
      </c>
      <c r="D595" s="450">
        <v>4640242180076</v>
      </c>
      <c r="E595" s="450"/>
      <c r="F595" s="60">
        <v>0.7</v>
      </c>
      <c r="G595" s="36">
        <v>6</v>
      </c>
      <c r="H595" s="60">
        <v>4.2</v>
      </c>
      <c r="I595" s="60">
        <v>4.4000000000000004</v>
      </c>
      <c r="J595" s="36">
        <v>156</v>
      </c>
      <c r="K595" s="36" t="s">
        <v>88</v>
      </c>
      <c r="L595" s="36"/>
      <c r="M595" s="37" t="s">
        <v>82</v>
      </c>
      <c r="N595" s="37"/>
      <c r="O595" s="36">
        <v>40</v>
      </c>
      <c r="P595" s="761" t="s">
        <v>743</v>
      </c>
      <c r="Q595" s="452"/>
      <c r="R595" s="452"/>
      <c r="S595" s="452"/>
      <c r="T595" s="453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IFERROR(IF(Y595=0,"",ROUNDUP(Y595/H595,0)*0.00753),"")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3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x14ac:dyDescent="0.2">
      <c r="A596" s="457"/>
      <c r="B596" s="457"/>
      <c r="C596" s="457"/>
      <c r="D596" s="457"/>
      <c r="E596" s="457"/>
      <c r="F596" s="457"/>
      <c r="G596" s="457"/>
      <c r="H596" s="457"/>
      <c r="I596" s="457"/>
      <c r="J596" s="457"/>
      <c r="K596" s="457"/>
      <c r="L596" s="457"/>
      <c r="M596" s="457"/>
      <c r="N596" s="457"/>
      <c r="O596" s="458"/>
      <c r="P596" s="454" t="s">
        <v>43</v>
      </c>
      <c r="Q596" s="455"/>
      <c r="R596" s="455"/>
      <c r="S596" s="455"/>
      <c r="T596" s="455"/>
      <c r="U596" s="455"/>
      <c r="V596" s="456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x14ac:dyDescent="0.2">
      <c r="A597" s="457"/>
      <c r="B597" s="457"/>
      <c r="C597" s="457"/>
      <c r="D597" s="457"/>
      <c r="E597" s="457"/>
      <c r="F597" s="457"/>
      <c r="G597" s="457"/>
      <c r="H597" s="457"/>
      <c r="I597" s="457"/>
      <c r="J597" s="457"/>
      <c r="K597" s="457"/>
      <c r="L597" s="457"/>
      <c r="M597" s="457"/>
      <c r="N597" s="457"/>
      <c r="O597" s="458"/>
      <c r="P597" s="454" t="s">
        <v>43</v>
      </c>
      <c r="Q597" s="455"/>
      <c r="R597" s="455"/>
      <c r="S597" s="455"/>
      <c r="T597" s="455"/>
      <c r="U597" s="455"/>
      <c r="V597" s="456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4.25" customHeight="1" x14ac:dyDescent="0.25">
      <c r="A598" s="449" t="s">
        <v>84</v>
      </c>
      <c r="B598" s="449"/>
      <c r="C598" s="449"/>
      <c r="D598" s="449"/>
      <c r="E598" s="449"/>
      <c r="F598" s="449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/>
      <c r="Q598" s="449"/>
      <c r="R598" s="449"/>
      <c r="S598" s="449"/>
      <c r="T598" s="449"/>
      <c r="U598" s="449"/>
      <c r="V598" s="449"/>
      <c r="W598" s="449"/>
      <c r="X598" s="449"/>
      <c r="Y598" s="449"/>
      <c r="Z598" s="449"/>
      <c r="AA598" s="64"/>
      <c r="AB598" s="64"/>
      <c r="AC598" s="64"/>
    </row>
    <row r="599" spans="1:68" ht="27" customHeight="1" x14ac:dyDescent="0.25">
      <c r="A599" s="61" t="s">
        <v>744</v>
      </c>
      <c r="B599" s="61" t="s">
        <v>745</v>
      </c>
      <c r="C599" s="35">
        <v>4301051780</v>
      </c>
      <c r="D599" s="450">
        <v>4640242180106</v>
      </c>
      <c r="E599" s="450"/>
      <c r="F599" s="60">
        <v>1.3</v>
      </c>
      <c r="G599" s="36">
        <v>6</v>
      </c>
      <c r="H599" s="60">
        <v>7.8</v>
      </c>
      <c r="I599" s="60">
        <v>8.2799999999999994</v>
      </c>
      <c r="J599" s="36">
        <v>56</v>
      </c>
      <c r="K599" s="36" t="s">
        <v>126</v>
      </c>
      <c r="L599" s="36"/>
      <c r="M599" s="37" t="s">
        <v>82</v>
      </c>
      <c r="N599" s="37"/>
      <c r="O599" s="36">
        <v>45</v>
      </c>
      <c r="P599" s="762" t="s">
        <v>746</v>
      </c>
      <c r="Q599" s="452"/>
      <c r="R599" s="452"/>
      <c r="S599" s="452"/>
      <c r="T599" s="453"/>
      <c r="U599" s="38" t="s">
        <v>48</v>
      </c>
      <c r="V599" s="38" t="s">
        <v>48</v>
      </c>
      <c r="W599" s="39" t="s">
        <v>0</v>
      </c>
      <c r="X599" s="57">
        <v>0</v>
      </c>
      <c r="Y599" s="54">
        <f>IFERROR(IF(X599="",0,CEILING((X599/$H599),1)*$H599),"")</f>
        <v>0</v>
      </c>
      <c r="Z599" s="40" t="str">
        <f>IFERROR(IF(Y599=0,"",ROUNDUP(Y599/H599,0)*0.02175),"")</f>
        <v/>
      </c>
      <c r="AA599" s="66" t="s">
        <v>48</v>
      </c>
      <c r="AB599" s="67" t="s">
        <v>48</v>
      </c>
      <c r="AC599" s="77"/>
      <c r="AG599" s="76"/>
      <c r="AJ599" s="79"/>
      <c r="AK599" s="79"/>
      <c r="BB599" s="384" t="s">
        <v>69</v>
      </c>
      <c r="BM599" s="76">
        <f>IFERROR(X599*I599/H599,"0")</f>
        <v>0</v>
      </c>
      <c r="BN599" s="76">
        <f>IFERROR(Y599*I599/H599,"0")</f>
        <v>0</v>
      </c>
      <c r="BO599" s="76">
        <f>IFERROR(1/J599*(X599/H599),"0")</f>
        <v>0</v>
      </c>
      <c r="BP599" s="76">
        <f>IFERROR(1/J599*(Y599/H599),"0")</f>
        <v>0</v>
      </c>
    </row>
    <row r="600" spans="1:68" x14ac:dyDescent="0.2">
      <c r="A600" s="457"/>
      <c r="B600" s="457"/>
      <c r="C600" s="457"/>
      <c r="D600" s="457"/>
      <c r="E600" s="457"/>
      <c r="F600" s="457"/>
      <c r="G600" s="457"/>
      <c r="H600" s="457"/>
      <c r="I600" s="457"/>
      <c r="J600" s="457"/>
      <c r="K600" s="457"/>
      <c r="L600" s="457"/>
      <c r="M600" s="457"/>
      <c r="N600" s="457"/>
      <c r="O600" s="458"/>
      <c r="P600" s="454" t="s">
        <v>43</v>
      </c>
      <c r="Q600" s="455"/>
      <c r="R600" s="455"/>
      <c r="S600" s="455"/>
      <c r="T600" s="455"/>
      <c r="U600" s="455"/>
      <c r="V600" s="456"/>
      <c r="W600" s="41" t="s">
        <v>42</v>
      </c>
      <c r="X600" s="42">
        <f>IFERROR(X599/H599,"0")</f>
        <v>0</v>
      </c>
      <c r="Y600" s="42">
        <f>IFERROR(Y599/H599,"0")</f>
        <v>0</v>
      </c>
      <c r="Z600" s="42">
        <f>IFERROR(IF(Z599="",0,Z599),"0")</f>
        <v>0</v>
      </c>
      <c r="AA600" s="65"/>
      <c r="AB600" s="65"/>
      <c r="AC600" s="65"/>
    </row>
    <row r="601" spans="1:68" x14ac:dyDescent="0.2">
      <c r="A601" s="457"/>
      <c r="B601" s="457"/>
      <c r="C601" s="457"/>
      <c r="D601" s="457"/>
      <c r="E601" s="457"/>
      <c r="F601" s="457"/>
      <c r="G601" s="457"/>
      <c r="H601" s="457"/>
      <c r="I601" s="457"/>
      <c r="J601" s="457"/>
      <c r="K601" s="457"/>
      <c r="L601" s="457"/>
      <c r="M601" s="457"/>
      <c r="N601" s="457"/>
      <c r="O601" s="458"/>
      <c r="P601" s="454" t="s">
        <v>43</v>
      </c>
      <c r="Q601" s="455"/>
      <c r="R601" s="455"/>
      <c r="S601" s="455"/>
      <c r="T601" s="455"/>
      <c r="U601" s="455"/>
      <c r="V601" s="456"/>
      <c r="W601" s="41" t="s">
        <v>0</v>
      </c>
      <c r="X601" s="42">
        <f>IFERROR(SUM(X599:X599),"0")</f>
        <v>0</v>
      </c>
      <c r="Y601" s="42">
        <f>IFERROR(SUM(Y599:Y599),"0")</f>
        <v>0</v>
      </c>
      <c r="Z601" s="41"/>
      <c r="AA601" s="65"/>
      <c r="AB601" s="65"/>
      <c r="AC601" s="65"/>
    </row>
    <row r="602" spans="1:68" ht="15" customHeight="1" x14ac:dyDescent="0.2">
      <c r="A602" s="457"/>
      <c r="B602" s="457"/>
      <c r="C602" s="457"/>
      <c r="D602" s="457"/>
      <c r="E602" s="457"/>
      <c r="F602" s="457"/>
      <c r="G602" s="457"/>
      <c r="H602" s="457"/>
      <c r="I602" s="457"/>
      <c r="J602" s="457"/>
      <c r="K602" s="457"/>
      <c r="L602" s="457"/>
      <c r="M602" s="457"/>
      <c r="N602" s="457"/>
      <c r="O602" s="766"/>
      <c r="P602" s="763" t="s">
        <v>36</v>
      </c>
      <c r="Q602" s="764"/>
      <c r="R602" s="764"/>
      <c r="S602" s="764"/>
      <c r="T602" s="764"/>
      <c r="U602" s="764"/>
      <c r="V602" s="765"/>
      <c r="W602" s="41" t="s">
        <v>0</v>
      </c>
      <c r="X602" s="42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18000</v>
      </c>
      <c r="Y602" s="42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18001.199999999997</v>
      </c>
      <c r="Z602" s="41"/>
      <c r="AA602" s="65"/>
      <c r="AB602" s="65"/>
      <c r="AC602" s="65"/>
    </row>
    <row r="603" spans="1:68" x14ac:dyDescent="0.2">
      <c r="A603" s="457"/>
      <c r="B603" s="457"/>
      <c r="C603" s="457"/>
      <c r="D603" s="457"/>
      <c r="E603" s="457"/>
      <c r="F603" s="457"/>
      <c r="G603" s="457"/>
      <c r="H603" s="457"/>
      <c r="I603" s="457"/>
      <c r="J603" s="457"/>
      <c r="K603" s="457"/>
      <c r="L603" s="457"/>
      <c r="M603" s="457"/>
      <c r="N603" s="457"/>
      <c r="O603" s="766"/>
      <c r="P603" s="763" t="s">
        <v>37</v>
      </c>
      <c r="Q603" s="764"/>
      <c r="R603" s="764"/>
      <c r="S603" s="764"/>
      <c r="T603" s="764"/>
      <c r="U603" s="764"/>
      <c r="V603" s="765"/>
      <c r="W603" s="41" t="s">
        <v>0</v>
      </c>
      <c r="X603" s="42">
        <f>IFERROR(SUM(BM22:BM599),"0")</f>
        <v>18931.846153846156</v>
      </c>
      <c r="Y603" s="42">
        <f>IFERROR(SUM(BN22:BN599),"0")</f>
        <v>18933.131999999998</v>
      </c>
      <c r="Z603" s="41"/>
      <c r="AA603" s="65"/>
      <c r="AB603" s="65"/>
      <c r="AC603" s="65"/>
    </row>
    <row r="604" spans="1:68" x14ac:dyDescent="0.2">
      <c r="A604" s="457"/>
      <c r="B604" s="457"/>
      <c r="C604" s="457"/>
      <c r="D604" s="457"/>
      <c r="E604" s="457"/>
      <c r="F604" s="457"/>
      <c r="G604" s="457"/>
      <c r="H604" s="457"/>
      <c r="I604" s="457"/>
      <c r="J604" s="457"/>
      <c r="K604" s="457"/>
      <c r="L604" s="457"/>
      <c r="M604" s="457"/>
      <c r="N604" s="457"/>
      <c r="O604" s="766"/>
      <c r="P604" s="763" t="s">
        <v>38</v>
      </c>
      <c r="Q604" s="764"/>
      <c r="R604" s="764"/>
      <c r="S604" s="764"/>
      <c r="T604" s="764"/>
      <c r="U604" s="764"/>
      <c r="V604" s="765"/>
      <c r="W604" s="41" t="s">
        <v>23</v>
      </c>
      <c r="X604" s="43">
        <f>ROUNDUP(SUM(BO22:BO599),0)</f>
        <v>34</v>
      </c>
      <c r="Y604" s="43">
        <f>ROUNDUP(SUM(BP22:BP599),0)</f>
        <v>34</v>
      </c>
      <c r="Z604" s="41"/>
      <c r="AA604" s="65"/>
      <c r="AB604" s="65"/>
      <c r="AC604" s="65"/>
    </row>
    <row r="605" spans="1:68" x14ac:dyDescent="0.2">
      <c r="A605" s="457"/>
      <c r="B605" s="457"/>
      <c r="C605" s="457"/>
      <c r="D605" s="457"/>
      <c r="E605" s="457"/>
      <c r="F605" s="457"/>
      <c r="G605" s="457"/>
      <c r="H605" s="457"/>
      <c r="I605" s="457"/>
      <c r="J605" s="457"/>
      <c r="K605" s="457"/>
      <c r="L605" s="457"/>
      <c r="M605" s="457"/>
      <c r="N605" s="457"/>
      <c r="O605" s="766"/>
      <c r="P605" s="763" t="s">
        <v>39</v>
      </c>
      <c r="Q605" s="764"/>
      <c r="R605" s="764"/>
      <c r="S605" s="764"/>
      <c r="T605" s="764"/>
      <c r="U605" s="764"/>
      <c r="V605" s="765"/>
      <c r="W605" s="41" t="s">
        <v>0</v>
      </c>
      <c r="X605" s="42">
        <f>GrossWeightTotal+PalletQtyTotal*25</f>
        <v>19781.846153846156</v>
      </c>
      <c r="Y605" s="42">
        <f>GrossWeightTotalR+PalletQtyTotalR*25</f>
        <v>19783.131999999998</v>
      </c>
      <c r="Z605" s="41"/>
      <c r="AA605" s="65"/>
      <c r="AB605" s="65"/>
      <c r="AC605" s="65"/>
    </row>
    <row r="606" spans="1:68" x14ac:dyDescent="0.2">
      <c r="A606" s="457"/>
      <c r="B606" s="457"/>
      <c r="C606" s="457"/>
      <c r="D606" s="457"/>
      <c r="E606" s="457"/>
      <c r="F606" s="457"/>
      <c r="G606" s="457"/>
      <c r="H606" s="457"/>
      <c r="I606" s="457"/>
      <c r="J606" s="457"/>
      <c r="K606" s="457"/>
      <c r="L606" s="457"/>
      <c r="M606" s="457"/>
      <c r="N606" s="457"/>
      <c r="O606" s="766"/>
      <c r="P606" s="763" t="s">
        <v>40</v>
      </c>
      <c r="Q606" s="764"/>
      <c r="R606" s="764"/>
      <c r="S606" s="764"/>
      <c r="T606" s="764"/>
      <c r="U606" s="764"/>
      <c r="V606" s="765"/>
      <c r="W606" s="41" t="s">
        <v>23</v>
      </c>
      <c r="X606" s="42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1753.8461538461538</v>
      </c>
      <c r="Y606" s="42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1754</v>
      </c>
      <c r="Z606" s="41"/>
      <c r="AA606" s="65"/>
      <c r="AB606" s="65"/>
      <c r="AC606" s="65"/>
    </row>
    <row r="607" spans="1:68" ht="14.25" x14ac:dyDescent="0.2">
      <c r="A607" s="457"/>
      <c r="B607" s="457"/>
      <c r="C607" s="457"/>
      <c r="D607" s="457"/>
      <c r="E607" s="457"/>
      <c r="F607" s="457"/>
      <c r="G607" s="457"/>
      <c r="H607" s="457"/>
      <c r="I607" s="457"/>
      <c r="J607" s="457"/>
      <c r="K607" s="457"/>
      <c r="L607" s="457"/>
      <c r="M607" s="457"/>
      <c r="N607" s="457"/>
      <c r="O607" s="766"/>
      <c r="P607" s="763" t="s">
        <v>41</v>
      </c>
      <c r="Q607" s="764"/>
      <c r="R607" s="764"/>
      <c r="S607" s="764"/>
      <c r="T607" s="764"/>
      <c r="U607" s="764"/>
      <c r="V607" s="765"/>
      <c r="W607" s="44" t="s">
        <v>54</v>
      </c>
      <c r="X607" s="41"/>
      <c r="Y607" s="41"/>
      <c r="Z607" s="41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38.149499999999996</v>
      </c>
      <c r="AA607" s="65"/>
      <c r="AB607" s="65"/>
      <c r="AC607" s="65"/>
    </row>
    <row r="608" spans="1:68" ht="13.5" thickBot="1" x14ac:dyDescent="0.25"/>
    <row r="609" spans="1:32" ht="27" thickTop="1" thickBot="1" x14ac:dyDescent="0.25">
      <c r="A609" s="45" t="s">
        <v>9</v>
      </c>
      <c r="B609" s="78" t="s">
        <v>78</v>
      </c>
      <c r="C609" s="767" t="s">
        <v>120</v>
      </c>
      <c r="D609" s="767" t="s">
        <v>120</v>
      </c>
      <c r="E609" s="767" t="s">
        <v>120</v>
      </c>
      <c r="F609" s="767" t="s">
        <v>120</v>
      </c>
      <c r="G609" s="767" t="s">
        <v>120</v>
      </c>
      <c r="H609" s="767" t="s">
        <v>120</v>
      </c>
      <c r="I609" s="767" t="s">
        <v>263</v>
      </c>
      <c r="J609" s="767" t="s">
        <v>263</v>
      </c>
      <c r="K609" s="767" t="s">
        <v>263</v>
      </c>
      <c r="L609" s="768"/>
      <c r="M609" s="767" t="s">
        <v>263</v>
      </c>
      <c r="N609" s="768"/>
      <c r="O609" s="767" t="s">
        <v>263</v>
      </c>
      <c r="P609" s="767" t="s">
        <v>263</v>
      </c>
      <c r="Q609" s="767" t="s">
        <v>263</v>
      </c>
      <c r="R609" s="767" t="s">
        <v>263</v>
      </c>
      <c r="S609" s="767" t="s">
        <v>263</v>
      </c>
      <c r="T609" s="767" t="s">
        <v>263</v>
      </c>
      <c r="U609" s="767" t="s">
        <v>263</v>
      </c>
      <c r="V609" s="767" t="s">
        <v>263</v>
      </c>
      <c r="W609" s="767" t="s">
        <v>479</v>
      </c>
      <c r="X609" s="767" t="s">
        <v>479</v>
      </c>
      <c r="Y609" s="767" t="s">
        <v>534</v>
      </c>
      <c r="Z609" s="767" t="s">
        <v>534</v>
      </c>
      <c r="AA609" s="767" t="s">
        <v>534</v>
      </c>
      <c r="AB609" s="767" t="s">
        <v>534</v>
      </c>
      <c r="AC609" s="78" t="s">
        <v>620</v>
      </c>
      <c r="AD609" s="767" t="s">
        <v>663</v>
      </c>
      <c r="AE609" s="767" t="s">
        <v>663</v>
      </c>
      <c r="AF609" s="1"/>
    </row>
    <row r="610" spans="1:32" ht="14.25" customHeight="1" thickTop="1" x14ac:dyDescent="0.2">
      <c r="A610" s="769" t="s">
        <v>10</v>
      </c>
      <c r="B610" s="767" t="s">
        <v>78</v>
      </c>
      <c r="C610" s="767" t="s">
        <v>121</v>
      </c>
      <c r="D610" s="767" t="s">
        <v>141</v>
      </c>
      <c r="E610" s="767" t="s">
        <v>183</v>
      </c>
      <c r="F610" s="767" t="s">
        <v>200</v>
      </c>
      <c r="G610" s="767" t="s">
        <v>231</v>
      </c>
      <c r="H610" s="767" t="s">
        <v>120</v>
      </c>
      <c r="I610" s="767" t="s">
        <v>264</v>
      </c>
      <c r="J610" s="767" t="s">
        <v>281</v>
      </c>
      <c r="K610" s="767" t="s">
        <v>337</v>
      </c>
      <c r="L610" s="1"/>
      <c r="M610" s="767" t="s">
        <v>352</v>
      </c>
      <c r="N610" s="1"/>
      <c r="O610" s="767" t="s">
        <v>368</v>
      </c>
      <c r="P610" s="767" t="s">
        <v>379</v>
      </c>
      <c r="Q610" s="767" t="s">
        <v>382</v>
      </c>
      <c r="R610" s="767" t="s">
        <v>389</v>
      </c>
      <c r="S610" s="767" t="s">
        <v>400</v>
      </c>
      <c r="T610" s="767" t="s">
        <v>403</v>
      </c>
      <c r="U610" s="767" t="s">
        <v>410</v>
      </c>
      <c r="V610" s="767" t="s">
        <v>470</v>
      </c>
      <c r="W610" s="767" t="s">
        <v>480</v>
      </c>
      <c r="X610" s="767" t="s">
        <v>508</v>
      </c>
      <c r="Y610" s="767" t="s">
        <v>535</v>
      </c>
      <c r="Z610" s="767" t="s">
        <v>583</v>
      </c>
      <c r="AA610" s="767" t="s">
        <v>605</v>
      </c>
      <c r="AB610" s="767" t="s">
        <v>612</v>
      </c>
      <c r="AC610" s="767" t="s">
        <v>620</v>
      </c>
      <c r="AD610" s="767" t="s">
        <v>663</v>
      </c>
      <c r="AE610" s="767" t="s">
        <v>731</v>
      </c>
      <c r="AF610" s="1"/>
    </row>
    <row r="611" spans="1:32" ht="13.5" thickBot="1" x14ac:dyDescent="0.25">
      <c r="A611" s="770"/>
      <c r="B611" s="767"/>
      <c r="C611" s="767"/>
      <c r="D611" s="767"/>
      <c r="E611" s="767"/>
      <c r="F611" s="767"/>
      <c r="G611" s="767"/>
      <c r="H611" s="767"/>
      <c r="I611" s="767"/>
      <c r="J611" s="767"/>
      <c r="K611" s="767"/>
      <c r="L611" s="1"/>
      <c r="M611" s="767"/>
      <c r="N611" s="1"/>
      <c r="O611" s="767"/>
      <c r="P611" s="767"/>
      <c r="Q611" s="767"/>
      <c r="R611" s="767"/>
      <c r="S611" s="767"/>
      <c r="T611" s="767"/>
      <c r="U611" s="767"/>
      <c r="V611" s="767"/>
      <c r="W611" s="767"/>
      <c r="X611" s="767"/>
      <c r="Y611" s="767"/>
      <c r="Z611" s="767"/>
      <c r="AA611" s="767"/>
      <c r="AB611" s="767"/>
      <c r="AC611" s="767"/>
      <c r="AD611" s="767"/>
      <c r="AE611" s="767"/>
      <c r="AF611" s="1"/>
    </row>
    <row r="612" spans="1:32" ht="18" thickTop="1" thickBot="1" x14ac:dyDescent="0.25">
      <c r="A612" s="45" t="s">
        <v>13</v>
      </c>
      <c r="B61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51">
        <f>IFERROR(Y53*1,"0")+IFERROR(Y54*1,"0")+IFERROR(Y55*1,"0")+IFERROR(Y56*1,"0")+IFERROR(Y57*1,"0")+IFERROR(Y58*1,"0")+IFERROR(Y62*1,"0")+IFERROR(Y63*1,"0")</f>
        <v>0</v>
      </c>
      <c r="D612" s="51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51">
        <f>IFERROR(Y103*1,"0")+IFERROR(Y104*1,"0")+IFERROR(Y105*1,"0")+IFERROR(Y109*1,"0")+IFERROR(Y110*1,"0")+IFERROR(Y111*1,"0")+IFERROR(Y112*1,"0")+IFERROR(Y113*1,"0")</f>
        <v>0</v>
      </c>
      <c r="F612" s="51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51">
        <f>IFERROR(Y147*1,"0")+IFERROR(Y148*1,"0")+IFERROR(Y152*1,"0")+IFERROR(Y153*1,"0")+IFERROR(Y157*1,"0")+IFERROR(Y158*1,"0")</f>
        <v>0</v>
      </c>
      <c r="H612" s="51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51">
        <f>IFERROR(Y185*1,"0")+IFERROR(Y186*1,"0")+IFERROR(Y187*1,"0")+IFERROR(Y188*1,"0")+IFERROR(Y189*1,"0")+IFERROR(Y190*1,"0")+IFERROR(Y191*1,"0")+IFERROR(Y192*1,"0")</f>
        <v>0</v>
      </c>
      <c r="J612" s="51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51">
        <f>IFERROR(Y241*1,"0")+IFERROR(Y242*1,"0")+IFERROR(Y243*1,"0")+IFERROR(Y244*1,"0")+IFERROR(Y245*1,"0")+IFERROR(Y246*1,"0")+IFERROR(Y247*1,"0")+IFERROR(Y248*1,"0")</f>
        <v>0</v>
      </c>
      <c r="L612" s="1"/>
      <c r="M612" s="51">
        <f>IFERROR(Y253*1,"0")+IFERROR(Y254*1,"0")+IFERROR(Y255*1,"0")+IFERROR(Y256*1,"0")+IFERROR(Y257*1,"0")+IFERROR(Y258*1,"0")+IFERROR(Y259*1,"0")+IFERROR(Y260*1,"0")</f>
        <v>0</v>
      </c>
      <c r="N612" s="1"/>
      <c r="O612" s="51">
        <f>IFERROR(Y265*1,"0")+IFERROR(Y266*1,"0")+IFERROR(Y267*1,"0")+IFERROR(Y268*1,"0")+IFERROR(Y269*1,"0")</f>
        <v>0</v>
      </c>
      <c r="P612" s="51">
        <f>IFERROR(Y274*1,"0")</f>
        <v>0</v>
      </c>
      <c r="Q612" s="51">
        <f>IFERROR(Y279*1,"0")+IFERROR(Y280*1,"0")+IFERROR(Y281*1,"0")</f>
        <v>0</v>
      </c>
      <c r="R612" s="51">
        <f>IFERROR(Y286*1,"0")+IFERROR(Y287*1,"0")+IFERROR(Y288*1,"0")+IFERROR(Y289*1,"0")+IFERROR(Y290*1,"0")</f>
        <v>0</v>
      </c>
      <c r="S612" s="51">
        <f>IFERROR(Y295*1,"0")</f>
        <v>0</v>
      </c>
      <c r="T612" s="51">
        <f>IFERROR(Y300*1,"0")+IFERROR(Y304*1,"0")+IFERROR(Y305*1,"0")</f>
        <v>0</v>
      </c>
      <c r="U612" s="51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9001.1999999999989</v>
      </c>
      <c r="V612" s="51">
        <f>IFERROR(Y356*1,"0")+IFERROR(Y360*1,"0")+IFERROR(Y361*1,"0")+IFERROR(Y362*1,"0")</f>
        <v>0</v>
      </c>
      <c r="W612" s="51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9000</v>
      </c>
      <c r="X612" s="51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51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51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51">
        <f>IFERROR(Y491*1,"0")+IFERROR(Y492*1,"0")+IFERROR(Y493*1,"0")</f>
        <v>0</v>
      </c>
      <c r="AB612" s="51">
        <f>IFERROR(Y498*1,"0")+IFERROR(Y499*1,"0")+IFERROR(Y503*1,"0")</f>
        <v>0</v>
      </c>
      <c r="AC612" s="51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51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51">
        <f>IFERROR(Y586*1,"0")+IFERROR(Y587*1,"0")+IFERROR(Y591*1,"0")+IFERROR(Y595*1,"0")+IFERROR(Y599*1,"0")</f>
        <v>0</v>
      </c>
      <c r="AF612" s="1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8">
    <mergeCell ref="AD609:AE609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J611"/>
    <mergeCell ref="K610:K611"/>
    <mergeCell ref="M610:M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W610:W611"/>
    <mergeCell ref="X610:X611"/>
    <mergeCell ref="Y610:Y611"/>
    <mergeCell ref="Z610:Z611"/>
    <mergeCell ref="AA610:AA611"/>
    <mergeCell ref="AB610:AB611"/>
    <mergeCell ref="AC610:AC611"/>
    <mergeCell ref="AD610:AD611"/>
    <mergeCell ref="AE610:AE611"/>
    <mergeCell ref="A598:Z598"/>
    <mergeCell ref="D599:E599"/>
    <mergeCell ref="P599:T599"/>
    <mergeCell ref="P600:V600"/>
    <mergeCell ref="A600:O601"/>
    <mergeCell ref="P601:V601"/>
    <mergeCell ref="P602:V602"/>
    <mergeCell ref="A602:O607"/>
    <mergeCell ref="P603:V603"/>
    <mergeCell ref="P604:V604"/>
    <mergeCell ref="P605:V605"/>
    <mergeCell ref="P606:V606"/>
    <mergeCell ref="P607:V607"/>
    <mergeCell ref="C609:H609"/>
    <mergeCell ref="I609:V609"/>
    <mergeCell ref="W609:X609"/>
    <mergeCell ref="Y609:AB609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A585:Z585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P542:V542"/>
    <mergeCell ref="A542:O543"/>
    <mergeCell ref="P543:V543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D499:E499"/>
    <mergeCell ref="P499:T499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P465:V465"/>
    <mergeCell ref="A465:O466"/>
    <mergeCell ref="P466:V466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P393:V393"/>
    <mergeCell ref="A393:O394"/>
    <mergeCell ref="P394:V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P306:V306"/>
    <mergeCell ref="A306:O307"/>
    <mergeCell ref="P307:V307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2" t="s">
        <v>748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750</v>
      </c>
      <c r="C6" s="52" t="s">
        <v>751</v>
      </c>
      <c r="D6" s="52" t="s">
        <v>752</v>
      </c>
      <c r="E6" s="52" t="s">
        <v>48</v>
      </c>
    </row>
    <row r="7" spans="2:8" x14ac:dyDescent="0.2">
      <c r="B7" s="52" t="s">
        <v>753</v>
      </c>
      <c r="C7" s="52" t="s">
        <v>754</v>
      </c>
      <c r="D7" s="52" t="s">
        <v>755</v>
      </c>
      <c r="E7" s="52" t="s">
        <v>48</v>
      </c>
    </row>
    <row r="8" spans="2:8" x14ac:dyDescent="0.2">
      <c r="B8" s="52" t="s">
        <v>756</v>
      </c>
      <c r="C8" s="52" t="s">
        <v>757</v>
      </c>
      <c r="D8" s="52" t="s">
        <v>758</v>
      </c>
      <c r="E8" s="52" t="s">
        <v>48</v>
      </c>
    </row>
    <row r="9" spans="2:8" x14ac:dyDescent="0.2">
      <c r="B9" s="52" t="s">
        <v>759</v>
      </c>
      <c r="C9" s="52" t="s">
        <v>760</v>
      </c>
      <c r="D9" s="52" t="s">
        <v>761</v>
      </c>
      <c r="E9" s="52" t="s">
        <v>48</v>
      </c>
    </row>
    <row r="10" spans="2:8" x14ac:dyDescent="0.2">
      <c r="B10" s="52" t="s">
        <v>762</v>
      </c>
      <c r="C10" s="52" t="s">
        <v>763</v>
      </c>
      <c r="D10" s="52" t="s">
        <v>764</v>
      </c>
      <c r="E10" s="52" t="s">
        <v>48</v>
      </c>
    </row>
    <row r="11" spans="2:8" x14ac:dyDescent="0.2">
      <c r="B11" s="52" t="s">
        <v>765</v>
      </c>
      <c r="C11" s="52" t="s">
        <v>766</v>
      </c>
      <c r="D11" s="52" t="s">
        <v>767</v>
      </c>
      <c r="E11" s="52" t="s">
        <v>48</v>
      </c>
    </row>
    <row r="13" spans="2:8" x14ac:dyDescent="0.2">
      <c r="B13" s="52" t="s">
        <v>768</v>
      </c>
      <c r="C13" s="52" t="s">
        <v>751</v>
      </c>
      <c r="D13" s="52" t="s">
        <v>48</v>
      </c>
      <c r="E13" s="52" t="s">
        <v>48</v>
      </c>
    </row>
    <row r="15" spans="2:8" x14ac:dyDescent="0.2">
      <c r="B15" s="52" t="s">
        <v>769</v>
      </c>
      <c r="C15" s="52" t="s">
        <v>754</v>
      </c>
      <c r="D15" s="52" t="s">
        <v>48</v>
      </c>
      <c r="E15" s="52" t="s">
        <v>48</v>
      </c>
    </row>
    <row r="17" spans="2:5" x14ac:dyDescent="0.2">
      <c r="B17" s="52" t="s">
        <v>770</v>
      </c>
      <c r="C17" s="52" t="s">
        <v>757</v>
      </c>
      <c r="D17" s="52" t="s">
        <v>48</v>
      </c>
      <c r="E17" s="52" t="s">
        <v>48</v>
      </c>
    </row>
    <row r="19" spans="2:5" x14ac:dyDescent="0.2">
      <c r="B19" s="52" t="s">
        <v>771</v>
      </c>
      <c r="C19" s="52" t="s">
        <v>760</v>
      </c>
      <c r="D19" s="52" t="s">
        <v>48</v>
      </c>
      <c r="E19" s="52" t="s">
        <v>48</v>
      </c>
    </row>
    <row r="21" spans="2:5" x14ac:dyDescent="0.2">
      <c r="B21" s="52" t="s">
        <v>772</v>
      </c>
      <c r="C21" s="52" t="s">
        <v>763</v>
      </c>
      <c r="D21" s="52" t="s">
        <v>48</v>
      </c>
      <c r="E21" s="52" t="s">
        <v>48</v>
      </c>
    </row>
    <row r="23" spans="2:5" x14ac:dyDescent="0.2">
      <c r="B23" s="52" t="s">
        <v>773</v>
      </c>
      <c r="C23" s="52" t="s">
        <v>766</v>
      </c>
      <c r="D23" s="52" t="s">
        <v>48</v>
      </c>
      <c r="E23" s="52" t="s">
        <v>48</v>
      </c>
    </row>
    <row r="25" spans="2:5" x14ac:dyDescent="0.2">
      <c r="B25" s="52" t="s">
        <v>774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784</v>
      </c>
      <c r="C35" s="52" t="s">
        <v>48</v>
      </c>
      <c r="D35" s="52" t="s">
        <v>48</v>
      </c>
      <c r="E35" s="52" t="s">
        <v>48</v>
      </c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1272</vt:i4>
      </vt:variant>
    </vt:vector>
  </HeadingPairs>
  <TitlesOfParts>
    <vt:vector size="12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2024-08-20T10:24:28Z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