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0,08,24 Теплова\"/>
    </mc:Choice>
  </mc:AlternateContent>
  <xr:revisionPtr revIDLastSave="0" documentId="13_ncr:1_{C9C16024-9A9F-4498-AE39-7104115229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Y576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O535" i="1"/>
  <c r="BM535" i="1"/>
  <c r="Y535" i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P517" i="1"/>
  <c r="BO517" i="1"/>
  <c r="BN517" i="1"/>
  <c r="BM517" i="1"/>
  <c r="Z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N410" i="1"/>
  <c r="BM410" i="1"/>
  <c r="Z410" i="1"/>
  <c r="Y410" i="1"/>
  <c r="BP410" i="1" s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X394" i="1"/>
  <c r="X393" i="1"/>
  <c r="BO392" i="1"/>
  <c r="BM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N372" i="1"/>
  <c r="BM372" i="1"/>
  <c r="Z372" i="1"/>
  <c r="Y372" i="1"/>
  <c r="BP372" i="1" s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BP368" i="1" s="1"/>
  <c r="P368" i="1"/>
  <c r="X364" i="1"/>
  <c r="X363" i="1"/>
  <c r="BO362" i="1"/>
  <c r="BM362" i="1"/>
  <c r="Y362" i="1"/>
  <c r="P362" i="1"/>
  <c r="BO361" i="1"/>
  <c r="BM361" i="1"/>
  <c r="Y361" i="1"/>
  <c r="Y363" i="1" s="1"/>
  <c r="P361" i="1"/>
  <c r="BP360" i="1"/>
  <c r="BO360" i="1"/>
  <c r="BN360" i="1"/>
  <c r="BM360" i="1"/>
  <c r="Z360" i="1"/>
  <c r="Y360" i="1"/>
  <c r="P360" i="1"/>
  <c r="X358" i="1"/>
  <c r="Y357" i="1"/>
  <c r="X357" i="1"/>
  <c r="BP356" i="1"/>
  <c r="BO356" i="1"/>
  <c r="BN356" i="1"/>
  <c r="BM356" i="1"/>
  <c r="Z356" i="1"/>
  <c r="Z357" i="1" s="1"/>
  <c r="Y356" i="1"/>
  <c r="P356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BO342" i="1"/>
  <c r="BM342" i="1"/>
  <c r="Y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X302" i="1"/>
  <c r="Y301" i="1"/>
  <c r="X301" i="1"/>
  <c r="BP300" i="1"/>
  <c r="BO300" i="1"/>
  <c r="BN300" i="1"/>
  <c r="BM300" i="1"/>
  <c r="Z300" i="1"/>
  <c r="Z301" i="1" s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S612" i="1" s="1"/>
  <c r="P295" i="1"/>
  <c r="X292" i="1"/>
  <c r="X291" i="1"/>
  <c r="BO290" i="1"/>
  <c r="BM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Y282" i="1" s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X230" i="1"/>
  <c r="X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4" i="1"/>
  <c r="X193" i="1"/>
  <c r="BO192" i="1"/>
  <c r="BM192" i="1"/>
  <c r="Y192" i="1"/>
  <c r="P192" i="1"/>
  <c r="BO191" i="1"/>
  <c r="BM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Z186" i="1" s="1"/>
  <c r="P186" i="1"/>
  <c r="BP185" i="1"/>
  <c r="BO185" i="1"/>
  <c r="BN185" i="1"/>
  <c r="BM185" i="1"/>
  <c r="Z185" i="1"/>
  <c r="Y185" i="1"/>
  <c r="P185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Y180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Y174" i="1" s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H612" i="1" s="1"/>
  <c r="P163" i="1"/>
  <c r="X160" i="1"/>
  <c r="X159" i="1"/>
  <c r="BO158" i="1"/>
  <c r="BM158" i="1"/>
  <c r="Y158" i="1"/>
  <c r="BP158" i="1" s="1"/>
  <c r="P158" i="1"/>
  <c r="BO157" i="1"/>
  <c r="BM157" i="1"/>
  <c r="Y157" i="1"/>
  <c r="P157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O147" i="1"/>
  <c r="BM147" i="1"/>
  <c r="Y147" i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O136" i="1"/>
  <c r="BM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O126" i="1"/>
  <c r="BM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X115" i="1"/>
  <c r="X114" i="1"/>
  <c r="BO113" i="1"/>
  <c r="BM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O72" i="1"/>
  <c r="BM72" i="1"/>
  <c r="Y72" i="1"/>
  <c r="BO71" i="1"/>
  <c r="BM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602" i="1" s="1"/>
  <c r="X23" i="1"/>
  <c r="BO22" i="1"/>
  <c r="X604" i="1" s="1"/>
  <c r="BM22" i="1"/>
  <c r="Y22" i="1"/>
  <c r="B612" i="1" s="1"/>
  <c r="P22" i="1"/>
  <c r="H10" i="1"/>
  <c r="A9" i="1"/>
  <c r="F10" i="1" s="1"/>
  <c r="D7" i="1"/>
  <c r="Q6" i="1"/>
  <c r="P2" i="1"/>
  <c r="Z368" i="1" l="1"/>
  <c r="BN368" i="1"/>
  <c r="BP28" i="1"/>
  <c r="BN28" i="1"/>
  <c r="Z28" i="1"/>
  <c r="BP56" i="1"/>
  <c r="BN56" i="1"/>
  <c r="Z56" i="1"/>
  <c r="BP71" i="1"/>
  <c r="BN71" i="1"/>
  <c r="Z71" i="1"/>
  <c r="Y88" i="1"/>
  <c r="BP82" i="1"/>
  <c r="BN82" i="1"/>
  <c r="Z82" i="1"/>
  <c r="Y100" i="1"/>
  <c r="BP96" i="1"/>
  <c r="BN96" i="1"/>
  <c r="Z96" i="1"/>
  <c r="Y115" i="1"/>
  <c r="BP109" i="1"/>
  <c r="BN109" i="1"/>
  <c r="Z109" i="1"/>
  <c r="BP120" i="1"/>
  <c r="BN120" i="1"/>
  <c r="Z120" i="1"/>
  <c r="Y138" i="1"/>
  <c r="BP132" i="1"/>
  <c r="BN132" i="1"/>
  <c r="Z132" i="1"/>
  <c r="BP147" i="1"/>
  <c r="BN147" i="1"/>
  <c r="Z147" i="1"/>
  <c r="BP187" i="1"/>
  <c r="BN187" i="1"/>
  <c r="Z187" i="1"/>
  <c r="Y204" i="1"/>
  <c r="BP202" i="1"/>
  <c r="BN202" i="1"/>
  <c r="Z202" i="1"/>
  <c r="BP214" i="1"/>
  <c r="BN214" i="1"/>
  <c r="Z214" i="1"/>
  <c r="BP224" i="1"/>
  <c r="BN224" i="1"/>
  <c r="Z224" i="1"/>
  <c r="BP234" i="1"/>
  <c r="BN234" i="1"/>
  <c r="Z234" i="1"/>
  <c r="BP245" i="1"/>
  <c r="BN245" i="1"/>
  <c r="Z245" i="1"/>
  <c r="BP258" i="1"/>
  <c r="BN258" i="1"/>
  <c r="Z258" i="1"/>
  <c r="BP269" i="1"/>
  <c r="BN269" i="1"/>
  <c r="Z269" i="1"/>
  <c r="BP290" i="1"/>
  <c r="BN290" i="1"/>
  <c r="Z290" i="1"/>
  <c r="BP315" i="1"/>
  <c r="BN315" i="1"/>
  <c r="Z315" i="1"/>
  <c r="BP329" i="1"/>
  <c r="BN329" i="1"/>
  <c r="Z329" i="1"/>
  <c r="BP342" i="1"/>
  <c r="BN342" i="1"/>
  <c r="Z342" i="1"/>
  <c r="Y353" i="1"/>
  <c r="BP349" i="1"/>
  <c r="BN349" i="1"/>
  <c r="Z349" i="1"/>
  <c r="Z352" i="1" s="1"/>
  <c r="BP370" i="1"/>
  <c r="BN370" i="1"/>
  <c r="Z370" i="1"/>
  <c r="Y382" i="1"/>
  <c r="BP380" i="1"/>
  <c r="BN380" i="1"/>
  <c r="Z380" i="1"/>
  <c r="BP398" i="1"/>
  <c r="BN398" i="1"/>
  <c r="Z398" i="1"/>
  <c r="BP414" i="1"/>
  <c r="BN414" i="1"/>
  <c r="Z414" i="1"/>
  <c r="BP434" i="1"/>
  <c r="BN434" i="1"/>
  <c r="Z434" i="1"/>
  <c r="BP442" i="1"/>
  <c r="BN442" i="1"/>
  <c r="Z442" i="1"/>
  <c r="BP452" i="1"/>
  <c r="BN452" i="1"/>
  <c r="Z452" i="1"/>
  <c r="BP473" i="1"/>
  <c r="BN473" i="1"/>
  <c r="Z473" i="1"/>
  <c r="BP499" i="1"/>
  <c r="BN499" i="1"/>
  <c r="Z499" i="1"/>
  <c r="BP515" i="1"/>
  <c r="BN515" i="1"/>
  <c r="Z515" i="1"/>
  <c r="BP529" i="1"/>
  <c r="BN529" i="1"/>
  <c r="Z529" i="1"/>
  <c r="BP34" i="1"/>
  <c r="BN34" i="1"/>
  <c r="Z34" i="1"/>
  <c r="Y64" i="1"/>
  <c r="BP62" i="1"/>
  <c r="BN62" i="1"/>
  <c r="Z62" i="1"/>
  <c r="BP72" i="1"/>
  <c r="BN72" i="1"/>
  <c r="Z72" i="1"/>
  <c r="BP86" i="1"/>
  <c r="BN86" i="1"/>
  <c r="Z86" i="1"/>
  <c r="BP103" i="1"/>
  <c r="BN103" i="1"/>
  <c r="Z103" i="1"/>
  <c r="BP113" i="1"/>
  <c r="BN113" i="1"/>
  <c r="Z113" i="1"/>
  <c r="Y130" i="1"/>
  <c r="BP126" i="1"/>
  <c r="BN126" i="1"/>
  <c r="Z126" i="1"/>
  <c r="BP136" i="1"/>
  <c r="BN136" i="1"/>
  <c r="Z136" i="1"/>
  <c r="Y159" i="1"/>
  <c r="BP157" i="1"/>
  <c r="BN157" i="1"/>
  <c r="Z157" i="1"/>
  <c r="BP191" i="1"/>
  <c r="BN191" i="1"/>
  <c r="Z191" i="1"/>
  <c r="BP210" i="1"/>
  <c r="BN210" i="1"/>
  <c r="Z210" i="1"/>
  <c r="BP220" i="1"/>
  <c r="BN220" i="1"/>
  <c r="Z220" i="1"/>
  <c r="BP228" i="1"/>
  <c r="BN228" i="1"/>
  <c r="Z228" i="1"/>
  <c r="BP241" i="1"/>
  <c r="BN241" i="1"/>
  <c r="Z241" i="1"/>
  <c r="BP254" i="1"/>
  <c r="BN254" i="1"/>
  <c r="Z254" i="1"/>
  <c r="BP265" i="1"/>
  <c r="BN265" i="1"/>
  <c r="Z265" i="1"/>
  <c r="BP281" i="1"/>
  <c r="BN281" i="1"/>
  <c r="Z281" i="1"/>
  <c r="BP286" i="1"/>
  <c r="BN286" i="1"/>
  <c r="Z286" i="1"/>
  <c r="Y318" i="1"/>
  <c r="BP311" i="1"/>
  <c r="BN311" i="1"/>
  <c r="Z311" i="1"/>
  <c r="BP323" i="1"/>
  <c r="BN323" i="1"/>
  <c r="Z323" i="1"/>
  <c r="BP337" i="1"/>
  <c r="BN337" i="1"/>
  <c r="Z337" i="1"/>
  <c r="BP343" i="1"/>
  <c r="BN343" i="1"/>
  <c r="Z343" i="1"/>
  <c r="Y352" i="1"/>
  <c r="BP362" i="1"/>
  <c r="BN362" i="1"/>
  <c r="Z362" i="1"/>
  <c r="BP374" i="1"/>
  <c r="BN374" i="1"/>
  <c r="Z374" i="1"/>
  <c r="BP392" i="1"/>
  <c r="BN392" i="1"/>
  <c r="Z392" i="1"/>
  <c r="Y408" i="1"/>
  <c r="BP404" i="1"/>
  <c r="BN404" i="1"/>
  <c r="Z404" i="1"/>
  <c r="Y543" i="1"/>
  <c r="Y542" i="1"/>
  <c r="BP541" i="1"/>
  <c r="BN541" i="1"/>
  <c r="Z541" i="1"/>
  <c r="Z542" i="1" s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X603" i="1"/>
  <c r="X605" i="1" s="1"/>
  <c r="X606" i="1"/>
  <c r="Y36" i="1"/>
  <c r="C612" i="1"/>
  <c r="D612" i="1"/>
  <c r="Y230" i="1"/>
  <c r="Y250" i="1"/>
  <c r="Y324" i="1"/>
  <c r="Y333" i="1"/>
  <c r="Y346" i="1"/>
  <c r="BP430" i="1"/>
  <c r="BN430" i="1"/>
  <c r="Z430" i="1"/>
  <c r="BP438" i="1"/>
  <c r="BN438" i="1"/>
  <c r="Z438" i="1"/>
  <c r="BP446" i="1"/>
  <c r="BN446" i="1"/>
  <c r="Z446" i="1"/>
  <c r="BP469" i="1"/>
  <c r="BN469" i="1"/>
  <c r="Z469" i="1"/>
  <c r="Y484" i="1"/>
  <c r="Y483" i="1"/>
  <c r="BP482" i="1"/>
  <c r="BN482" i="1"/>
  <c r="Z482" i="1"/>
  <c r="Z483" i="1" s="1"/>
  <c r="Y488" i="1"/>
  <c r="Y487" i="1"/>
  <c r="BP486" i="1"/>
  <c r="BN486" i="1"/>
  <c r="Z486" i="1"/>
  <c r="Z487" i="1" s="1"/>
  <c r="BP491" i="1"/>
  <c r="BN491" i="1"/>
  <c r="Z491" i="1"/>
  <c r="Z494" i="1" s="1"/>
  <c r="BP511" i="1"/>
  <c r="BN511" i="1"/>
  <c r="Z511" i="1"/>
  <c r="Y523" i="1"/>
  <c r="BP521" i="1"/>
  <c r="BN521" i="1"/>
  <c r="Z521" i="1"/>
  <c r="BP535" i="1"/>
  <c r="BN535" i="1"/>
  <c r="Z535" i="1"/>
  <c r="BP558" i="1"/>
  <c r="BN558" i="1"/>
  <c r="Z558" i="1"/>
  <c r="BP560" i="1"/>
  <c r="BN560" i="1"/>
  <c r="Z560" i="1"/>
  <c r="AE612" i="1"/>
  <c r="Y588" i="1"/>
  <c r="BP586" i="1"/>
  <c r="BN586" i="1"/>
  <c r="Z586" i="1"/>
  <c r="Y461" i="1"/>
  <c r="H9" i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Y106" i="1"/>
  <c r="Y114" i="1"/>
  <c r="Y123" i="1"/>
  <c r="Y129" i="1"/>
  <c r="Y139" i="1"/>
  <c r="Y143" i="1"/>
  <c r="Y150" i="1"/>
  <c r="Y154" i="1"/>
  <c r="Y160" i="1"/>
  <c r="Z164" i="1"/>
  <c r="BN164" i="1"/>
  <c r="Y167" i="1"/>
  <c r="Z170" i="1"/>
  <c r="BN170" i="1"/>
  <c r="Z172" i="1"/>
  <c r="BN172" i="1"/>
  <c r="Y175" i="1"/>
  <c r="Z178" i="1"/>
  <c r="BN178" i="1"/>
  <c r="Y181" i="1"/>
  <c r="I612" i="1"/>
  <c r="Y193" i="1"/>
  <c r="BP190" i="1"/>
  <c r="BN190" i="1"/>
  <c r="Z190" i="1"/>
  <c r="BP203" i="1"/>
  <c r="BN203" i="1"/>
  <c r="Z203" i="1"/>
  <c r="Z204" i="1" s="1"/>
  <c r="Y205" i="1"/>
  <c r="Y216" i="1"/>
  <c r="BP207" i="1"/>
  <c r="BN207" i="1"/>
  <c r="Z207" i="1"/>
  <c r="BP211" i="1"/>
  <c r="BN211" i="1"/>
  <c r="Z211" i="1"/>
  <c r="Y215" i="1"/>
  <c r="BP219" i="1"/>
  <c r="BN219" i="1"/>
  <c r="Z219" i="1"/>
  <c r="BP223" i="1"/>
  <c r="BN223" i="1"/>
  <c r="Z223" i="1"/>
  <c r="BP227" i="1"/>
  <c r="BN227" i="1"/>
  <c r="Z227" i="1"/>
  <c r="Y238" i="1"/>
  <c r="BP235" i="1"/>
  <c r="BN235" i="1"/>
  <c r="Z235" i="1"/>
  <c r="BP244" i="1"/>
  <c r="BN244" i="1"/>
  <c r="Z244" i="1"/>
  <c r="BP248" i="1"/>
  <c r="BN248" i="1"/>
  <c r="Z248" i="1"/>
  <c r="M612" i="1"/>
  <c r="Y262" i="1"/>
  <c r="BP253" i="1"/>
  <c r="BN253" i="1"/>
  <c r="Z253" i="1"/>
  <c r="BP257" i="1"/>
  <c r="BN257" i="1"/>
  <c r="Z257" i="1"/>
  <c r="Y261" i="1"/>
  <c r="BP266" i="1"/>
  <c r="BN266" i="1"/>
  <c r="Z266" i="1"/>
  <c r="Y270" i="1"/>
  <c r="BP280" i="1"/>
  <c r="BN280" i="1"/>
  <c r="Z280" i="1"/>
  <c r="Z282" i="1" s="1"/>
  <c r="R612" i="1"/>
  <c r="BP289" i="1"/>
  <c r="BN289" i="1"/>
  <c r="Z289" i="1"/>
  <c r="Y306" i="1"/>
  <c r="BP312" i="1"/>
  <c r="BN312" i="1"/>
  <c r="Z312" i="1"/>
  <c r="BP316" i="1"/>
  <c r="BN316" i="1"/>
  <c r="Z316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Z83" i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612" i="1"/>
  <c r="Z104" i="1"/>
  <c r="Z106" i="1" s="1"/>
  <c r="BN104" i="1"/>
  <c r="Y107" i="1"/>
  <c r="Z110" i="1"/>
  <c r="BN110" i="1"/>
  <c r="Z112" i="1"/>
  <c r="BN112" i="1"/>
  <c r="F612" i="1"/>
  <c r="Z119" i="1"/>
  <c r="BN119" i="1"/>
  <c r="Z121" i="1"/>
  <c r="BN121" i="1"/>
  <c r="Y124" i="1"/>
  <c r="Z127" i="1"/>
  <c r="Z129" i="1" s="1"/>
  <c r="BN127" i="1"/>
  <c r="Z133" i="1"/>
  <c r="BN133" i="1"/>
  <c r="Z135" i="1"/>
  <c r="BN135" i="1"/>
  <c r="Z137" i="1"/>
  <c r="BN137" i="1"/>
  <c r="Z141" i="1"/>
  <c r="Z143" i="1" s="1"/>
  <c r="BN141" i="1"/>
  <c r="BP141" i="1"/>
  <c r="G612" i="1"/>
  <c r="Z148" i="1"/>
  <c r="Z149" i="1" s="1"/>
  <c r="BN148" i="1"/>
  <c r="Y149" i="1"/>
  <c r="Z152" i="1"/>
  <c r="Z154" i="1" s="1"/>
  <c r="BN152" i="1"/>
  <c r="BP152" i="1"/>
  <c r="Z158" i="1"/>
  <c r="BN158" i="1"/>
  <c r="Z163" i="1"/>
  <c r="BN163" i="1"/>
  <c r="BP163" i="1"/>
  <c r="Z165" i="1"/>
  <c r="BN165" i="1"/>
  <c r="Y166" i="1"/>
  <c r="Z169" i="1"/>
  <c r="BN169" i="1"/>
  <c r="BP169" i="1"/>
  <c r="Z171" i="1"/>
  <c r="BN171" i="1"/>
  <c r="Z173" i="1"/>
  <c r="BN173" i="1"/>
  <c r="Z177" i="1"/>
  <c r="BN177" i="1"/>
  <c r="BP177" i="1"/>
  <c r="Z179" i="1"/>
  <c r="BN179" i="1"/>
  <c r="BP186" i="1"/>
  <c r="BN186" i="1"/>
  <c r="BP188" i="1"/>
  <c r="BN188" i="1"/>
  <c r="Z188" i="1"/>
  <c r="BP192" i="1"/>
  <c r="BN192" i="1"/>
  <c r="Z192" i="1"/>
  <c r="Y194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Y229" i="1"/>
  <c r="BP233" i="1"/>
  <c r="BN233" i="1"/>
  <c r="Z233" i="1"/>
  <c r="Z237" i="1" s="1"/>
  <c r="Y237" i="1"/>
  <c r="BP242" i="1"/>
  <c r="BN242" i="1"/>
  <c r="Z242" i="1"/>
  <c r="Z249" i="1" s="1"/>
  <c r="BP246" i="1"/>
  <c r="BN246" i="1"/>
  <c r="Z246" i="1"/>
  <c r="BP255" i="1"/>
  <c r="BN255" i="1"/>
  <c r="Z255" i="1"/>
  <c r="BP259" i="1"/>
  <c r="BN259" i="1"/>
  <c r="Z259" i="1"/>
  <c r="BP268" i="1"/>
  <c r="BN268" i="1"/>
  <c r="Z268" i="1"/>
  <c r="Z270" i="1" s="1"/>
  <c r="BP287" i="1"/>
  <c r="BN287" i="1"/>
  <c r="Z287" i="1"/>
  <c r="Y291" i="1"/>
  <c r="BP305" i="1"/>
  <c r="BN305" i="1"/>
  <c r="Z305" i="1"/>
  <c r="Z306" i="1" s="1"/>
  <c r="Y307" i="1"/>
  <c r="U612" i="1"/>
  <c r="Y317" i="1"/>
  <c r="BP310" i="1"/>
  <c r="BN310" i="1"/>
  <c r="Z310" i="1"/>
  <c r="BP314" i="1"/>
  <c r="BN314" i="1"/>
  <c r="Z314" i="1"/>
  <c r="K612" i="1"/>
  <c r="Y249" i="1"/>
  <c r="O612" i="1"/>
  <c r="Y271" i="1"/>
  <c r="Y276" i="1"/>
  <c r="Q612" i="1"/>
  <c r="Y283" i="1"/>
  <c r="Y292" i="1"/>
  <c r="Y297" i="1"/>
  <c r="T612" i="1"/>
  <c r="Y302" i="1"/>
  <c r="Z320" i="1"/>
  <c r="BP328" i="1"/>
  <c r="BN328" i="1"/>
  <c r="Z328" i="1"/>
  <c r="BP332" i="1"/>
  <c r="BN332" i="1"/>
  <c r="Z332" i="1"/>
  <c r="Y334" i="1"/>
  <c r="Y339" i="1"/>
  <c r="BP336" i="1"/>
  <c r="BN336" i="1"/>
  <c r="Z336" i="1"/>
  <c r="Y347" i="1"/>
  <c r="BP350" i="1"/>
  <c r="BN350" i="1"/>
  <c r="Z350" i="1"/>
  <c r="V612" i="1"/>
  <c r="Y364" i="1"/>
  <c r="BP369" i="1"/>
  <c r="BN369" i="1"/>
  <c r="Z369" i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X612" i="1"/>
  <c r="Y402" i="1"/>
  <c r="BP397" i="1"/>
  <c r="BN397" i="1"/>
  <c r="Z397" i="1"/>
  <c r="Y401" i="1"/>
  <c r="Z407" i="1"/>
  <c r="BP405" i="1"/>
  <c r="BN405" i="1"/>
  <c r="Z405" i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Z500" i="1" s="1"/>
  <c r="Y500" i="1"/>
  <c r="BP528" i="1"/>
  <c r="BN528" i="1"/>
  <c r="Z528" i="1"/>
  <c r="Y532" i="1"/>
  <c r="Z538" i="1"/>
  <c r="BP536" i="1"/>
  <c r="BN536" i="1"/>
  <c r="Z536" i="1"/>
  <c r="Y53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Y340" i="1"/>
  <c r="Z346" i="1"/>
  <c r="BP344" i="1"/>
  <c r="BN344" i="1"/>
  <c r="Z344" i="1"/>
  <c r="Z363" i="1"/>
  <c r="BP361" i="1"/>
  <c r="BN361" i="1"/>
  <c r="Z361" i="1"/>
  <c r="BP371" i="1"/>
  <c r="BN371" i="1"/>
  <c r="Z371" i="1"/>
  <c r="Z377" i="1" s="1"/>
  <c r="BP375" i="1"/>
  <c r="BN375" i="1"/>
  <c r="Z375" i="1"/>
  <c r="BP387" i="1"/>
  <c r="BN387" i="1"/>
  <c r="Z387" i="1"/>
  <c r="Y389" i="1"/>
  <c r="Y394" i="1"/>
  <c r="BP391" i="1"/>
  <c r="BN391" i="1"/>
  <c r="Z391" i="1"/>
  <c r="BP399" i="1"/>
  <c r="BN399" i="1"/>
  <c r="Z399" i="1"/>
  <c r="BP411" i="1"/>
  <c r="BN411" i="1"/>
  <c r="Z411" i="1"/>
  <c r="Z415" i="1" s="1"/>
  <c r="Y415" i="1"/>
  <c r="BP429" i="1"/>
  <c r="BN429" i="1"/>
  <c r="Z429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Y455" i="1"/>
  <c r="Y460" i="1"/>
  <c r="BP457" i="1"/>
  <c r="BN457" i="1"/>
  <c r="Z457" i="1"/>
  <c r="Z460" i="1" s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BP492" i="1"/>
  <c r="BN492" i="1"/>
  <c r="Z492" i="1"/>
  <c r="BP510" i="1"/>
  <c r="BN510" i="1"/>
  <c r="Z510" i="1"/>
  <c r="BP514" i="1"/>
  <c r="BN514" i="1"/>
  <c r="Z514" i="1"/>
  <c r="Z518" i="1" s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449" i="1" l="1"/>
  <c r="Z123" i="1"/>
  <c r="Z88" i="1"/>
  <c r="Z36" i="1"/>
  <c r="Z229" i="1"/>
  <c r="Z561" i="1"/>
  <c r="Z454" i="1"/>
  <c r="Z393" i="1"/>
  <c r="Z333" i="1"/>
  <c r="Z317" i="1"/>
  <c r="Z291" i="1"/>
  <c r="Z193" i="1"/>
  <c r="Z174" i="1"/>
  <c r="Z166" i="1"/>
  <c r="Z159" i="1"/>
  <c r="Z138" i="1"/>
  <c r="Z114" i="1"/>
  <c r="Z74" i="1"/>
  <c r="Z59" i="1"/>
  <c r="Z588" i="1"/>
  <c r="Z570" i="1"/>
  <c r="Z474" i="1"/>
  <c r="Z401" i="1"/>
  <c r="Z339" i="1"/>
  <c r="Y606" i="1"/>
  <c r="Y603" i="1"/>
  <c r="Z215" i="1"/>
  <c r="Y602" i="1"/>
  <c r="Z554" i="1"/>
  <c r="Z532" i="1"/>
  <c r="Z582" i="1"/>
  <c r="Z388" i="1"/>
  <c r="Z324" i="1"/>
  <c r="Z180" i="1"/>
  <c r="Y604" i="1"/>
  <c r="Z261" i="1"/>
  <c r="Z607" i="1" s="1"/>
  <c r="Y605" i="1" l="1"/>
</calcChain>
</file>

<file path=xl/sharedStrings.xml><?xml version="1.0" encoding="utf-8"?>
<sst xmlns="http://schemas.openxmlformats.org/spreadsheetml/2006/main" count="2472" uniqueCount="781">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</sst>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topLeftCell="A389" zoomScaleNormal="100" zoomScaleSheetLayoutView="100" workbookViewId="0">
      <selection activeCell="AB380" sqref="AB380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71" t="s">
        <v>0</v>
      </c>
      <c r="E1" s="410"/>
      <c r="F1" s="410"/>
      <c r="G1" s="12" t="s">
        <v>1</v>
      </c>
      <c r="H1" s="471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74"/>
      <c r="C5" s="475"/>
      <c r="D5" s="480"/>
      <c r="E5" s="481"/>
      <c r="F5" s="728" t="s">
        <v>9</v>
      </c>
      <c r="G5" s="475"/>
      <c r="H5" s="480"/>
      <c r="I5" s="667"/>
      <c r="J5" s="667"/>
      <c r="K5" s="667"/>
      <c r="L5" s="667"/>
      <c r="M5" s="481"/>
      <c r="N5" s="58"/>
      <c r="P5" s="24" t="s">
        <v>10</v>
      </c>
      <c r="Q5" s="746">
        <v>45521</v>
      </c>
      <c r="R5" s="529"/>
      <c r="T5" s="581" t="s">
        <v>11</v>
      </c>
      <c r="U5" s="452"/>
      <c r="V5" s="582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74"/>
      <c r="C6" s="475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90" t="s">
        <v>16</v>
      </c>
      <c r="U6" s="452"/>
      <c r="V6" s="651" t="s">
        <v>17</v>
      </c>
      <c r="W6" s="434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5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9"/>
      <c r="U7" s="452"/>
      <c r="V7" s="652"/>
      <c r="W7" s="653"/>
      <c r="AB7" s="51"/>
      <c r="AC7" s="51"/>
      <c r="AD7" s="51"/>
      <c r="AE7" s="51"/>
    </row>
    <row r="8" spans="1:32" s="377" customFormat="1" ht="25.5" customHeight="1" x14ac:dyDescent="0.2">
      <c r="A8" s="768" t="s">
        <v>18</v>
      </c>
      <c r="B8" s="394"/>
      <c r="C8" s="395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8">
        <v>0.41666666666666669</v>
      </c>
      <c r="R8" s="448"/>
      <c r="T8" s="399"/>
      <c r="U8" s="452"/>
      <c r="V8" s="652"/>
      <c r="W8" s="653"/>
      <c r="AB8" s="51"/>
      <c r="AC8" s="51"/>
      <c r="AD8" s="51"/>
      <c r="AE8" s="51"/>
    </row>
    <row r="9" spans="1:32" s="377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9"/>
      <c r="P9" s="26" t="s">
        <v>20</v>
      </c>
      <c r="Q9" s="524"/>
      <c r="R9" s="525"/>
      <c r="T9" s="399"/>
      <c r="U9" s="452"/>
      <c r="V9" s="654"/>
      <c r="W9" s="65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4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591"/>
      <c r="R10" s="592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74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5"/>
      <c r="N12" s="62"/>
      <c r="P12" s="24" t="s">
        <v>29</v>
      </c>
      <c r="Q12" s="538"/>
      <c r="R12" s="448"/>
      <c r="S12" s="23"/>
      <c r="U12" s="24"/>
      <c r="V12" s="410"/>
      <c r="W12" s="399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5"/>
      <c r="N13" s="62"/>
      <c r="O13" s="26"/>
      <c r="P13" s="26" t="s">
        <v>31</v>
      </c>
      <c r="Q13" s="693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74"/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1" t="s">
        <v>33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475"/>
      <c r="N15" s="63"/>
      <c r="P15" s="565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8" t="s">
        <v>37</v>
      </c>
      <c r="D17" s="429" t="s">
        <v>38</v>
      </c>
      <c r="E17" s="504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3"/>
      <c r="R17" s="503"/>
      <c r="S17" s="503"/>
      <c r="T17" s="504"/>
      <c r="U17" s="765" t="s">
        <v>50</v>
      </c>
      <c r="V17" s="475"/>
      <c r="W17" s="429" t="s">
        <v>51</v>
      </c>
      <c r="X17" s="429" t="s">
        <v>52</v>
      </c>
      <c r="Y17" s="766" t="s">
        <v>53</v>
      </c>
      <c r="Z17" s="429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23"/>
      <c r="AF17" s="724"/>
      <c r="AG17" s="515"/>
      <c r="BD17" s="627" t="s">
        <v>59</v>
      </c>
    </row>
    <row r="18" spans="1:68" ht="14.25" customHeight="1" x14ac:dyDescent="0.2">
      <c r="A18" s="430"/>
      <c r="B18" s="430"/>
      <c r="C18" s="430"/>
      <c r="D18" s="505"/>
      <c r="E18" s="507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5"/>
      <c r="Q18" s="506"/>
      <c r="R18" s="506"/>
      <c r="S18" s="506"/>
      <c r="T18" s="507"/>
      <c r="U18" s="378" t="s">
        <v>60</v>
      </c>
      <c r="V18" s="378" t="s">
        <v>61</v>
      </c>
      <c r="W18" s="430"/>
      <c r="X18" s="430"/>
      <c r="Y18" s="767"/>
      <c r="Z18" s="430"/>
      <c r="AA18" s="643"/>
      <c r="AB18" s="643"/>
      <c r="AC18" s="643"/>
      <c r="AD18" s="725"/>
      <c r="AE18" s="726"/>
      <c r="AF18" s="727"/>
      <c r="AG18" s="516"/>
      <c r="BD18" s="399"/>
    </row>
    <row r="19" spans="1:68" ht="27.75" hidden="1" customHeight="1" x14ac:dyDescent="0.2">
      <c r="A19" s="407" t="s">
        <v>62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8"/>
      <c r="AB19" s="48"/>
      <c r="AC19" s="48"/>
    </row>
    <row r="20" spans="1:68" ht="16.5" hidden="1" customHeight="1" x14ac:dyDescent="0.25">
      <c r="A20" s="436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hidden="1" customHeight="1" x14ac:dyDescent="0.25">
      <c r="A21" s="424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3" t="s">
        <v>69</v>
      </c>
      <c r="Q23" s="394"/>
      <c r="R23" s="394"/>
      <c r="S23" s="394"/>
      <c r="T23" s="394"/>
      <c r="U23" s="394"/>
      <c r="V23" s="395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3" t="s">
        <v>69</v>
      </c>
      <c r="Q24" s="394"/>
      <c r="R24" s="394"/>
      <c r="S24" s="394"/>
      <c r="T24" s="394"/>
      <c r="U24" s="394"/>
      <c r="V24" s="395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424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4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0"/>
      <c r="P36" s="393" t="s">
        <v>69</v>
      </c>
      <c r="Q36" s="394"/>
      <c r="R36" s="394"/>
      <c r="S36" s="394"/>
      <c r="T36" s="394"/>
      <c r="U36" s="394"/>
      <c r="V36" s="395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0"/>
      <c r="P37" s="393" t="s">
        <v>69</v>
      </c>
      <c r="Q37" s="394"/>
      <c r="R37" s="394"/>
      <c r="S37" s="394"/>
      <c r="T37" s="394"/>
      <c r="U37" s="394"/>
      <c r="V37" s="395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424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3" t="s">
        <v>69</v>
      </c>
      <c r="Q40" s="394"/>
      <c r="R40" s="394"/>
      <c r="S40" s="394"/>
      <c r="T40" s="394"/>
      <c r="U40" s="394"/>
      <c r="V40" s="395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0"/>
      <c r="P41" s="393" t="s">
        <v>69</v>
      </c>
      <c r="Q41" s="394"/>
      <c r="R41" s="394"/>
      <c r="S41" s="394"/>
      <c r="T41" s="394"/>
      <c r="U41" s="394"/>
      <c r="V41" s="395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424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3" t="s">
        <v>69</v>
      </c>
      <c r="Q44" s="394"/>
      <c r="R44" s="394"/>
      <c r="S44" s="394"/>
      <c r="T44" s="394"/>
      <c r="U44" s="394"/>
      <c r="V44" s="395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3" t="s">
        <v>69</v>
      </c>
      <c r="Q45" s="394"/>
      <c r="R45" s="394"/>
      <c r="S45" s="394"/>
      <c r="T45" s="394"/>
      <c r="U45" s="394"/>
      <c r="V45" s="395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424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8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0"/>
      <c r="P48" s="393" t="s">
        <v>69</v>
      </c>
      <c r="Q48" s="394"/>
      <c r="R48" s="394"/>
      <c r="S48" s="394"/>
      <c r="T48" s="394"/>
      <c r="U48" s="394"/>
      <c r="V48" s="395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0"/>
      <c r="P49" s="393" t="s">
        <v>69</v>
      </c>
      <c r="Q49" s="394"/>
      <c r="R49" s="394"/>
      <c r="S49" s="394"/>
      <c r="T49" s="394"/>
      <c r="U49" s="394"/>
      <c r="V49" s="395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07" t="s">
        <v>107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8"/>
      <c r="AB50" s="48"/>
      <c r="AC50" s="48"/>
    </row>
    <row r="51" spans="1:68" ht="16.5" hidden="1" customHeight="1" x14ac:dyDescent="0.25">
      <c r="A51" s="436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hidden="1" customHeight="1" x14ac:dyDescent="0.25">
      <c r="A52" s="424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0</v>
      </c>
      <c r="Y53" s="382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98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3" t="s">
        <v>69</v>
      </c>
      <c r="Q59" s="394"/>
      <c r="R59" s="394"/>
      <c r="S59" s="394"/>
      <c r="T59" s="394"/>
      <c r="U59" s="394"/>
      <c r="V59" s="395"/>
      <c r="W59" s="37" t="s">
        <v>70</v>
      </c>
      <c r="X59" s="383">
        <f>IFERROR(X53/H53,"0")+IFERROR(X54/H54,"0")+IFERROR(X55/H55,"0")+IFERROR(X56/H56,"0")+IFERROR(X57/H57,"0")+IFERROR(X58/H58,"0")</f>
        <v>0</v>
      </c>
      <c r="Y59" s="383">
        <f>IFERROR(Y53/H53,"0")+IFERROR(Y54/H54,"0")+IFERROR(Y55/H55,"0")+IFERROR(Y56/H56,"0")+IFERROR(Y57/H57,"0")+IFERROR(Y58/H58,"0")</f>
        <v>0</v>
      </c>
      <c r="Z59" s="383">
        <f>IFERROR(IF(Z53="",0,Z53),"0")+IFERROR(IF(Z54="",0,Z54),"0")+IFERROR(IF(Z55="",0,Z55),"0")+IFERROR(IF(Z56="",0,Z56),"0")+IFERROR(IF(Z57="",0,Z57),"0")+IFERROR(IF(Z58="",0,Z58),"0")</f>
        <v>0</v>
      </c>
      <c r="AA59" s="384"/>
      <c r="AB59" s="384"/>
      <c r="AC59" s="384"/>
    </row>
    <row r="60" spans="1:68" hidden="1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3" t="s">
        <v>69</v>
      </c>
      <c r="Q60" s="394"/>
      <c r="R60" s="394"/>
      <c r="S60" s="394"/>
      <c r="T60" s="394"/>
      <c r="U60" s="394"/>
      <c r="V60" s="395"/>
      <c r="W60" s="37" t="s">
        <v>68</v>
      </c>
      <c r="X60" s="383">
        <f>IFERROR(SUM(X53:X58),"0")</f>
        <v>0</v>
      </c>
      <c r="Y60" s="383">
        <f>IFERROR(SUM(Y53:Y58),"0")</f>
        <v>0</v>
      </c>
      <c r="Z60" s="37"/>
      <c r="AA60" s="384"/>
      <c r="AB60" s="384"/>
      <c r="AC60" s="384"/>
    </row>
    <row r="61" spans="1:68" ht="14.25" hidden="1" customHeight="1" x14ac:dyDescent="0.25">
      <c r="A61" s="424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P64" s="393" t="s">
        <v>69</v>
      </c>
      <c r="Q64" s="394"/>
      <c r="R64" s="394"/>
      <c r="S64" s="394"/>
      <c r="T64" s="394"/>
      <c r="U64" s="394"/>
      <c r="V64" s="395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3" t="s">
        <v>69</v>
      </c>
      <c r="Q65" s="394"/>
      <c r="R65" s="394"/>
      <c r="S65" s="394"/>
      <c r="T65" s="394"/>
      <c r="U65" s="394"/>
      <c r="V65" s="395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36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hidden="1" customHeight="1" x14ac:dyDescent="0.25">
      <c r="A67" s="424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5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98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0"/>
      <c r="P74" s="393" t="s">
        <v>69</v>
      </c>
      <c r="Q74" s="394"/>
      <c r="R74" s="394"/>
      <c r="S74" s="394"/>
      <c r="T74" s="394"/>
      <c r="U74" s="394"/>
      <c r="V74" s="395"/>
      <c r="W74" s="37" t="s">
        <v>70</v>
      </c>
      <c r="X74" s="383">
        <f>IFERROR(X68/H68,"0")+IFERROR(X69/H69,"0")+IFERROR(X70/H70,"0")+IFERROR(X71/H71,"0")+IFERROR(X72/H72,"0")+IFERROR(X73/H73,"0")</f>
        <v>0</v>
      </c>
      <c r="Y74" s="383">
        <f>IFERROR(Y68/H68,"0")+IFERROR(Y69/H69,"0")+IFERROR(Y70/H70,"0")+IFERROR(Y71/H71,"0")+IFERROR(Y72/H72,"0")+IFERROR(Y73/H73,"0")</f>
        <v>0</v>
      </c>
      <c r="Z74" s="383">
        <f>IFERROR(IF(Z68="",0,Z68),"0")+IFERROR(IF(Z69="",0,Z69),"0")+IFERROR(IF(Z70="",0,Z70),"0")+IFERROR(IF(Z71="",0,Z71),"0")+IFERROR(IF(Z72="",0,Z72),"0")+IFERROR(IF(Z73="",0,Z73),"0")</f>
        <v>0</v>
      </c>
      <c r="AA74" s="384"/>
      <c r="AB74" s="384"/>
      <c r="AC74" s="384"/>
    </row>
    <row r="75" spans="1:68" hidden="1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0"/>
      <c r="P75" s="393" t="s">
        <v>69</v>
      </c>
      <c r="Q75" s="394"/>
      <c r="R75" s="394"/>
      <c r="S75" s="394"/>
      <c r="T75" s="394"/>
      <c r="U75" s="394"/>
      <c r="V75" s="395"/>
      <c r="W75" s="37" t="s">
        <v>68</v>
      </c>
      <c r="X75" s="383">
        <f>IFERROR(SUM(X68:X73),"0")</f>
        <v>0</v>
      </c>
      <c r="Y75" s="383">
        <f>IFERROR(SUM(Y68:Y73),"0")</f>
        <v>0</v>
      </c>
      <c r="Z75" s="37"/>
      <c r="AA75" s="384"/>
      <c r="AB75" s="384"/>
      <c r="AC75" s="384"/>
    </row>
    <row r="76" spans="1:68" ht="14.25" hidden="1" customHeight="1" x14ac:dyDescent="0.25">
      <c r="A76" s="424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30</v>
      </c>
      <c r="Y77" s="382">
        <f>IFERROR(IF(X77="",0,CEILING((X77/$H77),1)*$H77),"")</f>
        <v>32.400000000000006</v>
      </c>
      <c r="Z77" s="36">
        <f>IFERROR(IF(Y77=0,"",ROUNDUP(Y77/H77,0)*0.02175),"")</f>
        <v>6.5250000000000002E-2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31.333333333333329</v>
      </c>
      <c r="BN77" s="64">
        <f>IFERROR(Y77*I77/H77,"0")</f>
        <v>33.840000000000003</v>
      </c>
      <c r="BO77" s="64">
        <f>IFERROR(1/J77*(X77/H77),"0")</f>
        <v>4.96031746031746E-2</v>
      </c>
      <c r="BP77" s="64">
        <f>IFERROR(1/J77*(Y77/H77),"0")</f>
        <v>5.3571428571428575E-2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0"/>
      <c r="P79" s="393" t="s">
        <v>69</v>
      </c>
      <c r="Q79" s="394"/>
      <c r="R79" s="394"/>
      <c r="S79" s="394"/>
      <c r="T79" s="394"/>
      <c r="U79" s="394"/>
      <c r="V79" s="395"/>
      <c r="W79" s="37" t="s">
        <v>70</v>
      </c>
      <c r="X79" s="383">
        <f>IFERROR(X77/H77,"0")+IFERROR(X78/H78,"0")</f>
        <v>2.7777777777777777</v>
      </c>
      <c r="Y79" s="383">
        <f>IFERROR(Y77/H77,"0")+IFERROR(Y78/H78,"0")</f>
        <v>3.0000000000000004</v>
      </c>
      <c r="Z79" s="383">
        <f>IFERROR(IF(Z77="",0,Z77),"0")+IFERROR(IF(Z78="",0,Z78),"0")</f>
        <v>6.5250000000000002E-2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0"/>
      <c r="P80" s="393" t="s">
        <v>69</v>
      </c>
      <c r="Q80" s="394"/>
      <c r="R80" s="394"/>
      <c r="S80" s="394"/>
      <c r="T80" s="394"/>
      <c r="U80" s="394"/>
      <c r="V80" s="395"/>
      <c r="W80" s="37" t="s">
        <v>68</v>
      </c>
      <c r="X80" s="383">
        <f>IFERROR(SUM(X77:X78),"0")</f>
        <v>30</v>
      </c>
      <c r="Y80" s="383">
        <f>IFERROR(SUM(Y77:Y78),"0")</f>
        <v>32.400000000000006</v>
      </c>
      <c r="Z80" s="37"/>
      <c r="AA80" s="384"/>
      <c r="AB80" s="384"/>
      <c r="AC80" s="384"/>
    </row>
    <row r="81" spans="1:68" ht="14.25" hidden="1" customHeight="1" x14ac:dyDescent="0.25">
      <c r="A81" s="424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85">
        <v>4680115885073</v>
      </c>
      <c r="E83" s="38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85">
        <v>4680115885042</v>
      </c>
      <c r="E84" s="38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85">
        <v>4680115885059</v>
      </c>
      <c r="E85" s="38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85">
        <v>4680115885080</v>
      </c>
      <c r="E86" s="38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85">
        <v>4680115885097</v>
      </c>
      <c r="E87" s="38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3" t="s">
        <v>69</v>
      </c>
      <c r="Q88" s="394"/>
      <c r="R88" s="394"/>
      <c r="S88" s="394"/>
      <c r="T88" s="394"/>
      <c r="U88" s="394"/>
      <c r="V88" s="395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0"/>
      <c r="P89" s="393" t="s">
        <v>69</v>
      </c>
      <c r="Q89" s="394"/>
      <c r="R89" s="394"/>
      <c r="S89" s="394"/>
      <c r="T89" s="394"/>
      <c r="U89" s="394"/>
      <c r="V89" s="395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424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85">
        <v>4680115884403</v>
      </c>
      <c r="E91" s="38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162</v>
      </c>
      <c r="B92" s="54" t="s">
        <v>163</v>
      </c>
      <c r="C92" s="31">
        <v>4301051837</v>
      </c>
      <c r="D92" s="385">
        <v>4680115884311</v>
      </c>
      <c r="E92" s="38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8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3" t="s">
        <v>69</v>
      </c>
      <c r="Q93" s="394"/>
      <c r="R93" s="394"/>
      <c r="S93" s="394"/>
      <c r="T93" s="394"/>
      <c r="U93" s="394"/>
      <c r="V93" s="395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hidden="1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3" t="s">
        <v>69</v>
      </c>
      <c r="Q94" s="394"/>
      <c r="R94" s="394"/>
      <c r="S94" s="394"/>
      <c r="T94" s="394"/>
      <c r="U94" s="394"/>
      <c r="V94" s="395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hidden="1" customHeight="1" x14ac:dyDescent="0.25">
      <c r="A95" s="424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85">
        <v>4680115881532</v>
      </c>
      <c r="E96" s="38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165</v>
      </c>
      <c r="B97" s="54" t="s">
        <v>167</v>
      </c>
      <c r="C97" s="31">
        <v>4301060371</v>
      </c>
      <c r="D97" s="385">
        <v>4680115881532</v>
      </c>
      <c r="E97" s="38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85">
        <v>4680115881464</v>
      </c>
      <c r="E98" s="38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9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0"/>
      <c r="P99" s="393" t="s">
        <v>69</v>
      </c>
      <c r="Q99" s="394"/>
      <c r="R99" s="394"/>
      <c r="S99" s="394"/>
      <c r="T99" s="394"/>
      <c r="U99" s="394"/>
      <c r="V99" s="395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hidden="1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0"/>
      <c r="P100" s="393" t="s">
        <v>69</v>
      </c>
      <c r="Q100" s="394"/>
      <c r="R100" s="394"/>
      <c r="S100" s="394"/>
      <c r="T100" s="394"/>
      <c r="U100" s="394"/>
      <c r="V100" s="395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hidden="1" customHeight="1" x14ac:dyDescent="0.25">
      <c r="A101" s="436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hidden="1" customHeight="1" x14ac:dyDescent="0.25">
      <c r="A102" s="424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85">
        <v>4680115881327</v>
      </c>
      <c r="E103" s="38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10</v>
      </c>
      <c r="Y103" s="382">
        <f>IFERROR(IF(X103="",0,CEILING((X103/$H103),1)*$H103),"")</f>
        <v>10.8</v>
      </c>
      <c r="Z103" s="36">
        <f>IFERROR(IF(Y103=0,"",ROUNDUP(Y103/H103,0)*0.02175),"")</f>
        <v>2.1749999999999999E-2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10.444444444444443</v>
      </c>
      <c r="BN103" s="64">
        <f>IFERROR(Y103*I103/H103,"0")</f>
        <v>11.28</v>
      </c>
      <c r="BO103" s="64">
        <f>IFERROR(1/J103*(X103/H103),"0")</f>
        <v>1.653439153439153E-2</v>
      </c>
      <c r="BP103" s="64">
        <f>IFERROR(1/J103*(Y103/H103),"0")</f>
        <v>1.7857142857142856E-2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85">
        <v>4680115881518</v>
      </c>
      <c r="E104" s="38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176</v>
      </c>
      <c r="B105" s="54" t="s">
        <v>177</v>
      </c>
      <c r="C105" s="31">
        <v>4301012007</v>
      </c>
      <c r="D105" s="385">
        <v>4680115881303</v>
      </c>
      <c r="E105" s="38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398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3" t="s">
        <v>69</v>
      </c>
      <c r="Q106" s="394"/>
      <c r="R106" s="394"/>
      <c r="S106" s="394"/>
      <c r="T106" s="394"/>
      <c r="U106" s="394"/>
      <c r="V106" s="395"/>
      <c r="W106" s="37" t="s">
        <v>70</v>
      </c>
      <c r="X106" s="383">
        <f>IFERROR(X103/H103,"0")+IFERROR(X104/H104,"0")+IFERROR(X105/H105,"0")</f>
        <v>0.92592592592592582</v>
      </c>
      <c r="Y106" s="383">
        <f>IFERROR(Y103/H103,"0")+IFERROR(Y104/H104,"0")+IFERROR(Y105/H105,"0")</f>
        <v>1</v>
      </c>
      <c r="Z106" s="383">
        <f>IFERROR(IF(Z103="",0,Z103),"0")+IFERROR(IF(Z104="",0,Z104),"0")+IFERROR(IF(Z105="",0,Z105),"0")</f>
        <v>2.1749999999999999E-2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3" t="s">
        <v>69</v>
      </c>
      <c r="Q107" s="394"/>
      <c r="R107" s="394"/>
      <c r="S107" s="394"/>
      <c r="T107" s="394"/>
      <c r="U107" s="394"/>
      <c r="V107" s="395"/>
      <c r="W107" s="37" t="s">
        <v>68</v>
      </c>
      <c r="X107" s="383">
        <f>IFERROR(SUM(X103:X105),"0")</f>
        <v>10</v>
      </c>
      <c r="Y107" s="383">
        <f>IFERROR(SUM(Y103:Y105),"0")</f>
        <v>10.8</v>
      </c>
      <c r="Z107" s="37"/>
      <c r="AA107" s="384"/>
      <c r="AB107" s="384"/>
      <c r="AC107" s="384"/>
    </row>
    <row r="108" spans="1:68" ht="14.25" hidden="1" customHeight="1" x14ac:dyDescent="0.25">
      <c r="A108" s="424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85">
        <v>4607091386967</v>
      </c>
      <c r="E109" s="38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178</v>
      </c>
      <c r="B110" s="54" t="s">
        <v>180</v>
      </c>
      <c r="C110" s="31">
        <v>4301051543</v>
      </c>
      <c r="D110" s="385">
        <v>4607091386967</v>
      </c>
      <c r="E110" s="38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0</v>
      </c>
      <c r="Y110" s="38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182</v>
      </c>
      <c r="C111" s="31">
        <v>4301051436</v>
      </c>
      <c r="D111" s="385">
        <v>4607091385731</v>
      </c>
      <c r="E111" s="38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0</v>
      </c>
      <c r="Y111" s="38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85">
        <v>4680115880894</v>
      </c>
      <c r="E112" s="38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385">
        <v>4680115880214</v>
      </c>
      <c r="E113" s="38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398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0"/>
      <c r="P114" s="393" t="s">
        <v>69</v>
      </c>
      <c r="Q114" s="394"/>
      <c r="R114" s="394"/>
      <c r="S114" s="394"/>
      <c r="T114" s="394"/>
      <c r="U114" s="394"/>
      <c r="V114" s="395"/>
      <c r="W114" s="37" t="s">
        <v>70</v>
      </c>
      <c r="X114" s="383">
        <f>IFERROR(X109/H109,"0")+IFERROR(X110/H110,"0")+IFERROR(X111/H111,"0")+IFERROR(X112/H112,"0")+IFERROR(X113/H113,"0")</f>
        <v>0</v>
      </c>
      <c r="Y114" s="383">
        <f>IFERROR(Y109/H109,"0")+IFERROR(Y110/H110,"0")+IFERROR(Y111/H111,"0")+IFERROR(Y112/H112,"0")+IFERROR(Y113/H113,"0")</f>
        <v>0</v>
      </c>
      <c r="Z114" s="383">
        <f>IFERROR(IF(Z109="",0,Z109),"0")+IFERROR(IF(Z110="",0,Z110),"0")+IFERROR(IF(Z111="",0,Z111),"0")+IFERROR(IF(Z112="",0,Z112),"0")+IFERROR(IF(Z113="",0,Z113),"0")</f>
        <v>0</v>
      </c>
      <c r="AA114" s="384"/>
      <c r="AB114" s="384"/>
      <c r="AC114" s="384"/>
    </row>
    <row r="115" spans="1:68" hidden="1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0"/>
      <c r="P115" s="393" t="s">
        <v>69</v>
      </c>
      <c r="Q115" s="394"/>
      <c r="R115" s="394"/>
      <c r="S115" s="394"/>
      <c r="T115" s="394"/>
      <c r="U115" s="394"/>
      <c r="V115" s="395"/>
      <c r="W115" s="37" t="s">
        <v>68</v>
      </c>
      <c r="X115" s="383">
        <f>IFERROR(SUM(X109:X113),"0")</f>
        <v>0</v>
      </c>
      <c r="Y115" s="383">
        <f>IFERROR(SUM(Y109:Y113),"0")</f>
        <v>0</v>
      </c>
      <c r="Z115" s="37"/>
      <c r="AA115" s="384"/>
      <c r="AB115" s="384"/>
      <c r="AC115" s="384"/>
    </row>
    <row r="116" spans="1:68" ht="16.5" hidden="1" customHeight="1" x14ac:dyDescent="0.25">
      <c r="A116" s="436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hidden="1" customHeight="1" x14ac:dyDescent="0.25">
      <c r="A117" s="424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85">
        <v>4680115882133</v>
      </c>
      <c r="E118" s="38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188</v>
      </c>
      <c r="B119" s="54" t="s">
        <v>190</v>
      </c>
      <c r="C119" s="31">
        <v>4301011703</v>
      </c>
      <c r="D119" s="385">
        <v>4680115882133</v>
      </c>
      <c r="E119" s="38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85">
        <v>4680115880269</v>
      </c>
      <c r="E120" s="38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4301011415</v>
      </c>
      <c r="D121" s="385">
        <v>4680115880429</v>
      </c>
      <c r="E121" s="38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85">
        <v>4680115881457</v>
      </c>
      <c r="E122" s="38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398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0"/>
      <c r="P123" s="393" t="s">
        <v>69</v>
      </c>
      <c r="Q123" s="394"/>
      <c r="R123" s="394"/>
      <c r="S123" s="394"/>
      <c r="T123" s="394"/>
      <c r="U123" s="394"/>
      <c r="V123" s="395"/>
      <c r="W123" s="37" t="s">
        <v>70</v>
      </c>
      <c r="X123" s="383">
        <f>IFERROR(X118/H118,"0")+IFERROR(X119/H119,"0")+IFERROR(X120/H120,"0")+IFERROR(X121/H121,"0")+IFERROR(X122/H122,"0")</f>
        <v>0</v>
      </c>
      <c r="Y123" s="383">
        <f>IFERROR(Y118/H118,"0")+IFERROR(Y119/H119,"0")+IFERROR(Y120/H120,"0")+IFERROR(Y121/H121,"0")+IFERROR(Y122/H122,"0")</f>
        <v>0</v>
      </c>
      <c r="Z123" s="383">
        <f>IFERROR(IF(Z118="",0,Z118),"0")+IFERROR(IF(Z119="",0,Z119),"0")+IFERROR(IF(Z120="",0,Z120),"0")+IFERROR(IF(Z121="",0,Z121),"0")+IFERROR(IF(Z122="",0,Z122),"0")</f>
        <v>0</v>
      </c>
      <c r="AA123" s="384"/>
      <c r="AB123" s="384"/>
      <c r="AC123" s="384"/>
    </row>
    <row r="124" spans="1:68" hidden="1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3" t="s">
        <v>69</v>
      </c>
      <c r="Q124" s="394"/>
      <c r="R124" s="394"/>
      <c r="S124" s="394"/>
      <c r="T124" s="394"/>
      <c r="U124" s="394"/>
      <c r="V124" s="395"/>
      <c r="W124" s="37" t="s">
        <v>68</v>
      </c>
      <c r="X124" s="383">
        <f>IFERROR(SUM(X118:X122),"0")</f>
        <v>0</v>
      </c>
      <c r="Y124" s="383">
        <f>IFERROR(SUM(Y118:Y122),"0")</f>
        <v>0</v>
      </c>
      <c r="Z124" s="37"/>
      <c r="AA124" s="384"/>
      <c r="AB124" s="384"/>
      <c r="AC124" s="384"/>
    </row>
    <row r="125" spans="1:68" ht="14.25" hidden="1" customHeight="1" x14ac:dyDescent="0.25">
      <c r="A125" s="424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hidden="1" customHeight="1" x14ac:dyDescent="0.25">
      <c r="A126" s="54" t="s">
        <v>197</v>
      </c>
      <c r="B126" s="54" t="s">
        <v>198</v>
      </c>
      <c r="C126" s="31">
        <v>4301020235</v>
      </c>
      <c r="D126" s="385">
        <v>4680115881488</v>
      </c>
      <c r="E126" s="38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85">
        <v>4680115882775</v>
      </c>
      <c r="E127" s="38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385">
        <v>4680115880658</v>
      </c>
      <c r="E128" s="38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398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3" t="s">
        <v>69</v>
      </c>
      <c r="Q129" s="394"/>
      <c r="R129" s="394"/>
      <c r="S129" s="394"/>
      <c r="T129" s="394"/>
      <c r="U129" s="394"/>
      <c r="V129" s="395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hidden="1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3" t="s">
        <v>69</v>
      </c>
      <c r="Q130" s="394"/>
      <c r="R130" s="394"/>
      <c r="S130" s="394"/>
      <c r="T130" s="394"/>
      <c r="U130" s="394"/>
      <c r="V130" s="395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hidden="1" customHeight="1" x14ac:dyDescent="0.25">
      <c r="A131" s="424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85">
        <v>4607091385168</v>
      </c>
      <c r="E132" s="38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hidden="1" customHeight="1" x14ac:dyDescent="0.25">
      <c r="A133" s="54" t="s">
        <v>203</v>
      </c>
      <c r="B133" s="54" t="s">
        <v>205</v>
      </c>
      <c r="C133" s="31">
        <v>4301051612</v>
      </c>
      <c r="D133" s="385">
        <v>4607091385168</v>
      </c>
      <c r="E133" s="38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0</v>
      </c>
      <c r="Y133" s="382">
        <f t="shared" si="21"/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85">
        <v>4607091383256</v>
      </c>
      <c r="E134" s="38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208</v>
      </c>
      <c r="B135" s="54" t="s">
        <v>209</v>
      </c>
      <c r="C135" s="31">
        <v>4301051358</v>
      </c>
      <c r="D135" s="385">
        <v>4607091385748</v>
      </c>
      <c r="E135" s="38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0</v>
      </c>
      <c r="Y135" s="382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210</v>
      </c>
      <c r="B136" s="54" t="s">
        <v>211</v>
      </c>
      <c r="C136" s="31">
        <v>4301051738</v>
      </c>
      <c r="D136" s="385">
        <v>4680115884533</v>
      </c>
      <c r="E136" s="38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85">
        <v>4680115882645</v>
      </c>
      <c r="E137" s="38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idden="1" x14ac:dyDescent="0.2">
      <c r="A138" s="398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0"/>
      <c r="P138" s="393" t="s">
        <v>69</v>
      </c>
      <c r="Q138" s="394"/>
      <c r="R138" s="394"/>
      <c r="S138" s="394"/>
      <c r="T138" s="394"/>
      <c r="U138" s="394"/>
      <c r="V138" s="395"/>
      <c r="W138" s="37" t="s">
        <v>70</v>
      </c>
      <c r="X138" s="383">
        <f>IFERROR(X132/H132,"0")+IFERROR(X133/H133,"0")+IFERROR(X134/H134,"0")+IFERROR(X135/H135,"0")+IFERROR(X136/H136,"0")+IFERROR(X137/H137,"0")</f>
        <v>0</v>
      </c>
      <c r="Y138" s="383">
        <f>IFERROR(Y132/H132,"0")+IFERROR(Y133/H133,"0")+IFERROR(Y134/H134,"0")+IFERROR(Y135/H135,"0")+IFERROR(Y136/H136,"0")+IFERROR(Y137/H137,"0")</f>
        <v>0</v>
      </c>
      <c r="Z138" s="383">
        <f>IFERROR(IF(Z132="",0,Z132),"0")+IFERROR(IF(Z133="",0,Z133),"0")+IFERROR(IF(Z134="",0,Z134),"0")+IFERROR(IF(Z135="",0,Z135),"0")+IFERROR(IF(Z136="",0,Z136),"0")+IFERROR(IF(Z137="",0,Z137),"0")</f>
        <v>0</v>
      </c>
      <c r="AA138" s="384"/>
      <c r="AB138" s="384"/>
      <c r="AC138" s="384"/>
    </row>
    <row r="139" spans="1:68" hidden="1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0"/>
      <c r="P139" s="393" t="s">
        <v>69</v>
      </c>
      <c r="Q139" s="394"/>
      <c r="R139" s="394"/>
      <c r="S139" s="394"/>
      <c r="T139" s="394"/>
      <c r="U139" s="394"/>
      <c r="V139" s="395"/>
      <c r="W139" s="37" t="s">
        <v>68</v>
      </c>
      <c r="X139" s="383">
        <f>IFERROR(SUM(X132:X137),"0")</f>
        <v>0</v>
      </c>
      <c r="Y139" s="383">
        <f>IFERROR(SUM(Y132:Y137),"0")</f>
        <v>0</v>
      </c>
      <c r="Z139" s="37"/>
      <c r="AA139" s="384"/>
      <c r="AB139" s="384"/>
      <c r="AC139" s="384"/>
    </row>
    <row r="140" spans="1:68" ht="14.25" hidden="1" customHeight="1" x14ac:dyDescent="0.25">
      <c r="A140" s="424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85">
        <v>4680115882652</v>
      </c>
      <c r="E141" s="38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216</v>
      </c>
      <c r="B142" s="54" t="s">
        <v>217</v>
      </c>
      <c r="C142" s="31">
        <v>4301060309</v>
      </c>
      <c r="D142" s="385">
        <v>4680115880238</v>
      </c>
      <c r="E142" s="38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3" t="s">
        <v>69</v>
      </c>
      <c r="Q143" s="394"/>
      <c r="R143" s="394"/>
      <c r="S143" s="394"/>
      <c r="T143" s="394"/>
      <c r="U143" s="394"/>
      <c r="V143" s="395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hidden="1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3" t="s">
        <v>69</v>
      </c>
      <c r="Q144" s="394"/>
      <c r="R144" s="394"/>
      <c r="S144" s="394"/>
      <c r="T144" s="394"/>
      <c r="U144" s="394"/>
      <c r="V144" s="395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hidden="1" customHeight="1" x14ac:dyDescent="0.25">
      <c r="A145" s="436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hidden="1" customHeight="1" x14ac:dyDescent="0.25">
      <c r="A146" s="424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hidden="1" customHeight="1" x14ac:dyDescent="0.25">
      <c r="A147" s="54" t="s">
        <v>219</v>
      </c>
      <c r="B147" s="54" t="s">
        <v>220</v>
      </c>
      <c r="C147" s="31">
        <v>4301011562</v>
      </c>
      <c r="D147" s="385">
        <v>4680115882577</v>
      </c>
      <c r="E147" s="38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85">
        <v>4680115882577</v>
      </c>
      <c r="E148" s="38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8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0"/>
      <c r="P149" s="393" t="s">
        <v>69</v>
      </c>
      <c r="Q149" s="394"/>
      <c r="R149" s="394"/>
      <c r="S149" s="394"/>
      <c r="T149" s="394"/>
      <c r="U149" s="394"/>
      <c r="V149" s="395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hidden="1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0"/>
      <c r="P150" s="393" t="s">
        <v>69</v>
      </c>
      <c r="Q150" s="394"/>
      <c r="R150" s="394"/>
      <c r="S150" s="394"/>
      <c r="T150" s="394"/>
      <c r="U150" s="394"/>
      <c r="V150" s="395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hidden="1" customHeight="1" x14ac:dyDescent="0.25">
      <c r="A151" s="424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85">
        <v>4680115883444</v>
      </c>
      <c r="E152" s="38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222</v>
      </c>
      <c r="B153" s="54" t="s">
        <v>224</v>
      </c>
      <c r="C153" s="31">
        <v>4301031234</v>
      </c>
      <c r="D153" s="385">
        <v>4680115883444</v>
      </c>
      <c r="E153" s="38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398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3" t="s">
        <v>69</v>
      </c>
      <c r="Q154" s="394"/>
      <c r="R154" s="394"/>
      <c r="S154" s="394"/>
      <c r="T154" s="394"/>
      <c r="U154" s="394"/>
      <c r="V154" s="395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hidden="1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3" t="s">
        <v>69</v>
      </c>
      <c r="Q155" s="394"/>
      <c r="R155" s="394"/>
      <c r="S155" s="394"/>
      <c r="T155" s="394"/>
      <c r="U155" s="394"/>
      <c r="V155" s="395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hidden="1" customHeight="1" x14ac:dyDescent="0.25">
      <c r="A156" s="424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hidden="1" customHeight="1" x14ac:dyDescent="0.25">
      <c r="A157" s="54" t="s">
        <v>225</v>
      </c>
      <c r="B157" s="54" t="s">
        <v>226</v>
      </c>
      <c r="C157" s="31">
        <v>4301051476</v>
      </c>
      <c r="D157" s="385">
        <v>4680115882584</v>
      </c>
      <c r="E157" s="38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85">
        <v>4680115882584</v>
      </c>
      <c r="E158" s="38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39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3" t="s">
        <v>69</v>
      </c>
      <c r="Q159" s="394"/>
      <c r="R159" s="394"/>
      <c r="S159" s="394"/>
      <c r="T159" s="394"/>
      <c r="U159" s="394"/>
      <c r="V159" s="395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hidden="1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3" t="s">
        <v>69</v>
      </c>
      <c r="Q160" s="394"/>
      <c r="R160" s="394"/>
      <c r="S160" s="394"/>
      <c r="T160" s="394"/>
      <c r="U160" s="394"/>
      <c r="V160" s="395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hidden="1" customHeight="1" x14ac:dyDescent="0.25">
      <c r="A161" s="436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hidden="1" customHeight="1" x14ac:dyDescent="0.25">
      <c r="A162" s="424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85">
        <v>4607091382945</v>
      </c>
      <c r="E163" s="38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30</v>
      </c>
      <c r="Y163" s="382">
        <f>IFERROR(IF(X163="",0,CEILING((X163/$H163),1)*$H163),"")</f>
        <v>33.599999999999994</v>
      </c>
      <c r="Z163" s="36">
        <f>IFERROR(IF(Y163=0,"",ROUNDUP(Y163/H163,0)*0.02175),"")</f>
        <v>6.5250000000000002E-2</v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31.285714285714285</v>
      </c>
      <c r="BN163" s="64">
        <f>IFERROR(Y163*I163/H163,"0")</f>
        <v>35.039999999999992</v>
      </c>
      <c r="BO163" s="64">
        <f>IFERROR(1/J163*(X163/H163),"0")</f>
        <v>4.7831632653061229E-2</v>
      </c>
      <c r="BP163" s="64">
        <f>IFERROR(1/J163*(Y163/H163),"0")</f>
        <v>5.3571428571428562E-2</v>
      </c>
    </row>
    <row r="164" spans="1:68" ht="27" hidden="1" customHeight="1" x14ac:dyDescent="0.25">
      <c r="A164" s="54" t="s">
        <v>230</v>
      </c>
      <c r="B164" s="54" t="s">
        <v>231</v>
      </c>
      <c r="C164" s="31">
        <v>4301011192</v>
      </c>
      <c r="D164" s="385">
        <v>4607091382952</v>
      </c>
      <c r="E164" s="38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85">
        <v>4607091384604</v>
      </c>
      <c r="E165" s="38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8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0"/>
      <c r="P166" s="393" t="s">
        <v>69</v>
      </c>
      <c r="Q166" s="394"/>
      <c r="R166" s="394"/>
      <c r="S166" s="394"/>
      <c r="T166" s="394"/>
      <c r="U166" s="394"/>
      <c r="V166" s="395"/>
      <c r="W166" s="37" t="s">
        <v>70</v>
      </c>
      <c r="X166" s="383">
        <f>IFERROR(X163/H163,"0")+IFERROR(X164/H164,"0")+IFERROR(X165/H165,"0")</f>
        <v>2.6785714285714288</v>
      </c>
      <c r="Y166" s="383">
        <f>IFERROR(Y163/H163,"0")+IFERROR(Y164/H164,"0")+IFERROR(Y165/H165,"0")</f>
        <v>2.9999999999999996</v>
      </c>
      <c r="Z166" s="383">
        <f>IFERROR(IF(Z163="",0,Z163),"0")+IFERROR(IF(Z164="",0,Z164),"0")+IFERROR(IF(Z165="",0,Z165),"0")</f>
        <v>6.5250000000000002E-2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3" t="s">
        <v>69</v>
      </c>
      <c r="Q167" s="394"/>
      <c r="R167" s="394"/>
      <c r="S167" s="394"/>
      <c r="T167" s="394"/>
      <c r="U167" s="394"/>
      <c r="V167" s="395"/>
      <c r="W167" s="37" t="s">
        <v>68</v>
      </c>
      <c r="X167" s="383">
        <f>IFERROR(SUM(X163:X165),"0")</f>
        <v>30</v>
      </c>
      <c r="Y167" s="383">
        <f>IFERROR(SUM(Y163:Y165),"0")</f>
        <v>33.599999999999994</v>
      </c>
      <c r="Z167" s="37"/>
      <c r="AA167" s="384"/>
      <c r="AB167" s="384"/>
      <c r="AC167" s="384"/>
    </row>
    <row r="168" spans="1:68" ht="14.25" hidden="1" customHeight="1" x14ac:dyDescent="0.25">
      <c r="A168" s="424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85">
        <v>4607091387667</v>
      </c>
      <c r="E169" s="38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60</v>
      </c>
      <c r="Y169" s="382">
        <f>IFERROR(IF(X169="",0,CEILING((X169/$H169),1)*$H169),"")</f>
        <v>63</v>
      </c>
      <c r="Z169" s="36">
        <f>IFERROR(IF(Y169=0,"",ROUNDUP(Y169/H169,0)*0.02175),"")</f>
        <v>0.15225</v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64.2</v>
      </c>
      <c r="BN169" s="64">
        <f>IFERROR(Y169*I169/H169,"0")</f>
        <v>67.410000000000011</v>
      </c>
      <c r="BO169" s="64">
        <f>IFERROR(1/J169*(X169/H169),"0")</f>
        <v>0.11904761904761904</v>
      </c>
      <c r="BP169" s="64">
        <f>IFERROR(1/J169*(Y169/H169),"0")</f>
        <v>0.125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85">
        <v>4607091387636</v>
      </c>
      <c r="E170" s="38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85">
        <v>4607091382426</v>
      </c>
      <c r="E171" s="38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85">
        <v>4607091386547</v>
      </c>
      <c r="E172" s="38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85">
        <v>4607091382464</v>
      </c>
      <c r="E173" s="38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8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0"/>
      <c r="P174" s="393" t="s">
        <v>69</v>
      </c>
      <c r="Q174" s="394"/>
      <c r="R174" s="394"/>
      <c r="S174" s="394"/>
      <c r="T174" s="394"/>
      <c r="U174" s="394"/>
      <c r="V174" s="395"/>
      <c r="W174" s="37" t="s">
        <v>70</v>
      </c>
      <c r="X174" s="383">
        <f>IFERROR(X169/H169,"0")+IFERROR(X170/H170,"0")+IFERROR(X171/H171,"0")+IFERROR(X172/H172,"0")+IFERROR(X173/H173,"0")</f>
        <v>6.666666666666667</v>
      </c>
      <c r="Y174" s="383">
        <f>IFERROR(Y169/H169,"0")+IFERROR(Y170/H170,"0")+IFERROR(Y171/H171,"0")+IFERROR(Y172/H172,"0")+IFERROR(Y173/H173,"0")</f>
        <v>7</v>
      </c>
      <c r="Z174" s="383">
        <f>IFERROR(IF(Z169="",0,Z169),"0")+IFERROR(IF(Z170="",0,Z170),"0")+IFERROR(IF(Z171="",0,Z171),"0")+IFERROR(IF(Z172="",0,Z172),"0")+IFERROR(IF(Z173="",0,Z173),"0")</f>
        <v>0.15225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3" t="s">
        <v>69</v>
      </c>
      <c r="Q175" s="394"/>
      <c r="R175" s="394"/>
      <c r="S175" s="394"/>
      <c r="T175" s="394"/>
      <c r="U175" s="394"/>
      <c r="V175" s="395"/>
      <c r="W175" s="37" t="s">
        <v>68</v>
      </c>
      <c r="X175" s="383">
        <f>IFERROR(SUM(X169:X173),"0")</f>
        <v>60</v>
      </c>
      <c r="Y175" s="383">
        <f>IFERROR(SUM(Y169:Y173),"0")</f>
        <v>63</v>
      </c>
      <c r="Z175" s="37"/>
      <c r="AA175" s="384"/>
      <c r="AB175" s="384"/>
      <c r="AC175" s="384"/>
    </row>
    <row r="176" spans="1:68" ht="14.25" hidden="1" customHeight="1" x14ac:dyDescent="0.25">
      <c r="A176" s="424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hidden="1" customHeight="1" x14ac:dyDescent="0.25">
      <c r="A177" s="54" t="s">
        <v>244</v>
      </c>
      <c r="B177" s="54" t="s">
        <v>245</v>
      </c>
      <c r="C177" s="31">
        <v>4301051611</v>
      </c>
      <c r="D177" s="385">
        <v>4607091385304</v>
      </c>
      <c r="E177" s="38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85">
        <v>4607091386264</v>
      </c>
      <c r="E178" s="38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248</v>
      </c>
      <c r="B179" s="54" t="s">
        <v>249</v>
      </c>
      <c r="C179" s="31">
        <v>4301051313</v>
      </c>
      <c r="D179" s="385">
        <v>4607091385427</v>
      </c>
      <c r="E179" s="38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0"/>
      <c r="P180" s="393" t="s">
        <v>69</v>
      </c>
      <c r="Q180" s="394"/>
      <c r="R180" s="394"/>
      <c r="S180" s="394"/>
      <c r="T180" s="394"/>
      <c r="U180" s="394"/>
      <c r="V180" s="395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hidden="1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0"/>
      <c r="P181" s="393" t="s">
        <v>69</v>
      </c>
      <c r="Q181" s="394"/>
      <c r="R181" s="394"/>
      <c r="S181" s="394"/>
      <c r="T181" s="394"/>
      <c r="U181" s="394"/>
      <c r="V181" s="395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hidden="1" customHeight="1" x14ac:dyDescent="0.2">
      <c r="A182" s="407" t="s">
        <v>250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8"/>
      <c r="AB182" s="48"/>
      <c r="AC182" s="48"/>
    </row>
    <row r="183" spans="1:68" ht="16.5" hidden="1" customHeight="1" x14ac:dyDescent="0.25">
      <c r="A183" s="436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hidden="1" customHeight="1" x14ac:dyDescent="0.25">
      <c r="A184" s="424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85">
        <v>4680115880993</v>
      </c>
      <c r="E185" s="38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35</v>
      </c>
      <c r="Y185" s="382">
        <f t="shared" ref="Y185:Y192" si="26">IFERROR(IF(X185="",0,CEILING((X185/$H185),1)*$H185),"")</f>
        <v>37.800000000000004</v>
      </c>
      <c r="Z185" s="36">
        <f>IFERROR(IF(Y185=0,"",ROUNDUP(Y185/H185,0)*0.00753),"")</f>
        <v>6.7769999999999997E-2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37.166666666666664</v>
      </c>
      <c r="BN185" s="64">
        <f t="shared" ref="BN185:BN192" si="28">IFERROR(Y185*I185/H185,"0")</f>
        <v>40.14</v>
      </c>
      <c r="BO185" s="64">
        <f t="shared" ref="BO185:BO192" si="29">IFERROR(1/J185*(X185/H185),"0")</f>
        <v>5.3418803418803409E-2</v>
      </c>
      <c r="BP185" s="64">
        <f t="shared" ref="BP185:BP192" si="30">IFERROR(1/J185*(Y185/H185),"0")</f>
        <v>5.7692307692307689E-2</v>
      </c>
    </row>
    <row r="186" spans="1:68" ht="27" hidden="1" customHeight="1" x14ac:dyDescent="0.25">
      <c r="A186" s="54" t="s">
        <v>254</v>
      </c>
      <c r="B186" s="54" t="s">
        <v>255</v>
      </c>
      <c r="C186" s="31">
        <v>4301031204</v>
      </c>
      <c r="D186" s="385">
        <v>4680115881761</v>
      </c>
      <c r="E186" s="38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85">
        <v>4680115881563</v>
      </c>
      <c r="E187" s="38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50</v>
      </c>
      <c r="Y187" s="382">
        <f t="shared" si="26"/>
        <v>50.400000000000006</v>
      </c>
      <c r="Z187" s="36">
        <f>IFERROR(IF(Y187=0,"",ROUNDUP(Y187/H187,0)*0.00753),"")</f>
        <v>9.0359999999999996E-2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52.380952380952387</v>
      </c>
      <c r="BN187" s="64">
        <f t="shared" si="28"/>
        <v>52.800000000000011</v>
      </c>
      <c r="BO187" s="64">
        <f t="shared" si="29"/>
        <v>7.6312576312576319E-2</v>
      </c>
      <c r="BP187" s="64">
        <f t="shared" si="30"/>
        <v>7.6923076923076927E-2</v>
      </c>
    </row>
    <row r="188" spans="1:68" ht="27" hidden="1" customHeight="1" x14ac:dyDescent="0.25">
      <c r="A188" s="54" t="s">
        <v>258</v>
      </c>
      <c r="B188" s="54" t="s">
        <v>259</v>
      </c>
      <c r="C188" s="31">
        <v>4301031199</v>
      </c>
      <c r="D188" s="385">
        <v>4680115880986</v>
      </c>
      <c r="E188" s="38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4301031205</v>
      </c>
      <c r="D189" s="385">
        <v>4680115881785</v>
      </c>
      <c r="E189" s="38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262</v>
      </c>
      <c r="B190" s="54" t="s">
        <v>263</v>
      </c>
      <c r="C190" s="31">
        <v>4301031202</v>
      </c>
      <c r="D190" s="385">
        <v>4680115881679</v>
      </c>
      <c r="E190" s="38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85">
        <v>4680115880191</v>
      </c>
      <c r="E191" s="38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85">
        <v>4680115883963</v>
      </c>
      <c r="E192" s="38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8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0"/>
      <c r="P193" s="393" t="s">
        <v>69</v>
      </c>
      <c r="Q193" s="394"/>
      <c r="R193" s="394"/>
      <c r="S193" s="394"/>
      <c r="T193" s="394"/>
      <c r="U193" s="394"/>
      <c r="V193" s="395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20.238095238095237</v>
      </c>
      <c r="Y193" s="383">
        <f>IFERROR(Y185/H185,"0")+IFERROR(Y186/H186,"0")+IFERROR(Y187/H187,"0")+IFERROR(Y188/H188,"0")+IFERROR(Y189/H189,"0")+IFERROR(Y190/H190,"0")+IFERROR(Y191/H191,"0")+IFERROR(Y192/H192,"0")</f>
        <v>21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0.15812999999999999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0"/>
      <c r="P194" s="393" t="s">
        <v>69</v>
      </c>
      <c r="Q194" s="394"/>
      <c r="R194" s="394"/>
      <c r="S194" s="394"/>
      <c r="T194" s="394"/>
      <c r="U194" s="394"/>
      <c r="V194" s="395"/>
      <c r="W194" s="37" t="s">
        <v>68</v>
      </c>
      <c r="X194" s="383">
        <f>IFERROR(SUM(X185:X192),"0")</f>
        <v>85</v>
      </c>
      <c r="Y194" s="383">
        <f>IFERROR(SUM(Y185:Y192),"0")</f>
        <v>88.200000000000017</v>
      </c>
      <c r="Z194" s="37"/>
      <c r="AA194" s="384"/>
      <c r="AB194" s="384"/>
      <c r="AC194" s="384"/>
    </row>
    <row r="195" spans="1:68" ht="16.5" hidden="1" customHeight="1" x14ac:dyDescent="0.25">
      <c r="A195" s="436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hidden="1" customHeight="1" x14ac:dyDescent="0.25">
      <c r="A196" s="424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85">
        <v>4680115881402</v>
      </c>
      <c r="E197" s="38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85">
        <v>4680115881396</v>
      </c>
      <c r="E198" s="38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39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3" t="s">
        <v>69</v>
      </c>
      <c r="Q199" s="394"/>
      <c r="R199" s="394"/>
      <c r="S199" s="394"/>
      <c r="T199" s="394"/>
      <c r="U199" s="394"/>
      <c r="V199" s="395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3" t="s">
        <v>69</v>
      </c>
      <c r="Q200" s="394"/>
      <c r="R200" s="394"/>
      <c r="S200" s="394"/>
      <c r="T200" s="394"/>
      <c r="U200" s="394"/>
      <c r="V200" s="395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424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85">
        <v>4680115882935</v>
      </c>
      <c r="E202" s="38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85">
        <v>4680115880764</v>
      </c>
      <c r="E203" s="38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398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0"/>
      <c r="P204" s="393" t="s">
        <v>69</v>
      </c>
      <c r="Q204" s="394"/>
      <c r="R204" s="394"/>
      <c r="S204" s="394"/>
      <c r="T204" s="394"/>
      <c r="U204" s="394"/>
      <c r="V204" s="395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3" t="s">
        <v>69</v>
      </c>
      <c r="Q205" s="394"/>
      <c r="R205" s="394"/>
      <c r="S205" s="394"/>
      <c r="T205" s="394"/>
      <c r="U205" s="394"/>
      <c r="V205" s="395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424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85">
        <v>4680115882683</v>
      </c>
      <c r="E207" s="38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20</v>
      </c>
      <c r="Y207" s="382">
        <f t="shared" ref="Y207:Y214" si="31">IFERROR(IF(X207="",0,CEILING((X207/$H207),1)*$H207),"")</f>
        <v>21.6</v>
      </c>
      <c r="Z207" s="36">
        <f>IFERROR(IF(Y207=0,"",ROUNDUP(Y207/H207,0)*0.00937),"")</f>
        <v>3.7479999999999999E-2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20.777777777777779</v>
      </c>
      <c r="BN207" s="64">
        <f t="shared" ref="BN207:BN214" si="33">IFERROR(Y207*I207/H207,"0")</f>
        <v>22.44</v>
      </c>
      <c r="BO207" s="64">
        <f t="shared" ref="BO207:BO214" si="34">IFERROR(1/J207*(X207/H207),"0")</f>
        <v>3.0864197530864192E-2</v>
      </c>
      <c r="BP207" s="64">
        <f t="shared" ref="BP207:BP214" si="35">IFERROR(1/J207*(Y207/H207),"0")</f>
        <v>3.3333333333333333E-2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85">
        <v>4680115882690</v>
      </c>
      <c r="E208" s="38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20</v>
      </c>
      <c r="Y208" s="382">
        <f t="shared" si="31"/>
        <v>21.6</v>
      </c>
      <c r="Z208" s="36">
        <f>IFERROR(IF(Y208=0,"",ROUNDUP(Y208/H208,0)*0.00937),"")</f>
        <v>3.7479999999999999E-2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20.777777777777779</v>
      </c>
      <c r="BN208" s="64">
        <f t="shared" si="33"/>
        <v>22.44</v>
      </c>
      <c r="BO208" s="64">
        <f t="shared" si="34"/>
        <v>3.0864197530864192E-2</v>
      </c>
      <c r="BP208" s="64">
        <f t="shared" si="35"/>
        <v>3.3333333333333333E-2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85">
        <v>4680115882669</v>
      </c>
      <c r="E209" s="38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20</v>
      </c>
      <c r="Y209" s="382">
        <f t="shared" si="31"/>
        <v>21.6</v>
      </c>
      <c r="Z209" s="36">
        <f>IFERROR(IF(Y209=0,"",ROUNDUP(Y209/H209,0)*0.00937),"")</f>
        <v>3.7479999999999999E-2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20.777777777777779</v>
      </c>
      <c r="BN209" s="64">
        <f t="shared" si="33"/>
        <v>22.44</v>
      </c>
      <c r="BO209" s="64">
        <f t="shared" si="34"/>
        <v>3.0864197530864192E-2</v>
      </c>
      <c r="BP209" s="64">
        <f t="shared" si="35"/>
        <v>3.3333333333333333E-2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85">
        <v>4680115882676</v>
      </c>
      <c r="E210" s="38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20</v>
      </c>
      <c r="Y210" s="382">
        <f t="shared" si="31"/>
        <v>21.6</v>
      </c>
      <c r="Z210" s="36">
        <f>IFERROR(IF(Y210=0,"",ROUNDUP(Y210/H210,0)*0.00937),"")</f>
        <v>3.7479999999999999E-2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20.777777777777779</v>
      </c>
      <c r="BN210" s="64">
        <f t="shared" si="33"/>
        <v>22.44</v>
      </c>
      <c r="BO210" s="64">
        <f t="shared" si="34"/>
        <v>3.0864197530864192E-2</v>
      </c>
      <c r="BP210" s="64">
        <f t="shared" si="35"/>
        <v>3.3333333333333333E-2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85">
        <v>4680115884014</v>
      </c>
      <c r="E211" s="38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85">
        <v>4680115884007</v>
      </c>
      <c r="E212" s="38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85">
        <v>4680115884038</v>
      </c>
      <c r="E213" s="38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85">
        <v>4680115884021</v>
      </c>
      <c r="E214" s="38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8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0"/>
      <c r="P215" s="393" t="s">
        <v>69</v>
      </c>
      <c r="Q215" s="394"/>
      <c r="R215" s="394"/>
      <c r="S215" s="394"/>
      <c r="T215" s="394"/>
      <c r="U215" s="394"/>
      <c r="V215" s="395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14.814814814814813</v>
      </c>
      <c r="Y215" s="383">
        <f>IFERROR(Y207/H207,"0")+IFERROR(Y208/H208,"0")+IFERROR(Y209/H209,"0")+IFERROR(Y210/H210,"0")+IFERROR(Y211/H211,"0")+IFERROR(Y212/H212,"0")+IFERROR(Y213/H213,"0")+IFERROR(Y214/H214,"0")</f>
        <v>16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0.14992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0"/>
      <c r="P216" s="393" t="s">
        <v>69</v>
      </c>
      <c r="Q216" s="394"/>
      <c r="R216" s="394"/>
      <c r="S216" s="394"/>
      <c r="T216" s="394"/>
      <c r="U216" s="394"/>
      <c r="V216" s="395"/>
      <c r="W216" s="37" t="s">
        <v>68</v>
      </c>
      <c r="X216" s="383">
        <f>IFERROR(SUM(X207:X214),"0")</f>
        <v>80</v>
      </c>
      <c r="Y216" s="383">
        <f>IFERROR(SUM(Y207:Y214),"0")</f>
        <v>86.4</v>
      </c>
      <c r="Z216" s="37"/>
      <c r="AA216" s="384"/>
      <c r="AB216" s="384"/>
      <c r="AC216" s="384"/>
    </row>
    <row r="217" spans="1:68" ht="14.25" hidden="1" customHeight="1" x14ac:dyDescent="0.25">
      <c r="A217" s="424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85">
        <v>4680115881594</v>
      </c>
      <c r="E218" s="38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15</v>
      </c>
      <c r="Y218" s="382">
        <f t="shared" ref="Y218:Y228" si="36">IFERROR(IF(X218="",0,CEILING((X218/$H218),1)*$H218),"")</f>
        <v>16.2</v>
      </c>
      <c r="Z218" s="36">
        <f>IFERROR(IF(Y218=0,"",ROUNDUP(Y218/H218,0)*0.02175),"")</f>
        <v>4.3499999999999997E-2</v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16.044444444444448</v>
      </c>
      <c r="BN218" s="64">
        <f t="shared" ref="BN218:BN228" si="38">IFERROR(Y218*I218/H218,"0")</f>
        <v>17.327999999999999</v>
      </c>
      <c r="BO218" s="64">
        <f t="shared" ref="BO218:BO228" si="39">IFERROR(1/J218*(X218/H218),"0")</f>
        <v>3.3068783068783067E-2</v>
      </c>
      <c r="BP218" s="64">
        <f t="shared" ref="BP218:BP228" si="40">IFERROR(1/J218*(Y218/H218),"0")</f>
        <v>3.5714285714285712E-2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85">
        <v>4680115880962</v>
      </c>
      <c r="E219" s="38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18</v>
      </c>
      <c r="Y219" s="382">
        <f t="shared" si="36"/>
        <v>23.4</v>
      </c>
      <c r="Z219" s="36">
        <f>IFERROR(IF(Y219=0,"",ROUNDUP(Y219/H219,0)*0.02175),"")</f>
        <v>6.5250000000000002E-2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19.301538461538463</v>
      </c>
      <c r="BN219" s="64">
        <f t="shared" si="38"/>
        <v>25.092000000000002</v>
      </c>
      <c r="BO219" s="64">
        <f t="shared" si="39"/>
        <v>4.1208791208791208E-2</v>
      </c>
      <c r="BP219" s="64">
        <f t="shared" si="40"/>
        <v>5.3571428571428568E-2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85">
        <v>4680115881617</v>
      </c>
      <c r="E220" s="38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4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85">
        <v>4680115880573</v>
      </c>
      <c r="E221" s="38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15</v>
      </c>
      <c r="Y221" s="382">
        <f t="shared" si="36"/>
        <v>17.399999999999999</v>
      </c>
      <c r="Z221" s="36">
        <f>IFERROR(IF(Y221=0,"",ROUNDUP(Y221/H221,0)*0.02175),"")</f>
        <v>4.3499999999999997E-2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15.972413793103447</v>
      </c>
      <c r="BN221" s="64">
        <f t="shared" si="38"/>
        <v>18.527999999999999</v>
      </c>
      <c r="BO221" s="64">
        <f t="shared" si="39"/>
        <v>3.0788177339901478E-2</v>
      </c>
      <c r="BP221" s="64">
        <f t="shared" si="40"/>
        <v>3.5714285714285712E-2</v>
      </c>
    </row>
    <row r="222" spans="1:68" ht="27" hidden="1" customHeight="1" x14ac:dyDescent="0.25">
      <c r="A222" s="54" t="s">
        <v>301</v>
      </c>
      <c r="B222" s="54" t="s">
        <v>302</v>
      </c>
      <c r="C222" s="31">
        <v>4301051407</v>
      </c>
      <c r="D222" s="385">
        <v>4680115882195</v>
      </c>
      <c r="E222" s="38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0</v>
      </c>
      <c r="Y222" s="382">
        <f t="shared" si="36"/>
        <v>0</v>
      </c>
      <c r="Z222" s="36" t="str">
        <f t="shared" ref="Z222:Z228" si="41">IFERROR(IF(Y222=0,"",ROUNDUP(Y222/H222,0)*0.00753),"")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85">
        <v>4680115882607</v>
      </c>
      <c r="E223" s="38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305</v>
      </c>
      <c r="B224" s="54" t="s">
        <v>306</v>
      </c>
      <c r="C224" s="31">
        <v>4301051630</v>
      </c>
      <c r="D224" s="385">
        <v>4680115880092</v>
      </c>
      <c r="E224" s="38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0</v>
      </c>
      <c r="Y224" s="382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307</v>
      </c>
      <c r="B225" s="54" t="s">
        <v>308</v>
      </c>
      <c r="C225" s="31">
        <v>4301051631</v>
      </c>
      <c r="D225" s="385">
        <v>4680115880221</v>
      </c>
      <c r="E225" s="38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85">
        <v>4680115882942</v>
      </c>
      <c r="E226" s="38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85">
        <v>4680115880504</v>
      </c>
      <c r="E227" s="38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2.88</v>
      </c>
      <c r="Y227" s="382">
        <f t="shared" si="36"/>
        <v>4.8</v>
      </c>
      <c r="Z227" s="36">
        <f t="shared" si="41"/>
        <v>1.506E-2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3.2063999999999999</v>
      </c>
      <c r="BN227" s="64">
        <f t="shared" si="38"/>
        <v>5.3440000000000003</v>
      </c>
      <c r="BO227" s="64">
        <f t="shared" si="39"/>
        <v>7.6923076923076919E-3</v>
      </c>
      <c r="BP227" s="64">
        <f t="shared" si="40"/>
        <v>1.282051282051282E-2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85">
        <v>4680115882164</v>
      </c>
      <c r="E228" s="38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1.92</v>
      </c>
      <c r="Y228" s="382">
        <f t="shared" si="36"/>
        <v>2.4</v>
      </c>
      <c r="Z228" s="36">
        <f t="shared" si="41"/>
        <v>7.5300000000000002E-3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2.1423999999999999</v>
      </c>
      <c r="BN228" s="64">
        <f t="shared" si="38"/>
        <v>2.6779999999999999</v>
      </c>
      <c r="BO228" s="64">
        <f t="shared" si="39"/>
        <v>5.1282051282051282E-3</v>
      </c>
      <c r="BP228" s="64">
        <f t="shared" si="40"/>
        <v>6.41025641025641E-3</v>
      </c>
    </row>
    <row r="229" spans="1:68" x14ac:dyDescent="0.2">
      <c r="A229" s="398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0"/>
      <c r="P229" s="393" t="s">
        <v>69</v>
      </c>
      <c r="Q229" s="394"/>
      <c r="R229" s="394"/>
      <c r="S229" s="394"/>
      <c r="T229" s="394"/>
      <c r="U229" s="394"/>
      <c r="V229" s="395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7.8836820905786427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10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0.17484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0"/>
      <c r="P230" s="393" t="s">
        <v>69</v>
      </c>
      <c r="Q230" s="394"/>
      <c r="R230" s="394"/>
      <c r="S230" s="394"/>
      <c r="T230" s="394"/>
      <c r="U230" s="394"/>
      <c r="V230" s="395"/>
      <c r="W230" s="37" t="s">
        <v>68</v>
      </c>
      <c r="X230" s="383">
        <f>IFERROR(SUM(X218:X228),"0")</f>
        <v>52.800000000000004</v>
      </c>
      <c r="Y230" s="383">
        <f>IFERROR(SUM(Y218:Y228),"0")</f>
        <v>64.199999999999989</v>
      </c>
      <c r="Z230" s="37"/>
      <c r="AA230" s="384"/>
      <c r="AB230" s="384"/>
      <c r="AC230" s="384"/>
    </row>
    <row r="231" spans="1:68" ht="14.25" hidden="1" customHeight="1" x14ac:dyDescent="0.25">
      <c r="A231" s="424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85">
        <v>4680115882874</v>
      </c>
      <c r="E232" s="38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85">
        <v>4680115882874</v>
      </c>
      <c r="E233" s="38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385">
        <v>4680115884434</v>
      </c>
      <c r="E234" s="38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320</v>
      </c>
      <c r="B235" s="54" t="s">
        <v>321</v>
      </c>
      <c r="C235" s="31">
        <v>4301060375</v>
      </c>
      <c r="D235" s="385">
        <v>4680115880818</v>
      </c>
      <c r="E235" s="38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322</v>
      </c>
      <c r="B236" s="54" t="s">
        <v>323</v>
      </c>
      <c r="C236" s="31">
        <v>4301060389</v>
      </c>
      <c r="D236" s="385">
        <v>4680115880801</v>
      </c>
      <c r="E236" s="38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398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3" t="s">
        <v>69</v>
      </c>
      <c r="Q237" s="394"/>
      <c r="R237" s="394"/>
      <c r="S237" s="394"/>
      <c r="T237" s="394"/>
      <c r="U237" s="394"/>
      <c r="V237" s="395"/>
      <c r="W237" s="37" t="s">
        <v>70</v>
      </c>
      <c r="X237" s="383">
        <f>IFERROR(X232/H232,"0")+IFERROR(X233/H233,"0")+IFERROR(X234/H234,"0")+IFERROR(X235/H235,"0")+IFERROR(X236/H236,"0")</f>
        <v>0</v>
      </c>
      <c r="Y237" s="383">
        <f>IFERROR(Y232/H232,"0")+IFERROR(Y233/H233,"0")+IFERROR(Y234/H234,"0")+IFERROR(Y235/H235,"0")+IFERROR(Y236/H236,"0")</f>
        <v>0</v>
      </c>
      <c r="Z237" s="383">
        <f>IFERROR(IF(Z232="",0,Z232),"0")+IFERROR(IF(Z233="",0,Z233),"0")+IFERROR(IF(Z234="",0,Z234),"0")+IFERROR(IF(Z235="",0,Z235),"0")+IFERROR(IF(Z236="",0,Z236),"0")</f>
        <v>0</v>
      </c>
      <c r="AA237" s="384"/>
      <c r="AB237" s="384"/>
      <c r="AC237" s="384"/>
    </row>
    <row r="238" spans="1:68" hidden="1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3" t="s">
        <v>69</v>
      </c>
      <c r="Q238" s="394"/>
      <c r="R238" s="394"/>
      <c r="S238" s="394"/>
      <c r="T238" s="394"/>
      <c r="U238" s="394"/>
      <c r="V238" s="395"/>
      <c r="W238" s="37" t="s">
        <v>68</v>
      </c>
      <c r="X238" s="383">
        <f>IFERROR(SUM(X232:X236),"0")</f>
        <v>0</v>
      </c>
      <c r="Y238" s="383">
        <f>IFERROR(SUM(Y232:Y236),"0")</f>
        <v>0</v>
      </c>
      <c r="Z238" s="37"/>
      <c r="AA238" s="384"/>
      <c r="AB238" s="384"/>
      <c r="AC238" s="384"/>
    </row>
    <row r="239" spans="1:68" ht="16.5" hidden="1" customHeight="1" x14ac:dyDescent="0.25">
      <c r="A239" s="436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hidden="1" customHeight="1" x14ac:dyDescent="0.25">
      <c r="A240" s="424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85">
        <v>4680115884274</v>
      </c>
      <c r="E241" s="38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6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85">
        <v>4680115884274</v>
      </c>
      <c r="E242" s="38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85">
        <v>4680115884298</v>
      </c>
      <c r="E243" s="38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85">
        <v>4680115884250</v>
      </c>
      <c r="E244" s="38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4301011733</v>
      </c>
      <c r="D245" s="385">
        <v>4680115884250</v>
      </c>
      <c r="E245" s="38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85">
        <v>4680115884281</v>
      </c>
      <c r="E246" s="38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85">
        <v>4680115884199</v>
      </c>
      <c r="E247" s="38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4301011716</v>
      </c>
      <c r="D248" s="385">
        <v>4680115884267</v>
      </c>
      <c r="E248" s="38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idden="1" x14ac:dyDescent="0.2">
      <c r="A249" s="398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3" t="s">
        <v>69</v>
      </c>
      <c r="Q249" s="394"/>
      <c r="R249" s="394"/>
      <c r="S249" s="394"/>
      <c r="T249" s="394"/>
      <c r="U249" s="394"/>
      <c r="V249" s="395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hidden="1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3" t="s">
        <v>69</v>
      </c>
      <c r="Q250" s="394"/>
      <c r="R250" s="394"/>
      <c r="S250" s="394"/>
      <c r="T250" s="394"/>
      <c r="U250" s="394"/>
      <c r="V250" s="395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hidden="1" customHeight="1" x14ac:dyDescent="0.25">
      <c r="A251" s="436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hidden="1" customHeight="1" x14ac:dyDescent="0.25">
      <c r="A252" s="424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85">
        <v>4680115884137</v>
      </c>
      <c r="E253" s="38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hidden="1" customHeight="1" x14ac:dyDescent="0.25">
      <c r="A254" s="54" t="s">
        <v>340</v>
      </c>
      <c r="B254" s="54" t="s">
        <v>342</v>
      </c>
      <c r="C254" s="31">
        <v>4301011826</v>
      </c>
      <c r="D254" s="385">
        <v>4680115884137</v>
      </c>
      <c r="E254" s="38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85">
        <v>4680115884236</v>
      </c>
      <c r="E255" s="38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4301011721</v>
      </c>
      <c r="D256" s="385">
        <v>4680115884175</v>
      </c>
      <c r="E256" s="38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347</v>
      </c>
      <c r="B257" s="54" t="s">
        <v>348</v>
      </c>
      <c r="C257" s="31">
        <v>4301011824</v>
      </c>
      <c r="D257" s="385">
        <v>4680115884144</v>
      </c>
      <c r="E257" s="38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85">
        <v>4680115885288</v>
      </c>
      <c r="E258" s="38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85">
        <v>4680115884182</v>
      </c>
      <c r="E259" s="38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4301011722</v>
      </c>
      <c r="D260" s="385">
        <v>4680115884205</v>
      </c>
      <c r="E260" s="38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idden="1" x14ac:dyDescent="0.2">
      <c r="A261" s="398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3" t="s">
        <v>69</v>
      </c>
      <c r="Q261" s="394"/>
      <c r="R261" s="394"/>
      <c r="S261" s="394"/>
      <c r="T261" s="394"/>
      <c r="U261" s="394"/>
      <c r="V261" s="395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hidden="1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3" t="s">
        <v>69</v>
      </c>
      <c r="Q262" s="394"/>
      <c r="R262" s="394"/>
      <c r="S262" s="394"/>
      <c r="T262" s="394"/>
      <c r="U262" s="394"/>
      <c r="V262" s="395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hidden="1" customHeight="1" x14ac:dyDescent="0.25">
      <c r="A263" s="436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hidden="1" customHeight="1" x14ac:dyDescent="0.25">
      <c r="A264" s="424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85">
        <v>4680115885837</v>
      </c>
      <c r="E265" s="38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85">
        <v>4680115885806</v>
      </c>
      <c r="E266" s="38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85">
        <v>4680115885851</v>
      </c>
      <c r="E267" s="38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85">
        <v>4680115885844</v>
      </c>
      <c r="E268" s="38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85">
        <v>4680115885820</v>
      </c>
      <c r="E269" s="38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39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3" t="s">
        <v>69</v>
      </c>
      <c r="Q270" s="394"/>
      <c r="R270" s="394"/>
      <c r="S270" s="394"/>
      <c r="T270" s="394"/>
      <c r="U270" s="394"/>
      <c r="V270" s="395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0"/>
      <c r="P271" s="393" t="s">
        <v>69</v>
      </c>
      <c r="Q271" s="394"/>
      <c r="R271" s="394"/>
      <c r="S271" s="394"/>
      <c r="T271" s="394"/>
      <c r="U271" s="394"/>
      <c r="V271" s="395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36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hidden="1" customHeight="1" x14ac:dyDescent="0.25">
      <c r="A273" s="424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85">
        <v>4680115885707</v>
      </c>
      <c r="E274" s="38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398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0"/>
      <c r="P275" s="393" t="s">
        <v>69</v>
      </c>
      <c r="Q275" s="394"/>
      <c r="R275" s="394"/>
      <c r="S275" s="394"/>
      <c r="T275" s="394"/>
      <c r="U275" s="394"/>
      <c r="V275" s="395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0"/>
      <c r="P276" s="393" t="s">
        <v>69</v>
      </c>
      <c r="Q276" s="394"/>
      <c r="R276" s="394"/>
      <c r="S276" s="394"/>
      <c r="T276" s="394"/>
      <c r="U276" s="394"/>
      <c r="V276" s="395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36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hidden="1" customHeight="1" x14ac:dyDescent="0.25">
      <c r="A278" s="424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85">
        <v>4607091383423</v>
      </c>
      <c r="E279" s="38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85">
        <v>4680115885691</v>
      </c>
      <c r="E280" s="38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85">
        <v>4680115885660</v>
      </c>
      <c r="E281" s="38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8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0"/>
      <c r="P282" s="393" t="s">
        <v>69</v>
      </c>
      <c r="Q282" s="394"/>
      <c r="R282" s="394"/>
      <c r="S282" s="394"/>
      <c r="T282" s="394"/>
      <c r="U282" s="394"/>
      <c r="V282" s="395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3" t="s">
        <v>69</v>
      </c>
      <c r="Q283" s="394"/>
      <c r="R283" s="394"/>
      <c r="S283" s="394"/>
      <c r="T283" s="394"/>
      <c r="U283" s="394"/>
      <c r="V283" s="395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36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hidden="1" customHeight="1" x14ac:dyDescent="0.25">
      <c r="A285" s="424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85">
        <v>4680115881556</v>
      </c>
      <c r="E286" s="38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85">
        <v>4680115881037</v>
      </c>
      <c r="E287" s="38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381</v>
      </c>
      <c r="B288" s="54" t="s">
        <v>382</v>
      </c>
      <c r="C288" s="31">
        <v>4301051487</v>
      </c>
      <c r="D288" s="385">
        <v>4680115881228</v>
      </c>
      <c r="E288" s="38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383</v>
      </c>
      <c r="B289" s="54" t="s">
        <v>384</v>
      </c>
      <c r="C289" s="31">
        <v>4301051384</v>
      </c>
      <c r="D289" s="385">
        <v>4680115881211</v>
      </c>
      <c r="E289" s="38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85">
        <v>4680115881020</v>
      </c>
      <c r="E290" s="38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3" t="s">
        <v>69</v>
      </c>
      <c r="Q291" s="394"/>
      <c r="R291" s="394"/>
      <c r="S291" s="394"/>
      <c r="T291" s="394"/>
      <c r="U291" s="394"/>
      <c r="V291" s="395"/>
      <c r="W291" s="37" t="s">
        <v>70</v>
      </c>
      <c r="X291" s="383">
        <f>IFERROR(X286/H286,"0")+IFERROR(X287/H287,"0")+IFERROR(X288/H288,"0")+IFERROR(X289/H289,"0")+IFERROR(X290/H290,"0")</f>
        <v>0</v>
      </c>
      <c r="Y291" s="383">
        <f>IFERROR(Y286/H286,"0")+IFERROR(Y287/H287,"0")+IFERROR(Y288/H288,"0")+IFERROR(Y289/H289,"0")+IFERROR(Y290/H290,"0")</f>
        <v>0</v>
      </c>
      <c r="Z291" s="383">
        <f>IFERROR(IF(Z286="",0,Z286),"0")+IFERROR(IF(Z287="",0,Z287),"0")+IFERROR(IF(Z288="",0,Z288),"0")+IFERROR(IF(Z289="",0,Z289),"0")+IFERROR(IF(Z290="",0,Z290),"0")</f>
        <v>0</v>
      </c>
      <c r="AA291" s="384"/>
      <c r="AB291" s="384"/>
      <c r="AC291" s="384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3" t="s">
        <v>69</v>
      </c>
      <c r="Q292" s="394"/>
      <c r="R292" s="394"/>
      <c r="S292" s="394"/>
      <c r="T292" s="394"/>
      <c r="U292" s="394"/>
      <c r="V292" s="395"/>
      <c r="W292" s="37" t="s">
        <v>68</v>
      </c>
      <c r="X292" s="383">
        <f>IFERROR(SUM(X286:X290),"0")</f>
        <v>0</v>
      </c>
      <c r="Y292" s="383">
        <f>IFERROR(SUM(Y286:Y290),"0")</f>
        <v>0</v>
      </c>
      <c r="Z292" s="37"/>
      <c r="AA292" s="384"/>
      <c r="AB292" s="384"/>
      <c r="AC292" s="384"/>
    </row>
    <row r="293" spans="1:68" ht="16.5" hidden="1" customHeight="1" x14ac:dyDescent="0.25">
      <c r="A293" s="436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hidden="1" customHeight="1" x14ac:dyDescent="0.25">
      <c r="A294" s="424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85">
        <v>4680115884618</v>
      </c>
      <c r="E295" s="38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398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0"/>
      <c r="P296" s="393" t="s">
        <v>69</v>
      </c>
      <c r="Q296" s="394"/>
      <c r="R296" s="394"/>
      <c r="S296" s="394"/>
      <c r="T296" s="394"/>
      <c r="U296" s="394"/>
      <c r="V296" s="395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3" t="s">
        <v>69</v>
      </c>
      <c r="Q297" s="394"/>
      <c r="R297" s="394"/>
      <c r="S297" s="394"/>
      <c r="T297" s="394"/>
      <c r="U297" s="394"/>
      <c r="V297" s="395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36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hidden="1" customHeight="1" x14ac:dyDescent="0.25">
      <c r="A299" s="424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85">
        <v>4680115882973</v>
      </c>
      <c r="E300" s="38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0"/>
      <c r="P301" s="393" t="s">
        <v>69</v>
      </c>
      <c r="Q301" s="394"/>
      <c r="R301" s="394"/>
      <c r="S301" s="394"/>
      <c r="T301" s="394"/>
      <c r="U301" s="394"/>
      <c r="V301" s="395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3" t="s">
        <v>69</v>
      </c>
      <c r="Q302" s="394"/>
      <c r="R302" s="394"/>
      <c r="S302" s="394"/>
      <c r="T302" s="394"/>
      <c r="U302" s="394"/>
      <c r="V302" s="395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424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hidden="1" customHeight="1" x14ac:dyDescent="0.25">
      <c r="A304" s="54" t="s">
        <v>393</v>
      </c>
      <c r="B304" s="54" t="s">
        <v>394</v>
      </c>
      <c r="C304" s="31">
        <v>4301031305</v>
      </c>
      <c r="D304" s="385">
        <v>4607091389845</v>
      </c>
      <c r="E304" s="38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85">
        <v>4680115882881</v>
      </c>
      <c r="E305" s="38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0"/>
      <c r="P306" s="393" t="s">
        <v>69</v>
      </c>
      <c r="Q306" s="394"/>
      <c r="R306" s="394"/>
      <c r="S306" s="394"/>
      <c r="T306" s="394"/>
      <c r="U306" s="394"/>
      <c r="V306" s="395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hidden="1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3" t="s">
        <v>69</v>
      </c>
      <c r="Q307" s="394"/>
      <c r="R307" s="394"/>
      <c r="S307" s="394"/>
      <c r="T307" s="394"/>
      <c r="U307" s="394"/>
      <c r="V307" s="395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hidden="1" customHeight="1" x14ac:dyDescent="0.25">
      <c r="A308" s="436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hidden="1" customHeight="1" x14ac:dyDescent="0.25">
      <c r="A309" s="424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85">
        <v>4680115885615</v>
      </c>
      <c r="E310" s="38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85">
        <v>4680115885646</v>
      </c>
      <c r="E311" s="38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385">
        <v>4680115885554</v>
      </c>
      <c r="E312" s="38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85">
        <v>4680115885622</v>
      </c>
      <c r="E313" s="38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85">
        <v>4680115881938</v>
      </c>
      <c r="E314" s="38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85">
        <v>4607091387346</v>
      </c>
      <c r="E315" s="38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3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85">
        <v>4680115885608</v>
      </c>
      <c r="E316" s="38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3" t="s">
        <v>69</v>
      </c>
      <c r="Q317" s="394"/>
      <c r="R317" s="394"/>
      <c r="S317" s="394"/>
      <c r="T317" s="394"/>
      <c r="U317" s="394"/>
      <c r="V317" s="395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3" t="s">
        <v>69</v>
      </c>
      <c r="Q318" s="394"/>
      <c r="R318" s="394"/>
      <c r="S318" s="394"/>
      <c r="T318" s="394"/>
      <c r="U318" s="394"/>
      <c r="V318" s="395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424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hidden="1" customHeight="1" x14ac:dyDescent="0.25">
      <c r="A320" s="54" t="s">
        <v>412</v>
      </c>
      <c r="B320" s="54" t="s">
        <v>413</v>
      </c>
      <c r="C320" s="31">
        <v>4301030878</v>
      </c>
      <c r="D320" s="385">
        <v>4607091387193</v>
      </c>
      <c r="E320" s="38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414</v>
      </c>
      <c r="B321" s="54" t="s">
        <v>415</v>
      </c>
      <c r="C321" s="31">
        <v>4301031153</v>
      </c>
      <c r="D321" s="385">
        <v>4607091387230</v>
      </c>
      <c r="E321" s="38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85">
        <v>4607091387292</v>
      </c>
      <c r="E322" s="38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385">
        <v>4607091387285</v>
      </c>
      <c r="E323" s="38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39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0"/>
      <c r="P324" s="393" t="s">
        <v>69</v>
      </c>
      <c r="Q324" s="394"/>
      <c r="R324" s="394"/>
      <c r="S324" s="394"/>
      <c r="T324" s="394"/>
      <c r="U324" s="394"/>
      <c r="V324" s="395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hidden="1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0"/>
      <c r="P325" s="393" t="s">
        <v>69</v>
      </c>
      <c r="Q325" s="394"/>
      <c r="R325" s="394"/>
      <c r="S325" s="394"/>
      <c r="T325" s="394"/>
      <c r="U325" s="394"/>
      <c r="V325" s="395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hidden="1" customHeight="1" x14ac:dyDescent="0.25">
      <c r="A326" s="424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85">
        <v>4607091387766</v>
      </c>
      <c r="E327" s="38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35</v>
      </c>
      <c r="Y327" s="382">
        <f t="shared" ref="Y327:Y332" si="57">IFERROR(IF(X327="",0,CEILING((X327/$H327),1)*$H327),"")</f>
        <v>39</v>
      </c>
      <c r="Z327" s="36">
        <f>IFERROR(IF(Y327=0,"",ROUNDUP(Y327/H327,0)*0.02175),"")</f>
        <v>0.10874999999999999</v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37.503846153846162</v>
      </c>
      <c r="BN327" s="64">
        <f t="shared" ref="BN327:BN332" si="59">IFERROR(Y327*I327/H327,"0")</f>
        <v>41.790000000000006</v>
      </c>
      <c r="BO327" s="64">
        <f t="shared" ref="BO327:BO332" si="60">IFERROR(1/J327*(X327/H327),"0")</f>
        <v>8.0128205128205121E-2</v>
      </c>
      <c r="BP327" s="64">
        <f t="shared" ref="BP327:BP332" si="61">IFERROR(1/J327*(Y327/H327),"0")</f>
        <v>8.9285714285714274E-2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85">
        <v>4607091387957</v>
      </c>
      <c r="E328" s="38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85">
        <v>4607091387964</v>
      </c>
      <c r="E329" s="38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385">
        <v>4680115884588</v>
      </c>
      <c r="E330" s="38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85">
        <v>4607091387537</v>
      </c>
      <c r="E331" s="38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85">
        <v>4607091387513</v>
      </c>
      <c r="E332" s="38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0"/>
      <c r="P333" s="393" t="s">
        <v>69</v>
      </c>
      <c r="Q333" s="394"/>
      <c r="R333" s="394"/>
      <c r="S333" s="394"/>
      <c r="T333" s="394"/>
      <c r="U333" s="394"/>
      <c r="V333" s="395"/>
      <c r="W333" s="37" t="s">
        <v>70</v>
      </c>
      <c r="X333" s="383">
        <f>IFERROR(X327/H327,"0")+IFERROR(X328/H328,"0")+IFERROR(X329/H329,"0")+IFERROR(X330/H330,"0")+IFERROR(X331/H331,"0")+IFERROR(X332/H332,"0")</f>
        <v>4.4871794871794872</v>
      </c>
      <c r="Y333" s="383">
        <f>IFERROR(Y327/H327,"0")+IFERROR(Y328/H328,"0")+IFERROR(Y329/H329,"0")+IFERROR(Y330/H330,"0")+IFERROR(Y331/H331,"0")+IFERROR(Y332/H332,"0")</f>
        <v>5</v>
      </c>
      <c r="Z333" s="383">
        <f>IFERROR(IF(Z327="",0,Z327),"0")+IFERROR(IF(Z328="",0,Z328),"0")+IFERROR(IF(Z329="",0,Z329),"0")+IFERROR(IF(Z330="",0,Z330),"0")+IFERROR(IF(Z331="",0,Z331),"0")+IFERROR(IF(Z332="",0,Z332),"0")</f>
        <v>0.10874999999999999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3" t="s">
        <v>69</v>
      </c>
      <c r="Q334" s="394"/>
      <c r="R334" s="394"/>
      <c r="S334" s="394"/>
      <c r="T334" s="394"/>
      <c r="U334" s="394"/>
      <c r="V334" s="395"/>
      <c r="W334" s="37" t="s">
        <v>68</v>
      </c>
      <c r="X334" s="383">
        <f>IFERROR(SUM(X327:X332),"0")</f>
        <v>35</v>
      </c>
      <c r="Y334" s="383">
        <f>IFERROR(SUM(Y327:Y332),"0")</f>
        <v>39</v>
      </c>
      <c r="Z334" s="37"/>
      <c r="AA334" s="384"/>
      <c r="AB334" s="384"/>
      <c r="AC334" s="384"/>
    </row>
    <row r="335" spans="1:68" ht="14.25" hidden="1" customHeight="1" x14ac:dyDescent="0.25">
      <c r="A335" s="424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hidden="1" customHeight="1" x14ac:dyDescent="0.25">
      <c r="A336" s="54" t="s">
        <v>432</v>
      </c>
      <c r="B336" s="54" t="s">
        <v>433</v>
      </c>
      <c r="C336" s="31">
        <v>4301060379</v>
      </c>
      <c r="D336" s="385">
        <v>4607091380880</v>
      </c>
      <c r="E336" s="38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434</v>
      </c>
      <c r="B337" s="54" t="s">
        <v>435</v>
      </c>
      <c r="C337" s="31">
        <v>4301060308</v>
      </c>
      <c r="D337" s="385">
        <v>4607091384482</v>
      </c>
      <c r="E337" s="38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0</v>
      </c>
      <c r="Y337" s="382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16.5" hidden="1" customHeight="1" x14ac:dyDescent="0.25">
      <c r="A338" s="54" t="s">
        <v>436</v>
      </c>
      <c r="B338" s="54" t="s">
        <v>437</v>
      </c>
      <c r="C338" s="31">
        <v>4301060325</v>
      </c>
      <c r="D338" s="385">
        <v>4607091380897</v>
      </c>
      <c r="E338" s="38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3" t="s">
        <v>69</v>
      </c>
      <c r="Q339" s="394"/>
      <c r="R339" s="394"/>
      <c r="S339" s="394"/>
      <c r="T339" s="394"/>
      <c r="U339" s="394"/>
      <c r="V339" s="395"/>
      <c r="W339" s="37" t="s">
        <v>70</v>
      </c>
      <c r="X339" s="383">
        <f>IFERROR(X336/H336,"0")+IFERROR(X337/H337,"0")+IFERROR(X338/H338,"0")</f>
        <v>0</v>
      </c>
      <c r="Y339" s="383">
        <f>IFERROR(Y336/H336,"0")+IFERROR(Y337/H337,"0")+IFERROR(Y338/H338,"0")</f>
        <v>0</v>
      </c>
      <c r="Z339" s="383">
        <f>IFERROR(IF(Z336="",0,Z336),"0")+IFERROR(IF(Z337="",0,Z337),"0")+IFERROR(IF(Z338="",0,Z338),"0")</f>
        <v>0</v>
      </c>
      <c r="AA339" s="384"/>
      <c r="AB339" s="384"/>
      <c r="AC339" s="384"/>
    </row>
    <row r="340" spans="1:68" hidden="1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3" t="s">
        <v>69</v>
      </c>
      <c r="Q340" s="394"/>
      <c r="R340" s="394"/>
      <c r="S340" s="394"/>
      <c r="T340" s="394"/>
      <c r="U340" s="394"/>
      <c r="V340" s="395"/>
      <c r="W340" s="37" t="s">
        <v>68</v>
      </c>
      <c r="X340" s="383">
        <f>IFERROR(SUM(X336:X338),"0")</f>
        <v>0</v>
      </c>
      <c r="Y340" s="383">
        <f>IFERROR(SUM(Y336:Y338),"0")</f>
        <v>0</v>
      </c>
      <c r="Z340" s="37"/>
      <c r="AA340" s="384"/>
      <c r="AB340" s="384"/>
      <c r="AC340" s="384"/>
    </row>
    <row r="341" spans="1:68" ht="14.25" hidden="1" customHeight="1" x14ac:dyDescent="0.25">
      <c r="A341" s="424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85">
        <v>4607091388374</v>
      </c>
      <c r="E342" s="38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35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85">
        <v>4607091388381</v>
      </c>
      <c r="E343" s="38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4301032015</v>
      </c>
      <c r="D344" s="385">
        <v>4607091383102</v>
      </c>
      <c r="E344" s="38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446</v>
      </c>
      <c r="B345" s="54" t="s">
        <v>447</v>
      </c>
      <c r="C345" s="31">
        <v>4301030233</v>
      </c>
      <c r="D345" s="385">
        <v>4607091388404</v>
      </c>
      <c r="E345" s="38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398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3" t="s">
        <v>69</v>
      </c>
      <c r="Q346" s="394"/>
      <c r="R346" s="394"/>
      <c r="S346" s="394"/>
      <c r="T346" s="394"/>
      <c r="U346" s="394"/>
      <c r="V346" s="395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hidden="1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0"/>
      <c r="P347" s="393" t="s">
        <v>69</v>
      </c>
      <c r="Q347" s="394"/>
      <c r="R347" s="394"/>
      <c r="S347" s="394"/>
      <c r="T347" s="394"/>
      <c r="U347" s="394"/>
      <c r="V347" s="395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hidden="1" customHeight="1" x14ac:dyDescent="0.25">
      <c r="A348" s="424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hidden="1" customHeight="1" x14ac:dyDescent="0.25">
      <c r="A349" s="54" t="s">
        <v>449</v>
      </c>
      <c r="B349" s="54" t="s">
        <v>450</v>
      </c>
      <c r="C349" s="31">
        <v>4301180007</v>
      </c>
      <c r="D349" s="385">
        <v>4680115881808</v>
      </c>
      <c r="E349" s="38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85">
        <v>4680115881822</v>
      </c>
      <c r="E350" s="38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455</v>
      </c>
      <c r="B351" s="54" t="s">
        <v>456</v>
      </c>
      <c r="C351" s="31">
        <v>4301180001</v>
      </c>
      <c r="D351" s="385">
        <v>4680115880016</v>
      </c>
      <c r="E351" s="38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39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0"/>
      <c r="P352" s="393" t="s">
        <v>69</v>
      </c>
      <c r="Q352" s="394"/>
      <c r="R352" s="394"/>
      <c r="S352" s="394"/>
      <c r="T352" s="394"/>
      <c r="U352" s="394"/>
      <c r="V352" s="395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hidden="1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0"/>
      <c r="P353" s="393" t="s">
        <v>69</v>
      </c>
      <c r="Q353" s="394"/>
      <c r="R353" s="394"/>
      <c r="S353" s="394"/>
      <c r="T353" s="394"/>
      <c r="U353" s="394"/>
      <c r="V353" s="395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hidden="1" customHeight="1" x14ac:dyDescent="0.25">
      <c r="A354" s="436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hidden="1" customHeight="1" x14ac:dyDescent="0.25">
      <c r="A355" s="424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hidden="1" customHeight="1" x14ac:dyDescent="0.25">
      <c r="A356" s="54" t="s">
        <v>458</v>
      </c>
      <c r="B356" s="54" t="s">
        <v>459</v>
      </c>
      <c r="C356" s="31">
        <v>4301031066</v>
      </c>
      <c r="D356" s="385">
        <v>4607091383836</v>
      </c>
      <c r="E356" s="38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398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0"/>
      <c r="P357" s="393" t="s">
        <v>69</v>
      </c>
      <c r="Q357" s="394"/>
      <c r="R357" s="394"/>
      <c r="S357" s="394"/>
      <c r="T357" s="394"/>
      <c r="U357" s="394"/>
      <c r="V357" s="395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hidden="1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0"/>
      <c r="P358" s="393" t="s">
        <v>69</v>
      </c>
      <c r="Q358" s="394"/>
      <c r="R358" s="394"/>
      <c r="S358" s="394"/>
      <c r="T358" s="394"/>
      <c r="U358" s="394"/>
      <c r="V358" s="395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hidden="1" customHeight="1" x14ac:dyDescent="0.25">
      <c r="A359" s="424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385">
        <v>4607091387919</v>
      </c>
      <c r="E360" s="38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462</v>
      </c>
      <c r="B361" s="54" t="s">
        <v>463</v>
      </c>
      <c r="C361" s="31">
        <v>4301051461</v>
      </c>
      <c r="D361" s="385">
        <v>4680115883604</v>
      </c>
      <c r="E361" s="38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464</v>
      </c>
      <c r="B362" s="54" t="s">
        <v>465</v>
      </c>
      <c r="C362" s="31">
        <v>4301051485</v>
      </c>
      <c r="D362" s="385">
        <v>4680115883567</v>
      </c>
      <c r="E362" s="38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398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0"/>
      <c r="P363" s="393" t="s">
        <v>69</v>
      </c>
      <c r="Q363" s="394"/>
      <c r="R363" s="394"/>
      <c r="S363" s="394"/>
      <c r="T363" s="394"/>
      <c r="U363" s="394"/>
      <c r="V363" s="395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hidden="1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0"/>
      <c r="P364" s="393" t="s">
        <v>69</v>
      </c>
      <c r="Q364" s="394"/>
      <c r="R364" s="394"/>
      <c r="S364" s="394"/>
      <c r="T364" s="394"/>
      <c r="U364" s="394"/>
      <c r="V364" s="395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hidden="1" customHeight="1" x14ac:dyDescent="0.2">
      <c r="A365" s="407" t="s">
        <v>466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8"/>
      <c r="AB365" s="48"/>
      <c r="AC365" s="48"/>
    </row>
    <row r="366" spans="1:68" ht="16.5" hidden="1" customHeight="1" x14ac:dyDescent="0.25">
      <c r="A366" s="436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hidden="1" customHeight="1" x14ac:dyDescent="0.25">
      <c r="A367" s="424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85">
        <v>4680115884847</v>
      </c>
      <c r="E368" s="38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1980</v>
      </c>
      <c r="Y368" s="382">
        <f t="shared" ref="Y368:Y376" si="62">IFERROR(IF(X368="",0,CEILING((X368/$H368),1)*$H368),"")</f>
        <v>1980</v>
      </c>
      <c r="Z368" s="36">
        <f>IFERROR(IF(Y368=0,"",ROUNDUP(Y368/H368,0)*0.02175),"")</f>
        <v>2.871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2043.3600000000001</v>
      </c>
      <c r="BN368" s="64">
        <f t="shared" ref="BN368:BN376" si="64">IFERROR(Y368*I368/H368,"0")</f>
        <v>2043.3600000000001</v>
      </c>
      <c r="BO368" s="64">
        <f t="shared" ref="BO368:BO376" si="65">IFERROR(1/J368*(X368/H368),"0")</f>
        <v>2.75</v>
      </c>
      <c r="BP368" s="64">
        <f t="shared" ref="BP368:BP376" si="66">IFERROR(1/J368*(Y368/H368),"0")</f>
        <v>2.75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85">
        <v>4680115884847</v>
      </c>
      <c r="E369" s="38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85">
        <v>4680115884854</v>
      </c>
      <c r="E370" s="38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2080</v>
      </c>
      <c r="Y370" s="382">
        <f t="shared" si="62"/>
        <v>2085</v>
      </c>
      <c r="Z370" s="36">
        <f>IFERROR(IF(Y370=0,"",ROUNDUP(Y370/H370,0)*0.02175),"")</f>
        <v>3.02325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2146.56</v>
      </c>
      <c r="BN370" s="64">
        <f t="shared" si="64"/>
        <v>2151.7199999999998</v>
      </c>
      <c r="BO370" s="64">
        <f t="shared" si="65"/>
        <v>2.8888888888888884</v>
      </c>
      <c r="BP370" s="64">
        <f t="shared" si="66"/>
        <v>2.895833333333333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85">
        <v>4680115884854</v>
      </c>
      <c r="E371" s="38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85">
        <v>4680115884830</v>
      </c>
      <c r="E372" s="38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2230</v>
      </c>
      <c r="Y372" s="382">
        <f t="shared" si="62"/>
        <v>2235</v>
      </c>
      <c r="Z372" s="36">
        <f>IFERROR(IF(Y372=0,"",ROUNDUP(Y372/H372,0)*0.02175),"")</f>
        <v>3.2407499999999998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2301.36</v>
      </c>
      <c r="BN372" s="64">
        <f t="shared" si="64"/>
        <v>2306.52</v>
      </c>
      <c r="BO372" s="64">
        <f t="shared" si="65"/>
        <v>3.0972222222222219</v>
      </c>
      <c r="BP372" s="64">
        <f t="shared" si="66"/>
        <v>3.1041666666666665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85">
        <v>4680115884830</v>
      </c>
      <c r="E373" s="38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85">
        <v>4680115882638</v>
      </c>
      <c r="E374" s="38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85">
        <v>4680115884922</v>
      </c>
      <c r="E375" s="38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481</v>
      </c>
      <c r="B376" s="54" t="s">
        <v>482</v>
      </c>
      <c r="C376" s="31">
        <v>4301011868</v>
      </c>
      <c r="D376" s="385">
        <v>4680115884861</v>
      </c>
      <c r="E376" s="38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8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0"/>
      <c r="P377" s="393" t="s">
        <v>69</v>
      </c>
      <c r="Q377" s="394"/>
      <c r="R377" s="394"/>
      <c r="S377" s="394"/>
      <c r="T377" s="394"/>
      <c r="U377" s="394"/>
      <c r="V377" s="395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419.33333333333326</v>
      </c>
      <c r="Y377" s="383">
        <f>IFERROR(Y368/H368,"0")+IFERROR(Y369/H369,"0")+IFERROR(Y370/H370,"0")+IFERROR(Y371/H371,"0")+IFERROR(Y372/H372,"0")+IFERROR(Y373/H373,"0")+IFERROR(Y374/H374,"0")+IFERROR(Y375/H375,"0")+IFERROR(Y376/H376,"0")</f>
        <v>420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9.1349999999999998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0"/>
      <c r="P378" s="393" t="s">
        <v>69</v>
      </c>
      <c r="Q378" s="394"/>
      <c r="R378" s="394"/>
      <c r="S378" s="394"/>
      <c r="T378" s="394"/>
      <c r="U378" s="394"/>
      <c r="V378" s="395"/>
      <c r="W378" s="37" t="s">
        <v>68</v>
      </c>
      <c r="X378" s="383">
        <f>IFERROR(SUM(X368:X376),"0")</f>
        <v>6290</v>
      </c>
      <c r="Y378" s="383">
        <f>IFERROR(SUM(Y368:Y376),"0")</f>
        <v>6300</v>
      </c>
      <c r="Z378" s="37"/>
      <c r="AA378" s="384"/>
      <c r="AB378" s="384"/>
      <c r="AC378" s="384"/>
    </row>
    <row r="379" spans="1:68" ht="14.25" hidden="1" customHeight="1" x14ac:dyDescent="0.25">
      <c r="A379" s="424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85">
        <v>4607091383980</v>
      </c>
      <c r="E380" s="38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2180</v>
      </c>
      <c r="Y380" s="382">
        <f>IFERROR(IF(X380="",0,CEILING((X380/$H380),1)*$H380),"")</f>
        <v>2190</v>
      </c>
      <c r="Z380" s="36">
        <f>IFERROR(IF(Y380=0,"",ROUNDUP(Y380/H380,0)*0.02175),"")</f>
        <v>3.1755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2249.7600000000002</v>
      </c>
      <c r="BN380" s="64">
        <f>IFERROR(Y380*I380/H380,"0")</f>
        <v>2260.0800000000004</v>
      </c>
      <c r="BO380" s="64">
        <f>IFERROR(1/J380*(X380/H380),"0")</f>
        <v>3.0277777777777777</v>
      </c>
      <c r="BP380" s="64">
        <f>IFERROR(1/J380*(Y380/H380),"0")</f>
        <v>3.0416666666666665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385">
        <v>4607091384178</v>
      </c>
      <c r="E381" s="38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8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0"/>
      <c r="P382" s="393" t="s">
        <v>69</v>
      </c>
      <c r="Q382" s="394"/>
      <c r="R382" s="394"/>
      <c r="S382" s="394"/>
      <c r="T382" s="394"/>
      <c r="U382" s="394"/>
      <c r="V382" s="395"/>
      <c r="W382" s="37" t="s">
        <v>70</v>
      </c>
      <c r="X382" s="383">
        <f>IFERROR(X380/H380,"0")+IFERROR(X381/H381,"0")</f>
        <v>145.33333333333334</v>
      </c>
      <c r="Y382" s="383">
        <f>IFERROR(Y380/H380,"0")+IFERROR(Y381/H381,"0")</f>
        <v>146</v>
      </c>
      <c r="Z382" s="383">
        <f>IFERROR(IF(Z380="",0,Z380),"0")+IFERROR(IF(Z381="",0,Z381),"0")</f>
        <v>3.1755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0"/>
      <c r="P383" s="393" t="s">
        <v>69</v>
      </c>
      <c r="Q383" s="394"/>
      <c r="R383" s="394"/>
      <c r="S383" s="394"/>
      <c r="T383" s="394"/>
      <c r="U383" s="394"/>
      <c r="V383" s="395"/>
      <c r="W383" s="37" t="s">
        <v>68</v>
      </c>
      <c r="X383" s="383">
        <f>IFERROR(SUM(X380:X381),"0")</f>
        <v>2180</v>
      </c>
      <c r="Y383" s="383">
        <f>IFERROR(SUM(Y380:Y381),"0")</f>
        <v>2190</v>
      </c>
      <c r="Z383" s="37"/>
      <c r="AA383" s="384"/>
      <c r="AB383" s="384"/>
      <c r="AC383" s="384"/>
    </row>
    <row r="384" spans="1:68" ht="14.25" hidden="1" customHeight="1" x14ac:dyDescent="0.25">
      <c r="A384" s="424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85">
        <v>4607091383928</v>
      </c>
      <c r="E385" s="38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85">
        <v>4607091383928</v>
      </c>
      <c r="E386" s="38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85">
        <v>4607091384260</v>
      </c>
      <c r="E387" s="38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8</v>
      </c>
      <c r="Y387" s="382">
        <f>IFERROR(IF(X387="",0,CEILING((X387/$H387),1)*$H387),"")</f>
        <v>15.6</v>
      </c>
      <c r="Z387" s="36">
        <f>IFERROR(IF(Y387=0,"",ROUNDUP(Y387/H387,0)*0.02175),"")</f>
        <v>4.3499999999999997E-2</v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8.5784615384615392</v>
      </c>
      <c r="BN387" s="64">
        <f>IFERROR(Y387*I387/H387,"0")</f>
        <v>16.728000000000002</v>
      </c>
      <c r="BO387" s="64">
        <f>IFERROR(1/J387*(X387/H387),"0")</f>
        <v>1.8315018315018316E-2</v>
      </c>
      <c r="BP387" s="64">
        <f>IFERROR(1/J387*(Y387/H387),"0")</f>
        <v>3.5714285714285712E-2</v>
      </c>
    </row>
    <row r="388" spans="1:68" x14ac:dyDescent="0.2">
      <c r="A388" s="398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0"/>
      <c r="P388" s="393" t="s">
        <v>69</v>
      </c>
      <c r="Q388" s="394"/>
      <c r="R388" s="394"/>
      <c r="S388" s="394"/>
      <c r="T388" s="394"/>
      <c r="U388" s="394"/>
      <c r="V388" s="395"/>
      <c r="W388" s="37" t="s">
        <v>70</v>
      </c>
      <c r="X388" s="383">
        <f>IFERROR(X385/H385,"0")+IFERROR(X386/H386,"0")+IFERROR(X387/H387,"0")</f>
        <v>1.0256410256410258</v>
      </c>
      <c r="Y388" s="383">
        <f>IFERROR(Y385/H385,"0")+IFERROR(Y386/H386,"0")+IFERROR(Y387/H387,"0")</f>
        <v>2</v>
      </c>
      <c r="Z388" s="383">
        <f>IFERROR(IF(Z385="",0,Z385),"0")+IFERROR(IF(Z386="",0,Z386),"0")+IFERROR(IF(Z387="",0,Z387),"0")</f>
        <v>4.3499999999999997E-2</v>
      </c>
      <c r="AA388" s="384"/>
      <c r="AB388" s="384"/>
      <c r="AC388" s="384"/>
    </row>
    <row r="389" spans="1:68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0"/>
      <c r="P389" s="393" t="s">
        <v>69</v>
      </c>
      <c r="Q389" s="394"/>
      <c r="R389" s="394"/>
      <c r="S389" s="394"/>
      <c r="T389" s="394"/>
      <c r="U389" s="394"/>
      <c r="V389" s="395"/>
      <c r="W389" s="37" t="s">
        <v>68</v>
      </c>
      <c r="X389" s="383">
        <f>IFERROR(SUM(X385:X387),"0")</f>
        <v>8</v>
      </c>
      <c r="Y389" s="383">
        <f>IFERROR(SUM(Y385:Y387),"0")</f>
        <v>15.6</v>
      </c>
      <c r="Z389" s="37"/>
      <c r="AA389" s="384"/>
      <c r="AB389" s="384"/>
      <c r="AC389" s="384"/>
    </row>
    <row r="390" spans="1:68" ht="14.25" hidden="1" customHeight="1" x14ac:dyDescent="0.25">
      <c r="A390" s="424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hidden="1" customHeight="1" x14ac:dyDescent="0.25">
      <c r="A391" s="54" t="s">
        <v>492</v>
      </c>
      <c r="B391" s="54" t="s">
        <v>493</v>
      </c>
      <c r="C391" s="31">
        <v>4301060314</v>
      </c>
      <c r="D391" s="385">
        <v>4607091384673</v>
      </c>
      <c r="E391" s="38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85">
        <v>4607091384673</v>
      </c>
      <c r="E392" s="38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39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0"/>
      <c r="P393" s="393" t="s">
        <v>69</v>
      </c>
      <c r="Q393" s="394"/>
      <c r="R393" s="394"/>
      <c r="S393" s="394"/>
      <c r="T393" s="394"/>
      <c r="U393" s="394"/>
      <c r="V393" s="395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hidden="1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0"/>
      <c r="P394" s="393" t="s">
        <v>69</v>
      </c>
      <c r="Q394" s="394"/>
      <c r="R394" s="394"/>
      <c r="S394" s="394"/>
      <c r="T394" s="394"/>
      <c r="U394" s="394"/>
      <c r="V394" s="395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hidden="1" customHeight="1" x14ac:dyDescent="0.25">
      <c r="A395" s="436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hidden="1" customHeight="1" x14ac:dyDescent="0.25">
      <c r="A396" s="424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85">
        <v>4680115881907</v>
      </c>
      <c r="E397" s="38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385">
        <v>4680115884892</v>
      </c>
      <c r="E398" s="38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501</v>
      </c>
      <c r="B399" s="54" t="s">
        <v>502</v>
      </c>
      <c r="C399" s="31">
        <v>4301011875</v>
      </c>
      <c r="D399" s="385">
        <v>4680115884885</v>
      </c>
      <c r="E399" s="38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85">
        <v>4680115884908</v>
      </c>
      <c r="E400" s="38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4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8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0"/>
      <c r="P401" s="393" t="s">
        <v>69</v>
      </c>
      <c r="Q401" s="394"/>
      <c r="R401" s="394"/>
      <c r="S401" s="394"/>
      <c r="T401" s="394"/>
      <c r="U401" s="394"/>
      <c r="V401" s="395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hidden="1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0"/>
      <c r="P402" s="393" t="s">
        <v>69</v>
      </c>
      <c r="Q402" s="394"/>
      <c r="R402" s="394"/>
      <c r="S402" s="394"/>
      <c r="T402" s="394"/>
      <c r="U402" s="394"/>
      <c r="V402" s="395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hidden="1" customHeight="1" x14ac:dyDescent="0.25">
      <c r="A403" s="424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4301031139</v>
      </c>
      <c r="D404" s="385">
        <v>4607091384802</v>
      </c>
      <c r="E404" s="386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3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10</v>
      </c>
      <c r="Y404" s="382">
        <f>IFERROR(IF(X404="",0,CEILING((X404/$H404),1)*$H404),"")</f>
        <v>13.14</v>
      </c>
      <c r="Z404" s="36">
        <f>IFERROR(IF(Y404=0,"",ROUNDUP(Y404/H404,0)*0.00753),"")</f>
        <v>2.2589999999999999E-2</v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10.456621004566209</v>
      </c>
      <c r="BN404" s="64">
        <f>IFERROR(Y404*I404/H404,"0")</f>
        <v>13.740000000000002</v>
      </c>
      <c r="BO404" s="64">
        <f>IFERROR(1/J404*(X404/H404),"0")</f>
        <v>1.4635288607891348E-2</v>
      </c>
      <c r="BP404" s="64">
        <f>IFERROR(1/J404*(Y404/H404),"0")</f>
        <v>1.9230769230769232E-2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4301031303</v>
      </c>
      <c r="D405" s="385">
        <v>4607091384802</v>
      </c>
      <c r="E405" s="386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85">
        <v>4607091384826</v>
      </c>
      <c r="E406" s="38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3" t="s">
        <v>69</v>
      </c>
      <c r="Q407" s="394"/>
      <c r="R407" s="394"/>
      <c r="S407" s="394"/>
      <c r="T407" s="394"/>
      <c r="U407" s="394"/>
      <c r="V407" s="395"/>
      <c r="W407" s="37" t="s">
        <v>70</v>
      </c>
      <c r="X407" s="383">
        <f>IFERROR(X404/H404,"0")+IFERROR(X405/H405,"0")+IFERROR(X406/H406,"0")</f>
        <v>2.2831050228310503</v>
      </c>
      <c r="Y407" s="383">
        <f>IFERROR(Y404/H404,"0")+IFERROR(Y405/H405,"0")+IFERROR(Y406/H406,"0")</f>
        <v>3</v>
      </c>
      <c r="Z407" s="383">
        <f>IFERROR(IF(Z404="",0,Z404),"0")+IFERROR(IF(Z405="",0,Z405),"0")+IFERROR(IF(Z406="",0,Z406),"0")</f>
        <v>2.2589999999999999E-2</v>
      </c>
      <c r="AA407" s="384"/>
      <c r="AB407" s="384"/>
      <c r="AC407" s="384"/>
    </row>
    <row r="408" spans="1:68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0"/>
      <c r="P408" s="393" t="s">
        <v>69</v>
      </c>
      <c r="Q408" s="394"/>
      <c r="R408" s="394"/>
      <c r="S408" s="394"/>
      <c r="T408" s="394"/>
      <c r="U408" s="394"/>
      <c r="V408" s="395"/>
      <c r="W408" s="37" t="s">
        <v>68</v>
      </c>
      <c r="X408" s="383">
        <f>IFERROR(SUM(X404:X406),"0")</f>
        <v>10</v>
      </c>
      <c r="Y408" s="383">
        <f>IFERROR(SUM(Y404:Y406),"0")</f>
        <v>13.14</v>
      </c>
      <c r="Z408" s="37"/>
      <c r="AA408" s="384"/>
      <c r="AB408" s="384"/>
      <c r="AC408" s="384"/>
    </row>
    <row r="409" spans="1:68" ht="14.25" hidden="1" customHeight="1" x14ac:dyDescent="0.25">
      <c r="A409" s="424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85">
        <v>4607091384246</v>
      </c>
      <c r="E410" s="38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218</v>
      </c>
      <c r="Y410" s="382">
        <f>IFERROR(IF(X410="",0,CEILING((X410/$H410),1)*$H410),"")</f>
        <v>218.4</v>
      </c>
      <c r="Z410" s="36">
        <f>IFERROR(IF(Y410=0,"",ROUNDUP(Y410/H410,0)*0.02175),"")</f>
        <v>0.60899999999999999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233.76307692307694</v>
      </c>
      <c r="BN410" s="64">
        <f>IFERROR(Y410*I410/H410,"0")</f>
        <v>234.19200000000004</v>
      </c>
      <c r="BO410" s="64">
        <f>IFERROR(1/J410*(X410/H410),"0")</f>
        <v>0.49908424908424909</v>
      </c>
      <c r="BP410" s="64">
        <f>IFERROR(1/J410*(Y410/H410),"0")</f>
        <v>0.5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85">
        <v>4680115881976</v>
      </c>
      <c r="E411" s="38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385">
        <v>4607091384253</v>
      </c>
      <c r="E412" s="38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85">
        <v>4607091384253</v>
      </c>
      <c r="E413" s="38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85">
        <v>4680115881969</v>
      </c>
      <c r="E414" s="38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0"/>
      <c r="P415" s="393" t="s">
        <v>69</v>
      </c>
      <c r="Q415" s="394"/>
      <c r="R415" s="394"/>
      <c r="S415" s="394"/>
      <c r="T415" s="394"/>
      <c r="U415" s="394"/>
      <c r="V415" s="395"/>
      <c r="W415" s="37" t="s">
        <v>70</v>
      </c>
      <c r="X415" s="383">
        <f>IFERROR(X410/H410,"0")+IFERROR(X411/H411,"0")+IFERROR(X412/H412,"0")+IFERROR(X413/H413,"0")+IFERROR(X414/H414,"0")</f>
        <v>27.948717948717949</v>
      </c>
      <c r="Y415" s="383">
        <f>IFERROR(Y410/H410,"0")+IFERROR(Y411/H411,"0")+IFERROR(Y412/H412,"0")+IFERROR(Y413/H413,"0")+IFERROR(Y414/H414,"0")</f>
        <v>28</v>
      </c>
      <c r="Z415" s="383">
        <f>IFERROR(IF(Z410="",0,Z410),"0")+IFERROR(IF(Z411="",0,Z411),"0")+IFERROR(IF(Z412="",0,Z412),"0")+IFERROR(IF(Z413="",0,Z413),"0")+IFERROR(IF(Z414="",0,Z414),"0")</f>
        <v>0.60899999999999999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0"/>
      <c r="P416" s="393" t="s">
        <v>69</v>
      </c>
      <c r="Q416" s="394"/>
      <c r="R416" s="394"/>
      <c r="S416" s="394"/>
      <c r="T416" s="394"/>
      <c r="U416" s="394"/>
      <c r="V416" s="395"/>
      <c r="W416" s="37" t="s">
        <v>68</v>
      </c>
      <c r="X416" s="383">
        <f>IFERROR(SUM(X410:X414),"0")</f>
        <v>218</v>
      </c>
      <c r="Y416" s="383">
        <f>IFERROR(SUM(Y410:Y414),"0")</f>
        <v>218.4</v>
      </c>
      <c r="Z416" s="37"/>
      <c r="AA416" s="384"/>
      <c r="AB416" s="384"/>
      <c r="AC416" s="384"/>
    </row>
    <row r="417" spans="1:68" ht="14.25" hidden="1" customHeight="1" x14ac:dyDescent="0.25">
      <c r="A417" s="424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85">
        <v>4607091389357</v>
      </c>
      <c r="E418" s="38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3" t="s">
        <v>69</v>
      </c>
      <c r="Q419" s="394"/>
      <c r="R419" s="394"/>
      <c r="S419" s="394"/>
      <c r="T419" s="394"/>
      <c r="U419" s="394"/>
      <c r="V419" s="395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0"/>
      <c r="P420" s="393" t="s">
        <v>69</v>
      </c>
      <c r="Q420" s="394"/>
      <c r="R420" s="394"/>
      <c r="S420" s="394"/>
      <c r="T420" s="394"/>
      <c r="U420" s="394"/>
      <c r="V420" s="395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07" t="s">
        <v>521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8"/>
      <c r="AB421" s="48"/>
      <c r="AC421" s="48"/>
    </row>
    <row r="422" spans="1:68" ht="16.5" hidden="1" customHeight="1" x14ac:dyDescent="0.25">
      <c r="A422" s="436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hidden="1" customHeight="1" x14ac:dyDescent="0.25">
      <c r="A423" s="424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85">
        <v>4607091389708</v>
      </c>
      <c r="E424" s="38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3" t="s">
        <v>69</v>
      </c>
      <c r="Q425" s="394"/>
      <c r="R425" s="394"/>
      <c r="S425" s="394"/>
      <c r="T425" s="394"/>
      <c r="U425" s="394"/>
      <c r="V425" s="395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0"/>
      <c r="P426" s="393" t="s">
        <v>69</v>
      </c>
      <c r="Q426" s="394"/>
      <c r="R426" s="394"/>
      <c r="S426" s="394"/>
      <c r="T426" s="394"/>
      <c r="U426" s="394"/>
      <c r="V426" s="395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424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85">
        <v>4607091389753</v>
      </c>
      <c r="E428" s="38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85">
        <v>4607091389753</v>
      </c>
      <c r="E429" s="38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20</v>
      </c>
      <c r="Y429" s="382">
        <f t="shared" si="67"/>
        <v>21</v>
      </c>
      <c r="Z429" s="36">
        <f>IFERROR(IF(Y429=0,"",ROUNDUP(Y429/H429,0)*0.00753),"")</f>
        <v>3.7650000000000003E-2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21.095238095238091</v>
      </c>
      <c r="BN429" s="64">
        <f t="shared" si="69"/>
        <v>22.15</v>
      </c>
      <c r="BO429" s="64">
        <f t="shared" si="70"/>
        <v>3.0525030525030524E-2</v>
      </c>
      <c r="BP429" s="64">
        <f t="shared" si="71"/>
        <v>3.2051282051282048E-2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85">
        <v>4607091389760</v>
      </c>
      <c r="E430" s="38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530</v>
      </c>
      <c r="B431" s="54" t="s">
        <v>531</v>
      </c>
      <c r="C431" s="31">
        <v>4301031325</v>
      </c>
      <c r="D431" s="385">
        <v>4607091389746</v>
      </c>
      <c r="E431" s="38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0</v>
      </c>
      <c r="Y431" s="382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85">
        <v>4607091389746</v>
      </c>
      <c r="E432" s="38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85">
        <v>4680115883147</v>
      </c>
      <c r="E433" s="38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85">
        <v>4680115883147</v>
      </c>
      <c r="E434" s="38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536</v>
      </c>
      <c r="B435" s="54" t="s">
        <v>537</v>
      </c>
      <c r="C435" s="31">
        <v>4301031178</v>
      </c>
      <c r="D435" s="385">
        <v>4607091384338</v>
      </c>
      <c r="E435" s="38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4301031330</v>
      </c>
      <c r="D436" s="385">
        <v>4607091384338</v>
      </c>
      <c r="E436" s="38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85">
        <v>4680115883154</v>
      </c>
      <c r="E437" s="38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85">
        <v>4680115883154</v>
      </c>
      <c r="E438" s="38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542</v>
      </c>
      <c r="B439" s="54" t="s">
        <v>543</v>
      </c>
      <c r="C439" s="31">
        <v>4301031171</v>
      </c>
      <c r="D439" s="385">
        <v>4607091389524</v>
      </c>
      <c r="E439" s="38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542</v>
      </c>
      <c r="B440" s="54" t="s">
        <v>544</v>
      </c>
      <c r="C440" s="31">
        <v>4301031331</v>
      </c>
      <c r="D440" s="385">
        <v>4607091389524</v>
      </c>
      <c r="E440" s="38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85">
        <v>4680115883161</v>
      </c>
      <c r="E441" s="38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85">
        <v>4680115883161</v>
      </c>
      <c r="E442" s="38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85">
        <v>4607091389531</v>
      </c>
      <c r="E443" s="38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548</v>
      </c>
      <c r="B444" s="54" t="s">
        <v>550</v>
      </c>
      <c r="C444" s="31">
        <v>4301031358</v>
      </c>
      <c r="D444" s="385">
        <v>4607091389531</v>
      </c>
      <c r="E444" s="38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85">
        <v>4607091384345</v>
      </c>
      <c r="E445" s="38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85">
        <v>4680115883185</v>
      </c>
      <c r="E446" s="38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85">
        <v>4680115883185</v>
      </c>
      <c r="E447" s="38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556</v>
      </c>
      <c r="B448" s="54" t="s">
        <v>557</v>
      </c>
      <c r="C448" s="31">
        <v>4301031236</v>
      </c>
      <c r="D448" s="385">
        <v>4680115882928</v>
      </c>
      <c r="E448" s="38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0"/>
      <c r="P449" s="393" t="s">
        <v>69</v>
      </c>
      <c r="Q449" s="394"/>
      <c r="R449" s="394"/>
      <c r="S449" s="394"/>
      <c r="T449" s="394"/>
      <c r="U449" s="394"/>
      <c r="V449" s="395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4.7619047619047619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5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3.7650000000000003E-2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3" t="s">
        <v>69</v>
      </c>
      <c r="Q450" s="394"/>
      <c r="R450" s="394"/>
      <c r="S450" s="394"/>
      <c r="T450" s="394"/>
      <c r="U450" s="394"/>
      <c r="V450" s="395"/>
      <c r="W450" s="37" t="s">
        <v>68</v>
      </c>
      <c r="X450" s="383">
        <f>IFERROR(SUM(X428:X448),"0")</f>
        <v>20</v>
      </c>
      <c r="Y450" s="383">
        <f>IFERROR(SUM(Y428:Y448),"0")</f>
        <v>21</v>
      </c>
      <c r="Z450" s="37"/>
      <c r="AA450" s="384"/>
      <c r="AB450" s="384"/>
      <c r="AC450" s="384"/>
    </row>
    <row r="451" spans="1:68" ht="14.25" hidden="1" customHeight="1" x14ac:dyDescent="0.25">
      <c r="A451" s="424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85">
        <v>4607091384352</v>
      </c>
      <c r="E452" s="38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85">
        <v>4607091389654</v>
      </c>
      <c r="E453" s="38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8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0"/>
      <c r="P454" s="393" t="s">
        <v>69</v>
      </c>
      <c r="Q454" s="394"/>
      <c r="R454" s="394"/>
      <c r="S454" s="394"/>
      <c r="T454" s="394"/>
      <c r="U454" s="394"/>
      <c r="V454" s="395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3" t="s">
        <v>69</v>
      </c>
      <c r="Q455" s="394"/>
      <c r="R455" s="394"/>
      <c r="S455" s="394"/>
      <c r="T455" s="394"/>
      <c r="U455" s="394"/>
      <c r="V455" s="395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424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hidden="1" customHeight="1" x14ac:dyDescent="0.25">
      <c r="A457" s="54" t="s">
        <v>562</v>
      </c>
      <c r="B457" s="54" t="s">
        <v>563</v>
      </c>
      <c r="C457" s="31">
        <v>4301032045</v>
      </c>
      <c r="D457" s="385">
        <v>4680115884335</v>
      </c>
      <c r="E457" s="38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566</v>
      </c>
      <c r="B458" s="54" t="s">
        <v>567</v>
      </c>
      <c r="C458" s="31">
        <v>4301032047</v>
      </c>
      <c r="D458" s="385">
        <v>4680115884342</v>
      </c>
      <c r="E458" s="38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85">
        <v>4680115884113</v>
      </c>
      <c r="E459" s="38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39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0"/>
      <c r="P460" s="393" t="s">
        <v>69</v>
      </c>
      <c r="Q460" s="394"/>
      <c r="R460" s="394"/>
      <c r="S460" s="394"/>
      <c r="T460" s="394"/>
      <c r="U460" s="394"/>
      <c r="V460" s="395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hidden="1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3" t="s">
        <v>69</v>
      </c>
      <c r="Q461" s="394"/>
      <c r="R461" s="394"/>
      <c r="S461" s="394"/>
      <c r="T461" s="394"/>
      <c r="U461" s="394"/>
      <c r="V461" s="395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hidden="1" customHeight="1" x14ac:dyDescent="0.25">
      <c r="A462" s="436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hidden="1" customHeight="1" x14ac:dyDescent="0.25">
      <c r="A463" s="424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85">
        <v>4607091389364</v>
      </c>
      <c r="E464" s="38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0"/>
      <c r="P465" s="393" t="s">
        <v>69</v>
      </c>
      <c r="Q465" s="394"/>
      <c r="R465" s="394"/>
      <c r="S465" s="394"/>
      <c r="T465" s="394"/>
      <c r="U465" s="394"/>
      <c r="V465" s="395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3" t="s">
        <v>69</v>
      </c>
      <c r="Q466" s="394"/>
      <c r="R466" s="394"/>
      <c r="S466" s="394"/>
      <c r="T466" s="394"/>
      <c r="U466" s="394"/>
      <c r="V466" s="395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424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hidden="1" customHeight="1" x14ac:dyDescent="0.25">
      <c r="A468" s="54" t="s">
        <v>573</v>
      </c>
      <c r="B468" s="54" t="s">
        <v>574</v>
      </c>
      <c r="C468" s="31">
        <v>4301031212</v>
      </c>
      <c r="D468" s="385">
        <v>4607091389739</v>
      </c>
      <c r="E468" s="38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4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hidden="1" customHeight="1" x14ac:dyDescent="0.25">
      <c r="A469" s="54" t="s">
        <v>573</v>
      </c>
      <c r="B469" s="54" t="s">
        <v>575</v>
      </c>
      <c r="C469" s="31">
        <v>4301031324</v>
      </c>
      <c r="D469" s="385">
        <v>4607091389739</v>
      </c>
      <c r="E469" s="38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545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85">
        <v>4607091389425</v>
      </c>
      <c r="E470" s="38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85">
        <v>4680115880771</v>
      </c>
      <c r="E471" s="38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580</v>
      </c>
      <c r="B472" s="54" t="s">
        <v>581</v>
      </c>
      <c r="C472" s="31">
        <v>4301031173</v>
      </c>
      <c r="D472" s="385">
        <v>4607091389500</v>
      </c>
      <c r="E472" s="38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6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4301031327</v>
      </c>
      <c r="D473" s="385">
        <v>4607091389500</v>
      </c>
      <c r="E473" s="38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idden="1" x14ac:dyDescent="0.2">
      <c r="A474" s="398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0"/>
      <c r="P474" s="393" t="s">
        <v>69</v>
      </c>
      <c r="Q474" s="394"/>
      <c r="R474" s="394"/>
      <c r="S474" s="394"/>
      <c r="T474" s="394"/>
      <c r="U474" s="394"/>
      <c r="V474" s="395"/>
      <c r="W474" s="37" t="s">
        <v>70</v>
      </c>
      <c r="X474" s="383">
        <f>IFERROR(X468/H468,"0")+IFERROR(X469/H469,"0")+IFERROR(X470/H470,"0")+IFERROR(X471/H471,"0")+IFERROR(X472/H472,"0")+IFERROR(X473/H473,"0")</f>
        <v>0</v>
      </c>
      <c r="Y474" s="383">
        <f>IFERROR(Y468/H468,"0")+IFERROR(Y469/H469,"0")+IFERROR(Y470/H470,"0")+IFERROR(Y471/H471,"0")+IFERROR(Y472/H472,"0")+IFERROR(Y473/H473,"0")</f>
        <v>0</v>
      </c>
      <c r="Z474" s="383">
        <f>IFERROR(IF(Z468="",0,Z468),"0")+IFERROR(IF(Z469="",0,Z469),"0")+IFERROR(IF(Z470="",0,Z470),"0")+IFERROR(IF(Z471="",0,Z471),"0")+IFERROR(IF(Z472="",0,Z472),"0")+IFERROR(IF(Z473="",0,Z473),"0")</f>
        <v>0</v>
      </c>
      <c r="AA474" s="384"/>
      <c r="AB474" s="384"/>
      <c r="AC474" s="384"/>
    </row>
    <row r="475" spans="1:68" hidden="1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3" t="s">
        <v>69</v>
      </c>
      <c r="Q475" s="394"/>
      <c r="R475" s="394"/>
      <c r="S475" s="394"/>
      <c r="T475" s="394"/>
      <c r="U475" s="394"/>
      <c r="V475" s="395"/>
      <c r="W475" s="37" t="s">
        <v>68</v>
      </c>
      <c r="X475" s="383">
        <f>IFERROR(SUM(X468:X473),"0")</f>
        <v>0</v>
      </c>
      <c r="Y475" s="383">
        <f>IFERROR(SUM(Y468:Y473),"0")</f>
        <v>0</v>
      </c>
      <c r="Z475" s="37"/>
      <c r="AA475" s="384"/>
      <c r="AB475" s="384"/>
      <c r="AC475" s="384"/>
    </row>
    <row r="476" spans="1:68" ht="14.25" hidden="1" customHeight="1" x14ac:dyDescent="0.25">
      <c r="A476" s="424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hidden="1" customHeight="1" x14ac:dyDescent="0.25">
      <c r="A477" s="54" t="s">
        <v>583</v>
      </c>
      <c r="B477" s="54" t="s">
        <v>584</v>
      </c>
      <c r="C477" s="31">
        <v>4301032046</v>
      </c>
      <c r="D477" s="385">
        <v>4680115884359</v>
      </c>
      <c r="E477" s="38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585</v>
      </c>
      <c r="B478" s="54" t="s">
        <v>586</v>
      </c>
      <c r="C478" s="31">
        <v>4301040358</v>
      </c>
      <c r="D478" s="385">
        <v>4680115884571</v>
      </c>
      <c r="E478" s="38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398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0"/>
      <c r="P479" s="393" t="s">
        <v>69</v>
      </c>
      <c r="Q479" s="394"/>
      <c r="R479" s="394"/>
      <c r="S479" s="394"/>
      <c r="T479" s="394"/>
      <c r="U479" s="394"/>
      <c r="V479" s="395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hidden="1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3" t="s">
        <v>69</v>
      </c>
      <c r="Q480" s="394"/>
      <c r="R480" s="394"/>
      <c r="S480" s="394"/>
      <c r="T480" s="394"/>
      <c r="U480" s="394"/>
      <c r="V480" s="395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hidden="1" customHeight="1" x14ac:dyDescent="0.25">
      <c r="A481" s="424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385">
        <v>4680115884090</v>
      </c>
      <c r="E482" s="38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0"/>
      <c r="P483" s="393" t="s">
        <v>69</v>
      </c>
      <c r="Q483" s="394"/>
      <c r="R483" s="394"/>
      <c r="S483" s="394"/>
      <c r="T483" s="394"/>
      <c r="U483" s="394"/>
      <c r="V483" s="395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0"/>
      <c r="P484" s="393" t="s">
        <v>69</v>
      </c>
      <c r="Q484" s="394"/>
      <c r="R484" s="394"/>
      <c r="S484" s="394"/>
      <c r="T484" s="394"/>
      <c r="U484" s="394"/>
      <c r="V484" s="395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424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hidden="1" customHeight="1" x14ac:dyDescent="0.25">
      <c r="A486" s="54" t="s">
        <v>590</v>
      </c>
      <c r="B486" s="54" t="s">
        <v>591</v>
      </c>
      <c r="C486" s="31">
        <v>4301040357</v>
      </c>
      <c r="D486" s="385">
        <v>4680115884564</v>
      </c>
      <c r="E486" s="38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398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0"/>
      <c r="P487" s="393" t="s">
        <v>69</v>
      </c>
      <c r="Q487" s="394"/>
      <c r="R487" s="394"/>
      <c r="S487" s="394"/>
      <c r="T487" s="394"/>
      <c r="U487" s="394"/>
      <c r="V487" s="395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hidden="1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0"/>
      <c r="P488" s="393" t="s">
        <v>69</v>
      </c>
      <c r="Q488" s="394"/>
      <c r="R488" s="394"/>
      <c r="S488" s="394"/>
      <c r="T488" s="394"/>
      <c r="U488" s="394"/>
      <c r="V488" s="395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hidden="1" customHeight="1" x14ac:dyDescent="0.25">
      <c r="A489" s="436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hidden="1" customHeight="1" x14ac:dyDescent="0.25">
      <c r="A490" s="424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hidden="1" customHeight="1" x14ac:dyDescent="0.25">
      <c r="A491" s="54" t="s">
        <v>593</v>
      </c>
      <c r="B491" s="54" t="s">
        <v>594</v>
      </c>
      <c r="C491" s="31">
        <v>4301031294</v>
      </c>
      <c r="D491" s="385">
        <v>4680115885189</v>
      </c>
      <c r="E491" s="38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595</v>
      </c>
      <c r="B492" s="54" t="s">
        <v>596</v>
      </c>
      <c r="C492" s="31">
        <v>4301031293</v>
      </c>
      <c r="D492" s="385">
        <v>4680115885172</v>
      </c>
      <c r="E492" s="38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597</v>
      </c>
      <c r="B493" s="54" t="s">
        <v>598</v>
      </c>
      <c r="C493" s="31">
        <v>4301031291</v>
      </c>
      <c r="D493" s="385">
        <v>4680115885110</v>
      </c>
      <c r="E493" s="38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398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0"/>
      <c r="P494" s="393" t="s">
        <v>69</v>
      </c>
      <c r="Q494" s="394"/>
      <c r="R494" s="394"/>
      <c r="S494" s="394"/>
      <c r="T494" s="394"/>
      <c r="U494" s="394"/>
      <c r="V494" s="395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hidden="1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3" t="s">
        <v>69</v>
      </c>
      <c r="Q495" s="394"/>
      <c r="R495" s="394"/>
      <c r="S495" s="394"/>
      <c r="T495" s="394"/>
      <c r="U495" s="394"/>
      <c r="V495" s="395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hidden="1" customHeight="1" x14ac:dyDescent="0.25">
      <c r="A496" s="436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hidden="1" customHeight="1" x14ac:dyDescent="0.25">
      <c r="A497" s="424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85">
        <v>4680115885738</v>
      </c>
      <c r="E498" s="38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3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85">
        <v>4680115885103</v>
      </c>
      <c r="E499" s="38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39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3" t="s">
        <v>69</v>
      </c>
      <c r="Q500" s="394"/>
      <c r="R500" s="394"/>
      <c r="S500" s="394"/>
      <c r="T500" s="394"/>
      <c r="U500" s="394"/>
      <c r="V500" s="395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0"/>
      <c r="P501" s="393" t="s">
        <v>69</v>
      </c>
      <c r="Q501" s="394"/>
      <c r="R501" s="394"/>
      <c r="S501" s="394"/>
      <c r="T501" s="394"/>
      <c r="U501" s="394"/>
      <c r="V501" s="395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424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85">
        <v>4680115885509</v>
      </c>
      <c r="E503" s="38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398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0"/>
      <c r="P504" s="393" t="s">
        <v>69</v>
      </c>
      <c r="Q504" s="394"/>
      <c r="R504" s="394"/>
      <c r="S504" s="394"/>
      <c r="T504" s="394"/>
      <c r="U504" s="394"/>
      <c r="V504" s="395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0"/>
      <c r="P505" s="393" t="s">
        <v>69</v>
      </c>
      <c r="Q505" s="394"/>
      <c r="R505" s="394"/>
      <c r="S505" s="394"/>
      <c r="T505" s="394"/>
      <c r="U505" s="394"/>
      <c r="V505" s="395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07" t="s">
        <v>607</v>
      </c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8"/>
      <c r="AB506" s="48"/>
      <c r="AC506" s="48"/>
    </row>
    <row r="507" spans="1:68" ht="16.5" hidden="1" customHeight="1" x14ac:dyDescent="0.25">
      <c r="A507" s="436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hidden="1" customHeight="1" x14ac:dyDescent="0.25">
      <c r="A508" s="424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hidden="1" customHeight="1" x14ac:dyDescent="0.25">
      <c r="A509" s="54" t="s">
        <v>608</v>
      </c>
      <c r="B509" s="54" t="s">
        <v>609</v>
      </c>
      <c r="C509" s="31">
        <v>4301011795</v>
      </c>
      <c r="D509" s="385">
        <v>4607091389067</v>
      </c>
      <c r="E509" s="38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hidden="1" customHeight="1" x14ac:dyDescent="0.25">
      <c r="A510" s="54" t="s">
        <v>610</v>
      </c>
      <c r="B510" s="54" t="s">
        <v>611</v>
      </c>
      <c r="C510" s="31">
        <v>4301011961</v>
      </c>
      <c r="D510" s="385">
        <v>4680115885271</v>
      </c>
      <c r="E510" s="38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85">
        <v>4680115884502</v>
      </c>
      <c r="E511" s="38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85">
        <v>4607091389104</v>
      </c>
      <c r="E512" s="38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15</v>
      </c>
      <c r="Y512" s="382">
        <f t="shared" si="78"/>
        <v>15.84</v>
      </c>
      <c r="Z512" s="36">
        <f t="shared" si="79"/>
        <v>3.5880000000000002E-2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16.02272727272727</v>
      </c>
      <c r="BN512" s="64">
        <f t="shared" si="81"/>
        <v>16.919999999999998</v>
      </c>
      <c r="BO512" s="64">
        <f t="shared" si="82"/>
        <v>2.7316433566433568E-2</v>
      </c>
      <c r="BP512" s="64">
        <f t="shared" si="83"/>
        <v>2.8846153846153848E-2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85">
        <v>4680115884519</v>
      </c>
      <c r="E513" s="38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85">
        <v>4680115885226</v>
      </c>
      <c r="E514" s="38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320</v>
      </c>
      <c r="Y514" s="382">
        <f t="shared" si="78"/>
        <v>322.08000000000004</v>
      </c>
      <c r="Z514" s="36">
        <f t="shared" si="79"/>
        <v>0.72955999999999999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341.81818181818181</v>
      </c>
      <c r="BN514" s="64">
        <f t="shared" si="81"/>
        <v>344.04</v>
      </c>
      <c r="BO514" s="64">
        <f t="shared" si="82"/>
        <v>0.58275058275058278</v>
      </c>
      <c r="BP514" s="64">
        <f t="shared" si="83"/>
        <v>0.58653846153846168</v>
      </c>
    </row>
    <row r="515" spans="1:68" ht="27" hidden="1" customHeight="1" x14ac:dyDescent="0.25">
      <c r="A515" s="54" t="s">
        <v>620</v>
      </c>
      <c r="B515" s="54" t="s">
        <v>621</v>
      </c>
      <c r="C515" s="31">
        <v>4301011778</v>
      </c>
      <c r="D515" s="385">
        <v>4680115880603</v>
      </c>
      <c r="E515" s="38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85">
        <v>4607091389098</v>
      </c>
      <c r="E516" s="38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624</v>
      </c>
      <c r="B517" s="54" t="s">
        <v>625</v>
      </c>
      <c r="C517" s="31">
        <v>4301011784</v>
      </c>
      <c r="D517" s="385">
        <v>4607091389982</v>
      </c>
      <c r="E517" s="38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8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0"/>
      <c r="P518" s="393" t="s">
        <v>69</v>
      </c>
      <c r="Q518" s="394"/>
      <c r="R518" s="394"/>
      <c r="S518" s="394"/>
      <c r="T518" s="394"/>
      <c r="U518" s="394"/>
      <c r="V518" s="395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63.446969696969695</v>
      </c>
      <c r="Y518" s="383">
        <f>IFERROR(Y509/H509,"0")+IFERROR(Y510/H510,"0")+IFERROR(Y511/H511,"0")+IFERROR(Y512/H512,"0")+IFERROR(Y513/H513,"0")+IFERROR(Y514/H514,"0")+IFERROR(Y515/H515,"0")+IFERROR(Y516/H516,"0")+IFERROR(Y517/H517,"0")</f>
        <v>64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0.76544000000000001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0"/>
      <c r="P519" s="393" t="s">
        <v>69</v>
      </c>
      <c r="Q519" s="394"/>
      <c r="R519" s="394"/>
      <c r="S519" s="394"/>
      <c r="T519" s="394"/>
      <c r="U519" s="394"/>
      <c r="V519" s="395"/>
      <c r="W519" s="37" t="s">
        <v>68</v>
      </c>
      <c r="X519" s="383">
        <f>IFERROR(SUM(X509:X517),"0")</f>
        <v>335</v>
      </c>
      <c r="Y519" s="383">
        <f>IFERROR(SUM(Y509:Y517),"0")</f>
        <v>337.92</v>
      </c>
      <c r="Z519" s="37"/>
      <c r="AA519" s="384"/>
      <c r="AB519" s="384"/>
      <c r="AC519" s="384"/>
    </row>
    <row r="520" spans="1:68" ht="14.25" hidden="1" customHeight="1" x14ac:dyDescent="0.25">
      <c r="A520" s="424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85">
        <v>4607091388930</v>
      </c>
      <c r="E521" s="38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25</v>
      </c>
      <c r="Y521" s="382">
        <f>IFERROR(IF(X521="",0,CEILING((X521/$H521),1)*$H521),"")</f>
        <v>26.400000000000002</v>
      </c>
      <c r="Z521" s="36">
        <f>IFERROR(IF(Y521=0,"",ROUNDUP(Y521/H521,0)*0.01196),"")</f>
        <v>5.9799999999999999E-2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26.704545454545453</v>
      </c>
      <c r="BN521" s="64">
        <f>IFERROR(Y521*I521/H521,"0")</f>
        <v>28.200000000000003</v>
      </c>
      <c r="BO521" s="64">
        <f>IFERROR(1/J521*(X521/H521),"0")</f>
        <v>4.5527389277389273E-2</v>
      </c>
      <c r="BP521" s="64">
        <f>IFERROR(1/J521*(Y521/H521),"0")</f>
        <v>4.807692307692308E-2</v>
      </c>
    </row>
    <row r="522" spans="1:68" ht="16.5" hidden="1" customHeight="1" x14ac:dyDescent="0.25">
      <c r="A522" s="54" t="s">
        <v>628</v>
      </c>
      <c r="B522" s="54" t="s">
        <v>629</v>
      </c>
      <c r="C522" s="31">
        <v>4301020206</v>
      </c>
      <c r="D522" s="385">
        <v>4680115880054</v>
      </c>
      <c r="E522" s="38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8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0"/>
      <c r="P523" s="393" t="s">
        <v>69</v>
      </c>
      <c r="Q523" s="394"/>
      <c r="R523" s="394"/>
      <c r="S523" s="394"/>
      <c r="T523" s="394"/>
      <c r="U523" s="394"/>
      <c r="V523" s="395"/>
      <c r="W523" s="37" t="s">
        <v>70</v>
      </c>
      <c r="X523" s="383">
        <f>IFERROR(X521/H521,"0")+IFERROR(X522/H522,"0")</f>
        <v>4.7348484848484844</v>
      </c>
      <c r="Y523" s="383">
        <f>IFERROR(Y521/H521,"0")+IFERROR(Y522/H522,"0")</f>
        <v>5</v>
      </c>
      <c r="Z523" s="383">
        <f>IFERROR(IF(Z521="",0,Z521),"0")+IFERROR(IF(Z522="",0,Z522),"0")</f>
        <v>5.9799999999999999E-2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0"/>
      <c r="P524" s="393" t="s">
        <v>69</v>
      </c>
      <c r="Q524" s="394"/>
      <c r="R524" s="394"/>
      <c r="S524" s="394"/>
      <c r="T524" s="394"/>
      <c r="U524" s="394"/>
      <c r="V524" s="395"/>
      <c r="W524" s="37" t="s">
        <v>68</v>
      </c>
      <c r="X524" s="383">
        <f>IFERROR(SUM(X521:X522),"0")</f>
        <v>25</v>
      </c>
      <c r="Y524" s="383">
        <f>IFERROR(SUM(Y521:Y522),"0")</f>
        <v>26.400000000000002</v>
      </c>
      <c r="Z524" s="37"/>
      <c r="AA524" s="384"/>
      <c r="AB524" s="384"/>
      <c r="AC524" s="384"/>
    </row>
    <row r="525" spans="1:68" ht="14.25" hidden="1" customHeight="1" x14ac:dyDescent="0.25">
      <c r="A525" s="424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85">
        <v>4680115883116</v>
      </c>
      <c r="E526" s="38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25</v>
      </c>
      <c r="Y526" s="382">
        <f t="shared" ref="Y526:Y531" si="84">IFERROR(IF(X526="",0,CEILING((X526/$H526),1)*$H526),"")</f>
        <v>26.400000000000002</v>
      </c>
      <c r="Z526" s="36">
        <f>IFERROR(IF(Y526=0,"",ROUNDUP(Y526/H526,0)*0.01196),"")</f>
        <v>5.9799999999999999E-2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26.704545454545453</v>
      </c>
      <c r="BN526" s="64">
        <f t="shared" ref="BN526:BN531" si="86">IFERROR(Y526*I526/H526,"0")</f>
        <v>28.200000000000003</v>
      </c>
      <c r="BO526" s="64">
        <f t="shared" ref="BO526:BO531" si="87">IFERROR(1/J526*(X526/H526),"0")</f>
        <v>4.5527389277389273E-2</v>
      </c>
      <c r="BP526" s="64">
        <f t="shared" ref="BP526:BP531" si="88">IFERROR(1/J526*(Y526/H526),"0")</f>
        <v>4.807692307692308E-2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85">
        <v>4680115883093</v>
      </c>
      <c r="E527" s="38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15</v>
      </c>
      <c r="Y527" s="382">
        <f t="shared" si="84"/>
        <v>15.84</v>
      </c>
      <c r="Z527" s="36">
        <f>IFERROR(IF(Y527=0,"",ROUNDUP(Y527/H527,0)*0.01196),"")</f>
        <v>3.5880000000000002E-2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16.02272727272727</v>
      </c>
      <c r="BN527" s="64">
        <f t="shared" si="86"/>
        <v>16.919999999999998</v>
      </c>
      <c r="BO527" s="64">
        <f t="shared" si="87"/>
        <v>2.7316433566433568E-2</v>
      </c>
      <c r="BP527" s="64">
        <f t="shared" si="88"/>
        <v>2.8846153846153848E-2</v>
      </c>
    </row>
    <row r="528" spans="1:68" ht="27" hidden="1" customHeight="1" x14ac:dyDescent="0.25">
      <c r="A528" s="54" t="s">
        <v>634</v>
      </c>
      <c r="B528" s="54" t="s">
        <v>635</v>
      </c>
      <c r="C528" s="31">
        <v>4301031250</v>
      </c>
      <c r="D528" s="385">
        <v>4680115883109</v>
      </c>
      <c r="E528" s="38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0</v>
      </c>
      <c r="Y528" s="382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hidden="1" customHeight="1" x14ac:dyDescent="0.25">
      <c r="A529" s="54" t="s">
        <v>636</v>
      </c>
      <c r="B529" s="54" t="s">
        <v>637</v>
      </c>
      <c r="C529" s="31">
        <v>4301031249</v>
      </c>
      <c r="D529" s="385">
        <v>4680115882072</v>
      </c>
      <c r="E529" s="38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638</v>
      </c>
      <c r="B530" s="54" t="s">
        <v>639</v>
      </c>
      <c r="C530" s="31">
        <v>4301031251</v>
      </c>
      <c r="D530" s="385">
        <v>4680115882102</v>
      </c>
      <c r="E530" s="38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640</v>
      </c>
      <c r="B531" s="54" t="s">
        <v>641</v>
      </c>
      <c r="C531" s="31">
        <v>4301031253</v>
      </c>
      <c r="D531" s="385">
        <v>4680115882096</v>
      </c>
      <c r="E531" s="38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3" t="s">
        <v>69</v>
      </c>
      <c r="Q532" s="394"/>
      <c r="R532" s="394"/>
      <c r="S532" s="394"/>
      <c r="T532" s="394"/>
      <c r="U532" s="394"/>
      <c r="V532" s="395"/>
      <c r="W532" s="37" t="s">
        <v>70</v>
      </c>
      <c r="X532" s="383">
        <f>IFERROR(X526/H526,"0")+IFERROR(X527/H527,"0")+IFERROR(X528/H528,"0")+IFERROR(X529/H529,"0")+IFERROR(X530/H530,"0")+IFERROR(X531/H531,"0")</f>
        <v>7.5757575757575752</v>
      </c>
      <c r="Y532" s="383">
        <f>IFERROR(Y526/H526,"0")+IFERROR(Y527/H527,"0")+IFERROR(Y528/H528,"0")+IFERROR(Y529/H529,"0")+IFERROR(Y530/H530,"0")+IFERROR(Y531/H531,"0")</f>
        <v>8</v>
      </c>
      <c r="Z532" s="383">
        <f>IFERROR(IF(Z526="",0,Z526),"0")+IFERROR(IF(Z527="",0,Z527),"0")+IFERROR(IF(Z528="",0,Z528),"0")+IFERROR(IF(Z529="",0,Z529),"0")+IFERROR(IF(Z530="",0,Z530),"0")+IFERROR(IF(Z531="",0,Z531),"0")</f>
        <v>9.5680000000000001E-2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0"/>
      <c r="P533" s="393" t="s">
        <v>69</v>
      </c>
      <c r="Q533" s="394"/>
      <c r="R533" s="394"/>
      <c r="S533" s="394"/>
      <c r="T533" s="394"/>
      <c r="U533" s="394"/>
      <c r="V533" s="395"/>
      <c r="W533" s="37" t="s">
        <v>68</v>
      </c>
      <c r="X533" s="383">
        <f>IFERROR(SUM(X526:X531),"0")</f>
        <v>40</v>
      </c>
      <c r="Y533" s="383">
        <f>IFERROR(SUM(Y526:Y531),"0")</f>
        <v>42.24</v>
      </c>
      <c r="Z533" s="37"/>
      <c r="AA533" s="384"/>
      <c r="AB533" s="384"/>
      <c r="AC533" s="384"/>
    </row>
    <row r="534" spans="1:68" ht="14.25" hidden="1" customHeight="1" x14ac:dyDescent="0.25">
      <c r="A534" s="424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85">
        <v>4607091383409</v>
      </c>
      <c r="E535" s="38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644</v>
      </c>
      <c r="B536" s="54" t="s">
        <v>645</v>
      </c>
      <c r="C536" s="31">
        <v>4301051231</v>
      </c>
      <c r="D536" s="385">
        <v>4607091383416</v>
      </c>
      <c r="E536" s="38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85">
        <v>4680115883536</v>
      </c>
      <c r="E537" s="38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3" t="s">
        <v>69</v>
      </c>
      <c r="Q538" s="394"/>
      <c r="R538" s="394"/>
      <c r="S538" s="394"/>
      <c r="T538" s="394"/>
      <c r="U538" s="394"/>
      <c r="V538" s="395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hidden="1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0"/>
      <c r="P539" s="393" t="s">
        <v>69</v>
      </c>
      <c r="Q539" s="394"/>
      <c r="R539" s="394"/>
      <c r="S539" s="394"/>
      <c r="T539" s="394"/>
      <c r="U539" s="394"/>
      <c r="V539" s="395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hidden="1" customHeight="1" x14ac:dyDescent="0.25">
      <c r="A540" s="424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85">
        <v>4680115885035</v>
      </c>
      <c r="E541" s="38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398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0"/>
      <c r="P542" s="393" t="s">
        <v>69</v>
      </c>
      <c r="Q542" s="394"/>
      <c r="R542" s="394"/>
      <c r="S542" s="394"/>
      <c r="T542" s="394"/>
      <c r="U542" s="394"/>
      <c r="V542" s="395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0"/>
      <c r="P543" s="393" t="s">
        <v>69</v>
      </c>
      <c r="Q543" s="394"/>
      <c r="R543" s="394"/>
      <c r="S543" s="394"/>
      <c r="T543" s="394"/>
      <c r="U543" s="394"/>
      <c r="V543" s="395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07" t="s">
        <v>650</v>
      </c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8"/>
      <c r="AB544" s="48"/>
      <c r="AC544" s="48"/>
    </row>
    <row r="545" spans="1:68" ht="16.5" hidden="1" customHeight="1" x14ac:dyDescent="0.25">
      <c r="A545" s="436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hidden="1" customHeight="1" x14ac:dyDescent="0.25">
      <c r="A546" s="424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385">
        <v>4640242181011</v>
      </c>
      <c r="E547" s="38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4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85">
        <v>4640242180441</v>
      </c>
      <c r="E548" s="38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2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hidden="1" customHeight="1" x14ac:dyDescent="0.25">
      <c r="A549" s="54" t="s">
        <v>657</v>
      </c>
      <c r="B549" s="54" t="s">
        <v>658</v>
      </c>
      <c r="C549" s="31">
        <v>4301011584</v>
      </c>
      <c r="D549" s="385">
        <v>4640242180564</v>
      </c>
      <c r="E549" s="38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9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85">
        <v>4640242180922</v>
      </c>
      <c r="E550" s="38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6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663</v>
      </c>
      <c r="B551" s="54" t="s">
        <v>664</v>
      </c>
      <c r="C551" s="31">
        <v>4301011764</v>
      </c>
      <c r="D551" s="385">
        <v>4640242181189</v>
      </c>
      <c r="E551" s="38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5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666</v>
      </c>
      <c r="B552" s="54" t="s">
        <v>667</v>
      </c>
      <c r="C552" s="31">
        <v>4301011551</v>
      </c>
      <c r="D552" s="385">
        <v>4640242180038</v>
      </c>
      <c r="E552" s="38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41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669</v>
      </c>
      <c r="B553" s="54" t="s">
        <v>670</v>
      </c>
      <c r="C553" s="31">
        <v>4301011765</v>
      </c>
      <c r="D553" s="385">
        <v>4640242181172</v>
      </c>
      <c r="E553" s="38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idden="1" x14ac:dyDescent="0.2">
      <c r="A554" s="398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0"/>
      <c r="P554" s="393" t="s">
        <v>69</v>
      </c>
      <c r="Q554" s="394"/>
      <c r="R554" s="394"/>
      <c r="S554" s="394"/>
      <c r="T554" s="394"/>
      <c r="U554" s="394"/>
      <c r="V554" s="395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0"/>
      <c r="P555" s="393" t="s">
        <v>69</v>
      </c>
      <c r="Q555" s="394"/>
      <c r="R555" s="394"/>
      <c r="S555" s="394"/>
      <c r="T555" s="394"/>
      <c r="U555" s="394"/>
      <c r="V555" s="395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hidden="1" customHeight="1" x14ac:dyDescent="0.25">
      <c r="A556" s="424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85">
        <v>4640242180519</v>
      </c>
      <c r="E557" s="38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85">
        <v>4640242180526</v>
      </c>
      <c r="E558" s="38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385">
        <v>4640242180090</v>
      </c>
      <c r="E559" s="38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6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681</v>
      </c>
      <c r="B560" s="54" t="s">
        <v>682</v>
      </c>
      <c r="C560" s="31">
        <v>4301020295</v>
      </c>
      <c r="D560" s="385">
        <v>4640242181363</v>
      </c>
      <c r="E560" s="38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6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idden="1" x14ac:dyDescent="0.2">
      <c r="A561" s="398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0"/>
      <c r="P561" s="393" t="s">
        <v>69</v>
      </c>
      <c r="Q561" s="394"/>
      <c r="R561" s="394"/>
      <c r="S561" s="394"/>
      <c r="T561" s="394"/>
      <c r="U561" s="394"/>
      <c r="V561" s="395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hidden="1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0"/>
      <c r="P562" s="393" t="s">
        <v>69</v>
      </c>
      <c r="Q562" s="394"/>
      <c r="R562" s="394"/>
      <c r="S562" s="394"/>
      <c r="T562" s="394"/>
      <c r="U562" s="394"/>
      <c r="V562" s="395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hidden="1" customHeight="1" x14ac:dyDescent="0.25">
      <c r="A563" s="424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85">
        <v>4640242181615</v>
      </c>
      <c r="E564" s="38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26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85">
        <v>4640242181639</v>
      </c>
      <c r="E565" s="38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85">
        <v>4640242181622</v>
      </c>
      <c r="E566" s="38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1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693</v>
      </c>
      <c r="B567" s="54" t="s">
        <v>694</v>
      </c>
      <c r="C567" s="31">
        <v>4301031280</v>
      </c>
      <c r="D567" s="385">
        <v>4640242180816</v>
      </c>
      <c r="E567" s="38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69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696</v>
      </c>
      <c r="B568" s="54" t="s">
        <v>697</v>
      </c>
      <c r="C568" s="31">
        <v>4301031244</v>
      </c>
      <c r="D568" s="385">
        <v>4640242180595</v>
      </c>
      <c r="E568" s="38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0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0</v>
      </c>
      <c r="Y568" s="382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hidden="1" customHeight="1" x14ac:dyDescent="0.25">
      <c r="A569" s="54" t="s">
        <v>699</v>
      </c>
      <c r="B569" s="54" t="s">
        <v>700</v>
      </c>
      <c r="C569" s="31">
        <v>4301031200</v>
      </c>
      <c r="D569" s="385">
        <v>4640242180489</v>
      </c>
      <c r="E569" s="38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5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idden="1" x14ac:dyDescent="0.2">
      <c r="A570" s="398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0"/>
      <c r="P570" s="393" t="s">
        <v>69</v>
      </c>
      <c r="Q570" s="394"/>
      <c r="R570" s="394"/>
      <c r="S570" s="394"/>
      <c r="T570" s="394"/>
      <c r="U570" s="394"/>
      <c r="V570" s="395"/>
      <c r="W570" s="37" t="s">
        <v>70</v>
      </c>
      <c r="X570" s="383">
        <f>IFERROR(X564/H564,"0")+IFERROR(X565/H565,"0")+IFERROR(X566/H566,"0")+IFERROR(X567/H567,"0")+IFERROR(X568/H568,"0")+IFERROR(X569/H569,"0")</f>
        <v>0</v>
      </c>
      <c r="Y570" s="383">
        <f>IFERROR(Y564/H564,"0")+IFERROR(Y565/H565,"0")+IFERROR(Y566/H566,"0")+IFERROR(Y567/H567,"0")+IFERROR(Y568/H568,"0")+IFERROR(Y569/H569,"0")</f>
        <v>0</v>
      </c>
      <c r="Z570" s="383">
        <f>IFERROR(IF(Z564="",0,Z564),"0")+IFERROR(IF(Z565="",0,Z565),"0")+IFERROR(IF(Z566="",0,Z566),"0")+IFERROR(IF(Z567="",0,Z567),"0")+IFERROR(IF(Z568="",0,Z568),"0")+IFERROR(IF(Z569="",0,Z569),"0")</f>
        <v>0</v>
      </c>
      <c r="AA570" s="384"/>
      <c r="AB570" s="384"/>
      <c r="AC570" s="384"/>
    </row>
    <row r="571" spans="1:68" hidden="1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0"/>
      <c r="P571" s="393" t="s">
        <v>69</v>
      </c>
      <c r="Q571" s="394"/>
      <c r="R571" s="394"/>
      <c r="S571" s="394"/>
      <c r="T571" s="394"/>
      <c r="U571" s="394"/>
      <c r="V571" s="395"/>
      <c r="W571" s="37" t="s">
        <v>68</v>
      </c>
      <c r="X571" s="383">
        <f>IFERROR(SUM(X564:X569),"0")</f>
        <v>0</v>
      </c>
      <c r="Y571" s="383">
        <f>IFERROR(SUM(Y564:Y569),"0")</f>
        <v>0</v>
      </c>
      <c r="Z571" s="37"/>
      <c r="AA571" s="384"/>
      <c r="AB571" s="384"/>
      <c r="AC571" s="384"/>
    </row>
    <row r="572" spans="1:68" ht="14.25" hidden="1" customHeight="1" x14ac:dyDescent="0.25">
      <c r="A572" s="424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85">
        <v>4640242180533</v>
      </c>
      <c r="E573" s="38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3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20</v>
      </c>
      <c r="Y573" s="382">
        <f>IFERROR(IF(X573="",0,CEILING((X573/$H573),1)*$H573),"")</f>
        <v>23.4</v>
      </c>
      <c r="Z573" s="36">
        <f>IFERROR(IF(Y573=0,"",ROUNDUP(Y573/H573,0)*0.02175),"")</f>
        <v>6.5250000000000002E-2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21.446153846153852</v>
      </c>
      <c r="BN573" s="64">
        <f>IFERROR(Y573*I573/H573,"0")</f>
        <v>25.092000000000002</v>
      </c>
      <c r="BO573" s="64">
        <f>IFERROR(1/J573*(X573/H573),"0")</f>
        <v>4.5787545787545791E-2</v>
      </c>
      <c r="BP573" s="64">
        <f>IFERROR(1/J573*(Y573/H573),"0")</f>
        <v>5.3571428571428568E-2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85">
        <v>4640242180540</v>
      </c>
      <c r="E574" s="38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8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0"/>
      <c r="P575" s="393" t="s">
        <v>69</v>
      </c>
      <c r="Q575" s="394"/>
      <c r="R575" s="394"/>
      <c r="S575" s="394"/>
      <c r="T575" s="394"/>
      <c r="U575" s="394"/>
      <c r="V575" s="395"/>
      <c r="W575" s="37" t="s">
        <v>70</v>
      </c>
      <c r="X575" s="383">
        <f>IFERROR(X573/H573,"0")+IFERROR(X574/H574,"0")</f>
        <v>2.5641025641025643</v>
      </c>
      <c r="Y575" s="383">
        <f>IFERROR(Y573/H573,"0")+IFERROR(Y574/H574,"0")</f>
        <v>3</v>
      </c>
      <c r="Z575" s="383">
        <f>IFERROR(IF(Z573="",0,Z573),"0")+IFERROR(IF(Z574="",0,Z574),"0")</f>
        <v>6.5250000000000002E-2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0"/>
      <c r="P576" s="393" t="s">
        <v>69</v>
      </c>
      <c r="Q576" s="394"/>
      <c r="R576" s="394"/>
      <c r="S576" s="394"/>
      <c r="T576" s="394"/>
      <c r="U576" s="394"/>
      <c r="V576" s="395"/>
      <c r="W576" s="37" t="s">
        <v>68</v>
      </c>
      <c r="X576" s="383">
        <f>IFERROR(SUM(X573:X574),"0")</f>
        <v>20</v>
      </c>
      <c r="Y576" s="383">
        <f>IFERROR(SUM(Y573:Y574),"0")</f>
        <v>23.4</v>
      </c>
      <c r="Z576" s="37"/>
      <c r="AA576" s="384"/>
      <c r="AB576" s="384"/>
      <c r="AC576" s="384"/>
    </row>
    <row r="577" spans="1:68" ht="14.25" hidden="1" customHeight="1" x14ac:dyDescent="0.25">
      <c r="A577" s="424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85">
        <v>4640242180120</v>
      </c>
      <c r="E578" s="38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3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708</v>
      </c>
      <c r="B579" s="54" t="s">
        <v>711</v>
      </c>
      <c r="C579" s="31">
        <v>4301060354</v>
      </c>
      <c r="D579" s="385">
        <v>4640242180120</v>
      </c>
      <c r="E579" s="38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742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85">
        <v>4640242180137</v>
      </c>
      <c r="E580" s="38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8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713</v>
      </c>
      <c r="B581" s="54" t="s">
        <v>716</v>
      </c>
      <c r="C581" s="31">
        <v>4301060355</v>
      </c>
      <c r="D581" s="385">
        <v>4640242180137</v>
      </c>
      <c r="E581" s="38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398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0"/>
      <c r="P582" s="393" t="s">
        <v>69</v>
      </c>
      <c r="Q582" s="394"/>
      <c r="R582" s="394"/>
      <c r="S582" s="394"/>
      <c r="T582" s="394"/>
      <c r="U582" s="394"/>
      <c r="V582" s="395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hidden="1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0"/>
      <c r="P583" s="393" t="s">
        <v>69</v>
      </c>
      <c r="Q583" s="394"/>
      <c r="R583" s="394"/>
      <c r="S583" s="394"/>
      <c r="T583" s="394"/>
      <c r="U583" s="394"/>
      <c r="V583" s="395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hidden="1" customHeight="1" x14ac:dyDescent="0.25">
      <c r="A584" s="436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hidden="1" customHeight="1" x14ac:dyDescent="0.25">
      <c r="A585" s="424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85">
        <v>4640242180045</v>
      </c>
      <c r="E586" s="38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10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85">
        <v>4640242180601</v>
      </c>
      <c r="E587" s="38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398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0"/>
      <c r="P588" s="393" t="s">
        <v>69</v>
      </c>
      <c r="Q588" s="394"/>
      <c r="R588" s="394"/>
      <c r="S588" s="394"/>
      <c r="T588" s="394"/>
      <c r="U588" s="394"/>
      <c r="V588" s="395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0"/>
      <c r="P589" s="393" t="s">
        <v>69</v>
      </c>
      <c r="Q589" s="394"/>
      <c r="R589" s="394"/>
      <c r="S589" s="394"/>
      <c r="T589" s="394"/>
      <c r="U589" s="394"/>
      <c r="V589" s="395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424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85">
        <v>4640242180090</v>
      </c>
      <c r="E591" s="38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07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398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0"/>
      <c r="P592" s="393" t="s">
        <v>69</v>
      </c>
      <c r="Q592" s="394"/>
      <c r="R592" s="394"/>
      <c r="S592" s="394"/>
      <c r="T592" s="394"/>
      <c r="U592" s="394"/>
      <c r="V592" s="395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0"/>
      <c r="P593" s="393" t="s">
        <v>69</v>
      </c>
      <c r="Q593" s="394"/>
      <c r="R593" s="394"/>
      <c r="S593" s="394"/>
      <c r="T593" s="394"/>
      <c r="U593" s="394"/>
      <c r="V593" s="395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424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85">
        <v>4640242180076</v>
      </c>
      <c r="E595" s="38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398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0"/>
      <c r="P596" s="393" t="s">
        <v>69</v>
      </c>
      <c r="Q596" s="394"/>
      <c r="R596" s="394"/>
      <c r="S596" s="394"/>
      <c r="T596" s="394"/>
      <c r="U596" s="394"/>
      <c r="V596" s="395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0"/>
      <c r="P597" s="393" t="s">
        <v>69</v>
      </c>
      <c r="Q597" s="394"/>
      <c r="R597" s="394"/>
      <c r="S597" s="394"/>
      <c r="T597" s="394"/>
      <c r="U597" s="394"/>
      <c r="V597" s="395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424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85">
        <v>4640242180106</v>
      </c>
      <c r="E599" s="38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6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398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0"/>
      <c r="P600" s="393" t="s">
        <v>69</v>
      </c>
      <c r="Q600" s="394"/>
      <c r="R600" s="394"/>
      <c r="S600" s="394"/>
      <c r="T600" s="394"/>
      <c r="U600" s="394"/>
      <c r="V600" s="395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0"/>
      <c r="P601" s="393" t="s">
        <v>69</v>
      </c>
      <c r="Q601" s="394"/>
      <c r="R601" s="394"/>
      <c r="S601" s="394"/>
      <c r="T601" s="394"/>
      <c r="U601" s="394"/>
      <c r="V601" s="395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51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52"/>
      <c r="P602" s="473" t="s">
        <v>734</v>
      </c>
      <c r="Q602" s="474"/>
      <c r="R602" s="474"/>
      <c r="S602" s="474"/>
      <c r="T602" s="474"/>
      <c r="U602" s="474"/>
      <c r="V602" s="475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9528.7999999999993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9605.6999999999989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52"/>
      <c r="P603" s="473" t="s">
        <v>735</v>
      </c>
      <c r="Q603" s="474"/>
      <c r="R603" s="474"/>
      <c r="S603" s="474"/>
      <c r="T603" s="474"/>
      <c r="U603" s="474"/>
      <c r="V603" s="475"/>
      <c r="W603" s="37" t="s">
        <v>68</v>
      </c>
      <c r="X603" s="383">
        <f>IFERROR(SUM(BM22:BM599),"0")</f>
        <v>9867.7455437553836</v>
      </c>
      <c r="Y603" s="383">
        <f>IFERROR(SUM(BN22:BN599),"0")</f>
        <v>9948.8920000000035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52"/>
      <c r="P604" s="473" t="s">
        <v>736</v>
      </c>
      <c r="Q604" s="474"/>
      <c r="R604" s="474"/>
      <c r="S604" s="474"/>
      <c r="T604" s="474"/>
      <c r="U604" s="474"/>
      <c r="V604" s="475"/>
      <c r="W604" s="37" t="s">
        <v>737</v>
      </c>
      <c r="X604" s="38">
        <f>ROUNDUP(SUM(BO22:BO599),0)</f>
        <v>14</v>
      </c>
      <c r="Y604" s="38">
        <f>ROUNDUP(SUM(BP22:BP599),0)</f>
        <v>14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52"/>
      <c r="P605" s="473" t="s">
        <v>738</v>
      </c>
      <c r="Q605" s="474"/>
      <c r="R605" s="474"/>
      <c r="S605" s="474"/>
      <c r="T605" s="474"/>
      <c r="U605" s="474"/>
      <c r="V605" s="475"/>
      <c r="W605" s="37" t="s">
        <v>68</v>
      </c>
      <c r="X605" s="383">
        <f>GrossWeightTotal+PalletQtyTotal*25</f>
        <v>10217.745543755384</v>
      </c>
      <c r="Y605" s="383">
        <f>GrossWeightTotalR+PalletQtyTotalR*25</f>
        <v>10298.892000000003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52"/>
      <c r="P606" s="473" t="s">
        <v>739</v>
      </c>
      <c r="Q606" s="474"/>
      <c r="R606" s="474"/>
      <c r="S606" s="474"/>
      <c r="T606" s="474"/>
      <c r="U606" s="474"/>
      <c r="V606" s="475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739.48042717704971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750</v>
      </c>
      <c r="Z606" s="37"/>
      <c r="AA606" s="384"/>
      <c r="AB606" s="384"/>
      <c r="AC606" s="384"/>
    </row>
    <row r="607" spans="1:68" ht="14.25" hidden="1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52"/>
      <c r="P607" s="473" t="s">
        <v>740</v>
      </c>
      <c r="Q607" s="474"/>
      <c r="R607" s="474"/>
      <c r="S607" s="474"/>
      <c r="T607" s="474"/>
      <c r="U607" s="474"/>
      <c r="V607" s="475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14.905549999999998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26" t="s">
        <v>107</v>
      </c>
      <c r="D609" s="533"/>
      <c r="E609" s="533"/>
      <c r="F609" s="533"/>
      <c r="G609" s="533"/>
      <c r="H609" s="534"/>
      <c r="I609" s="426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26" t="s">
        <v>466</v>
      </c>
      <c r="X609" s="534"/>
      <c r="Y609" s="426" t="s">
        <v>521</v>
      </c>
      <c r="Z609" s="533"/>
      <c r="AA609" s="533"/>
      <c r="AB609" s="534"/>
      <c r="AC609" s="372" t="s">
        <v>607</v>
      </c>
      <c r="AD609" s="426" t="s">
        <v>650</v>
      </c>
      <c r="AE609" s="534"/>
      <c r="AF609" s="374"/>
    </row>
    <row r="610" spans="1:32" ht="14.25" customHeight="1" thickTop="1" x14ac:dyDescent="0.2">
      <c r="A610" s="694" t="s">
        <v>743</v>
      </c>
      <c r="B610" s="426" t="s">
        <v>62</v>
      </c>
      <c r="C610" s="426" t="s">
        <v>108</v>
      </c>
      <c r="D610" s="426" t="s">
        <v>128</v>
      </c>
      <c r="E610" s="426" t="s">
        <v>170</v>
      </c>
      <c r="F610" s="426" t="s">
        <v>187</v>
      </c>
      <c r="G610" s="426" t="s">
        <v>218</v>
      </c>
      <c r="H610" s="426" t="s">
        <v>107</v>
      </c>
      <c r="I610" s="426" t="s">
        <v>251</v>
      </c>
      <c r="J610" s="426" t="s">
        <v>268</v>
      </c>
      <c r="K610" s="426" t="s">
        <v>324</v>
      </c>
      <c r="L610" s="374"/>
      <c r="M610" s="426" t="s">
        <v>339</v>
      </c>
      <c r="N610" s="374"/>
      <c r="O610" s="426" t="s">
        <v>355</v>
      </c>
      <c r="P610" s="426" t="s">
        <v>366</v>
      </c>
      <c r="Q610" s="426" t="s">
        <v>369</v>
      </c>
      <c r="R610" s="426" t="s">
        <v>376</v>
      </c>
      <c r="S610" s="426" t="s">
        <v>387</v>
      </c>
      <c r="T610" s="426" t="s">
        <v>390</v>
      </c>
      <c r="U610" s="426" t="s">
        <v>397</v>
      </c>
      <c r="V610" s="426" t="s">
        <v>457</v>
      </c>
      <c r="W610" s="426" t="s">
        <v>467</v>
      </c>
      <c r="X610" s="426" t="s">
        <v>495</v>
      </c>
      <c r="Y610" s="426" t="s">
        <v>522</v>
      </c>
      <c r="Z610" s="426" t="s">
        <v>570</v>
      </c>
      <c r="AA610" s="426" t="s">
        <v>592</v>
      </c>
      <c r="AB610" s="426" t="s">
        <v>599</v>
      </c>
      <c r="AC610" s="426" t="s">
        <v>607</v>
      </c>
      <c r="AD610" s="426" t="s">
        <v>650</v>
      </c>
      <c r="AE610" s="426" t="s">
        <v>718</v>
      </c>
      <c r="AF610" s="374"/>
    </row>
    <row r="611" spans="1:32" ht="13.5" customHeight="1" thickBot="1" x14ac:dyDescent="0.25">
      <c r="A611" s="695"/>
      <c r="B611" s="427"/>
      <c r="C611" s="427"/>
      <c r="D611" s="427"/>
      <c r="E611" s="427"/>
      <c r="F611" s="427"/>
      <c r="G611" s="427"/>
      <c r="H611" s="427"/>
      <c r="I611" s="427"/>
      <c r="J611" s="427"/>
      <c r="K611" s="427"/>
      <c r="L611" s="374"/>
      <c r="M611" s="427"/>
      <c r="N611" s="374"/>
      <c r="O611" s="427"/>
      <c r="P611" s="427"/>
      <c r="Q611" s="427"/>
      <c r="R611" s="427"/>
      <c r="S611" s="427"/>
      <c r="T611" s="427"/>
      <c r="U611" s="427"/>
      <c r="V611" s="427"/>
      <c r="W611" s="427"/>
      <c r="X611" s="427"/>
      <c r="Y611" s="427"/>
      <c r="Z611" s="427"/>
      <c r="AA611" s="427"/>
      <c r="AB611" s="427"/>
      <c r="AC611" s="427"/>
      <c r="AD611" s="427"/>
      <c r="AE611" s="427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0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32.400000000000006</v>
      </c>
      <c r="E612" s="46">
        <f>IFERROR(Y103*1,"0")+IFERROR(Y104*1,"0")+IFERROR(Y105*1,"0")+IFERROR(Y109*1,"0")+IFERROR(Y110*1,"0")+IFERROR(Y111*1,"0")+IFERROR(Y112*1,"0")+IFERROR(Y113*1,"0")</f>
        <v>10.8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0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96.6</v>
      </c>
      <c r="I612" s="46">
        <f>IFERROR(Y185*1,"0")+IFERROR(Y186*1,"0")+IFERROR(Y187*1,"0")+IFERROR(Y188*1,"0")+IFERROR(Y189*1,"0")+IFERROR(Y190*1,"0")+IFERROR(Y191*1,"0")+IFERROR(Y192*1,"0")</f>
        <v>88.200000000000017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150.60000000000002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0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39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8505.6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231.54000000000002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21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406.55999999999995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23.4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3"/>
        <filter val="1 900,00"/>
        <filter val="1,03"/>
        <filter val="1,92"/>
        <filter val="10,00"/>
        <filter val="14"/>
        <filter val="14,81"/>
        <filter val="140,00"/>
        <filter val="15,00"/>
        <filter val="18,00"/>
        <filter val="2 000,00"/>
        <filter val="2 100,00"/>
        <filter val="2 150,00"/>
        <filter val="2,28"/>
        <filter val="2,56"/>
        <filter val="2,68"/>
        <filter val="2,78"/>
        <filter val="2,88"/>
        <filter val="20,00"/>
        <filter val="20,24"/>
        <filter val="218,00"/>
        <filter val="25,00"/>
        <filter val="27,95"/>
        <filter val="30,00"/>
        <filter val="320,00"/>
        <filter val="335,00"/>
        <filter val="35,00"/>
        <filter val="4,49"/>
        <filter val="4,73"/>
        <filter val="4,76"/>
        <filter val="40,00"/>
        <filter val="403,33"/>
        <filter val="50,00"/>
        <filter val="52,80"/>
        <filter val="6 050,00"/>
        <filter val="6,67"/>
        <filter val="60,00"/>
        <filter val="63,45"/>
        <filter val="7,58"/>
        <filter val="7,88"/>
        <filter val="718,15"/>
        <filter val="8,00"/>
        <filter val="80,00"/>
        <filter val="85,00"/>
        <filter val="9 208,80"/>
        <filter val="9 537,51"/>
        <filter val="9 887,51"/>
      </filters>
    </filterColumn>
  </autoFilter>
  <mergeCells count="1078"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P179:T179"/>
    <mergeCell ref="A264:Z264"/>
    <mergeCell ref="P446:T446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D171:E171"/>
    <mergeCell ref="D342:E342"/>
    <mergeCell ref="D336:E336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747</v>
      </c>
      <c r="C6" s="47" t="s">
        <v>748</v>
      </c>
      <c r="D6" s="47" t="s">
        <v>749</v>
      </c>
      <c r="E6" s="47"/>
    </row>
    <row r="7" spans="2:8" x14ac:dyDescent="0.2">
      <c r="B7" s="47" t="s">
        <v>750</v>
      </c>
      <c r="C7" s="47" t="s">
        <v>751</v>
      </c>
      <c r="D7" s="47" t="s">
        <v>752</v>
      </c>
      <c r="E7" s="47"/>
    </row>
    <row r="8" spans="2:8" x14ac:dyDescent="0.2">
      <c r="B8" s="47" t="s">
        <v>753</v>
      </c>
      <c r="C8" s="47" t="s">
        <v>754</v>
      </c>
      <c r="D8" s="47" t="s">
        <v>755</v>
      </c>
      <c r="E8" s="47"/>
    </row>
    <row r="9" spans="2:8" x14ac:dyDescent="0.2">
      <c r="B9" s="47" t="s">
        <v>756</v>
      </c>
      <c r="C9" s="47" t="s">
        <v>757</v>
      </c>
      <c r="D9" s="47" t="s">
        <v>758</v>
      </c>
      <c r="E9" s="47"/>
    </row>
    <row r="10" spans="2:8" x14ac:dyDescent="0.2">
      <c r="B10" s="47" t="s">
        <v>14</v>
      </c>
      <c r="C10" s="47" t="s">
        <v>759</v>
      </c>
      <c r="D10" s="47" t="s">
        <v>760</v>
      </c>
      <c r="E10" s="47"/>
    </row>
    <row r="11" spans="2:8" x14ac:dyDescent="0.2">
      <c r="B11" s="47" t="s">
        <v>761</v>
      </c>
      <c r="C11" s="47" t="s">
        <v>762</v>
      </c>
      <c r="D11" s="47" t="s">
        <v>763</v>
      </c>
      <c r="E11" s="47"/>
    </row>
    <row r="13" spans="2:8" x14ac:dyDescent="0.2">
      <c r="B13" s="47" t="s">
        <v>764</v>
      </c>
      <c r="C13" s="47" t="s">
        <v>748</v>
      </c>
      <c r="D13" s="47"/>
      <c r="E13" s="47"/>
    </row>
    <row r="15" spans="2:8" x14ac:dyDescent="0.2">
      <c r="B15" s="47" t="s">
        <v>765</v>
      </c>
      <c r="C15" s="47" t="s">
        <v>751</v>
      </c>
      <c r="D15" s="47"/>
      <c r="E15" s="47"/>
    </row>
    <row r="17" spans="2:5" x14ac:dyDescent="0.2">
      <c r="B17" s="47" t="s">
        <v>766</v>
      </c>
      <c r="C17" s="47" t="s">
        <v>754</v>
      </c>
      <c r="D17" s="47"/>
      <c r="E17" s="47"/>
    </row>
    <row r="19" spans="2:5" x14ac:dyDescent="0.2">
      <c r="B19" s="47" t="s">
        <v>767</v>
      </c>
      <c r="C19" s="47" t="s">
        <v>757</v>
      </c>
      <c r="D19" s="47"/>
      <c r="E19" s="47"/>
    </row>
    <row r="21" spans="2:5" x14ac:dyDescent="0.2">
      <c r="B21" s="47" t="s">
        <v>768</v>
      </c>
      <c r="C21" s="47" t="s">
        <v>759</v>
      </c>
      <c r="D21" s="47"/>
      <c r="E21" s="47"/>
    </row>
    <row r="23" spans="2:5" x14ac:dyDescent="0.2">
      <c r="B23" s="47" t="s">
        <v>769</v>
      </c>
      <c r="C23" s="47" t="s">
        <v>762</v>
      </c>
      <c r="D23" s="47"/>
      <c r="E23" s="47"/>
    </row>
    <row r="25" spans="2:5" x14ac:dyDescent="0.2">
      <c r="B25" s="47" t="s">
        <v>770</v>
      </c>
      <c r="C25" s="47"/>
      <c r="D25" s="47"/>
      <c r="E25" s="47"/>
    </row>
    <row r="26" spans="2:5" x14ac:dyDescent="0.2">
      <c r="B26" s="47" t="s">
        <v>771</v>
      </c>
      <c r="C26" s="47"/>
      <c r="D26" s="47"/>
      <c r="E26" s="47"/>
    </row>
    <row r="27" spans="2:5" x14ac:dyDescent="0.2">
      <c r="B27" s="47" t="s">
        <v>772</v>
      </c>
      <c r="C27" s="47"/>
      <c r="D27" s="47"/>
      <c r="E27" s="47"/>
    </row>
    <row r="28" spans="2:5" x14ac:dyDescent="0.2">
      <c r="B28" s="47" t="s">
        <v>773</v>
      </c>
      <c r="C28" s="47"/>
      <c r="D28" s="47"/>
      <c r="E28" s="47"/>
    </row>
    <row r="29" spans="2:5" x14ac:dyDescent="0.2">
      <c r="B29" s="47" t="s">
        <v>774</v>
      </c>
      <c r="C29" s="47"/>
      <c r="D29" s="47"/>
      <c r="E29" s="47"/>
    </row>
    <row r="30" spans="2:5" x14ac:dyDescent="0.2">
      <c r="B30" s="47" t="s">
        <v>775</v>
      </c>
      <c r="C30" s="47"/>
      <c r="D30" s="47"/>
      <c r="E30" s="47"/>
    </row>
    <row r="31" spans="2:5" x14ac:dyDescent="0.2">
      <c r="B31" s="47" t="s">
        <v>776</v>
      </c>
      <c r="C31" s="47"/>
      <c r="D31" s="47"/>
      <c r="E31" s="47"/>
    </row>
    <row r="32" spans="2:5" x14ac:dyDescent="0.2">
      <c r="B32" s="47" t="s">
        <v>777</v>
      </c>
      <c r="C32" s="47"/>
      <c r="D32" s="47"/>
      <c r="E32" s="47"/>
    </row>
    <row r="33" spans="2:5" x14ac:dyDescent="0.2">
      <c r="B33" s="47" t="s">
        <v>778</v>
      </c>
      <c r="C33" s="47"/>
      <c r="D33" s="47"/>
      <c r="E33" s="47"/>
    </row>
    <row r="34" spans="2:5" x14ac:dyDescent="0.2">
      <c r="B34" s="47" t="s">
        <v>779</v>
      </c>
      <c r="C34" s="47"/>
      <c r="D34" s="47"/>
      <c r="E34" s="47"/>
    </row>
    <row r="35" spans="2:5" x14ac:dyDescent="0.2">
      <c r="B35" s="47" t="s">
        <v>780</v>
      </c>
      <c r="C35" s="47"/>
      <c r="D35" s="47"/>
      <c r="E35" s="47"/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1271</vt:i4>
      </vt:variant>
    </vt:vector>
  </HeadingPairs>
  <TitlesOfParts>
    <vt:vector size="12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2024-08-20T10:36:26Z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