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8,24 ДНР НВ в Мариуполь погрузка вс и пн\"/>
    </mc:Choice>
  </mc:AlternateContent>
  <xr:revisionPtr revIDLastSave="0" documentId="13_ncr:1_{B2BE7AAB-5A69-477C-9333-3A7434AD6D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Y507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Y454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49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5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8" i="1" s="1"/>
  <c r="P305" i="1"/>
  <c r="X303" i="1"/>
  <c r="X302" i="1"/>
  <c r="BO301" i="1"/>
  <c r="BM301" i="1"/>
  <c r="Y301" i="1"/>
  <c r="Y302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R596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8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J596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I59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5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X131" i="1"/>
  <c r="Y130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O33" i="1"/>
  <c r="BM33" i="1"/>
  <c r="Z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BN33" i="1"/>
  <c r="BP34" i="1"/>
  <c r="BN34" i="1"/>
  <c r="Y36" i="1"/>
  <c r="BP54" i="1"/>
  <c r="BN54" i="1"/>
  <c r="Z54" i="1"/>
  <c r="Z59" i="1" s="1"/>
  <c r="BP58" i="1"/>
  <c r="BN58" i="1"/>
  <c r="Z58" i="1"/>
  <c r="Y60" i="1"/>
  <c r="Y65" i="1"/>
  <c r="BP62" i="1"/>
  <c r="BN62" i="1"/>
  <c r="Z62" i="1"/>
  <c r="Z64" i="1" s="1"/>
  <c r="BP71" i="1"/>
  <c r="BN71" i="1"/>
  <c r="Z71" i="1"/>
  <c r="BP78" i="1"/>
  <c r="BN78" i="1"/>
  <c r="Z78" i="1"/>
  <c r="Z79" i="1" s="1"/>
  <c r="Y80" i="1"/>
  <c r="Y89" i="1"/>
  <c r="BP82" i="1"/>
  <c r="BN82" i="1"/>
  <c r="Z82" i="1"/>
  <c r="BP86" i="1"/>
  <c r="BN86" i="1"/>
  <c r="Z86" i="1"/>
  <c r="Y93" i="1"/>
  <c r="BP98" i="1"/>
  <c r="BN98" i="1"/>
  <c r="Z98" i="1"/>
  <c r="E596" i="1"/>
  <c r="Y108" i="1"/>
  <c r="BP103" i="1"/>
  <c r="BN103" i="1"/>
  <c r="Z103" i="1"/>
  <c r="Y107" i="1"/>
  <c r="BP111" i="1"/>
  <c r="BN111" i="1"/>
  <c r="Z111" i="1"/>
  <c r="Y115" i="1"/>
  <c r="BP120" i="1"/>
  <c r="BN120" i="1"/>
  <c r="Z120" i="1"/>
  <c r="Z124" i="1" s="1"/>
  <c r="Y124" i="1"/>
  <c r="Z130" i="1"/>
  <c r="BP128" i="1"/>
  <c r="BN128" i="1"/>
  <c r="Z128" i="1"/>
  <c r="Y139" i="1"/>
  <c r="BP136" i="1"/>
  <c r="BN136" i="1"/>
  <c r="Z136" i="1"/>
  <c r="BP149" i="1"/>
  <c r="BN149" i="1"/>
  <c r="Z149" i="1"/>
  <c r="Z150" i="1" s="1"/>
  <c r="Y151" i="1"/>
  <c r="Y156" i="1"/>
  <c r="BP153" i="1"/>
  <c r="BN153" i="1"/>
  <c r="Z153" i="1"/>
  <c r="Z155" i="1" s="1"/>
  <c r="Y155" i="1"/>
  <c r="H9" i="1"/>
  <c r="Y24" i="1"/>
  <c r="Z26" i="1"/>
  <c r="BN26" i="1"/>
  <c r="BP26" i="1"/>
  <c r="Z28" i="1"/>
  <c r="BN28" i="1"/>
  <c r="Z30" i="1"/>
  <c r="BN30" i="1"/>
  <c r="Z34" i="1"/>
  <c r="BP56" i="1"/>
  <c r="BN56" i="1"/>
  <c r="Z56" i="1"/>
  <c r="BP69" i="1"/>
  <c r="BN69" i="1"/>
  <c r="Z69" i="1"/>
  <c r="BP72" i="1"/>
  <c r="BN72" i="1"/>
  <c r="Z72" i="1"/>
  <c r="Z74" i="1" s="1"/>
  <c r="BP84" i="1"/>
  <c r="BN84" i="1"/>
  <c r="Z84" i="1"/>
  <c r="Y88" i="1"/>
  <c r="BP92" i="1"/>
  <c r="BN92" i="1"/>
  <c r="Z92" i="1"/>
  <c r="Z93" i="1" s="1"/>
  <c r="Y94" i="1"/>
  <c r="Y99" i="1"/>
  <c r="BP96" i="1"/>
  <c r="BN96" i="1"/>
  <c r="Z96" i="1"/>
  <c r="Z99" i="1" s="1"/>
  <c r="BP105" i="1"/>
  <c r="BN105" i="1"/>
  <c r="Z105" i="1"/>
  <c r="BP113" i="1"/>
  <c r="BN113" i="1"/>
  <c r="Z113" i="1"/>
  <c r="Z115" i="1" s="1"/>
  <c r="BP122" i="1"/>
  <c r="BN122" i="1"/>
  <c r="Z122" i="1"/>
  <c r="BP134" i="1"/>
  <c r="BN134" i="1"/>
  <c r="Z134" i="1"/>
  <c r="Z139" i="1" s="1"/>
  <c r="BP138" i="1"/>
  <c r="BN138" i="1"/>
  <c r="Z138" i="1"/>
  <c r="Y140" i="1"/>
  <c r="Y145" i="1"/>
  <c r="BP142" i="1"/>
  <c r="BN142" i="1"/>
  <c r="Z142" i="1"/>
  <c r="Z144" i="1" s="1"/>
  <c r="Y161" i="1"/>
  <c r="Y168" i="1"/>
  <c r="Y176" i="1"/>
  <c r="Y182" i="1"/>
  <c r="Y194" i="1"/>
  <c r="Y201" i="1"/>
  <c r="Y205" i="1"/>
  <c r="Y217" i="1"/>
  <c r="Y231" i="1"/>
  <c r="Y239" i="1"/>
  <c r="Y250" i="1"/>
  <c r="Y263" i="1"/>
  <c r="Y272" i="1"/>
  <c r="Y277" i="1"/>
  <c r="Y284" i="1"/>
  <c r="Y293" i="1"/>
  <c r="Y298" i="1"/>
  <c r="Y303" i="1"/>
  <c r="Y307" i="1"/>
  <c r="Y318" i="1"/>
  <c r="Y326" i="1"/>
  <c r="Y334" i="1"/>
  <c r="Y340" i="1"/>
  <c r="Y347" i="1"/>
  <c r="BP343" i="1"/>
  <c r="BN343" i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89" i="1"/>
  <c r="BP413" i="1"/>
  <c r="BN413" i="1"/>
  <c r="Z413" i="1"/>
  <c r="T596" i="1"/>
  <c r="C596" i="1"/>
  <c r="Y59" i="1"/>
  <c r="D596" i="1"/>
  <c r="Y75" i="1"/>
  <c r="F596" i="1"/>
  <c r="Y125" i="1"/>
  <c r="G596" i="1"/>
  <c r="Y150" i="1"/>
  <c r="Z159" i="1"/>
  <c r="Z160" i="1" s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Z238" i="1" s="1"/>
  <c r="BN233" i="1"/>
  <c r="BP233" i="1"/>
  <c r="Z235" i="1"/>
  <c r="BN235" i="1"/>
  <c r="Z237" i="1"/>
  <c r="BN237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Z262" i="1" s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Z305" i="1"/>
  <c r="Z307" i="1" s="1"/>
  <c r="BN305" i="1"/>
  <c r="BP305" i="1"/>
  <c r="U596" i="1"/>
  <c r="Z312" i="1"/>
  <c r="Z318" i="1" s="1"/>
  <c r="BN312" i="1"/>
  <c r="Z314" i="1"/>
  <c r="BN314" i="1"/>
  <c r="Z316" i="1"/>
  <c r="BN316" i="1"/>
  <c r="Y319" i="1"/>
  <c r="Z322" i="1"/>
  <c r="Z325" i="1" s="1"/>
  <c r="BN322" i="1"/>
  <c r="Z324" i="1"/>
  <c r="BN324" i="1"/>
  <c r="Z328" i="1"/>
  <c r="BN328" i="1"/>
  <c r="BP328" i="1"/>
  <c r="Z330" i="1"/>
  <c r="BN330" i="1"/>
  <c r="Z332" i="1"/>
  <c r="BN332" i="1"/>
  <c r="Z338" i="1"/>
  <c r="Z340" i="1" s="1"/>
  <c r="BN338" i="1"/>
  <c r="Z343" i="1"/>
  <c r="Z347" i="1" s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Y379" i="1"/>
  <c r="BP369" i="1"/>
  <c r="BN369" i="1"/>
  <c r="Z369" i="1"/>
  <c r="BP373" i="1"/>
  <c r="BN373" i="1"/>
  <c r="Z373" i="1"/>
  <c r="BP401" i="1"/>
  <c r="BN401" i="1"/>
  <c r="Z401" i="1"/>
  <c r="Y403" i="1"/>
  <c r="Y408" i="1"/>
  <c r="BP405" i="1"/>
  <c r="BN405" i="1"/>
  <c r="Z405" i="1"/>
  <c r="Z407" i="1" s="1"/>
  <c r="Y407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Y484" i="1"/>
  <c r="BP495" i="1"/>
  <c r="BN495" i="1"/>
  <c r="Z495" i="1"/>
  <c r="BP499" i="1"/>
  <c r="BN499" i="1"/>
  <c r="Z499" i="1"/>
  <c r="BP511" i="1"/>
  <c r="BN511" i="1"/>
  <c r="Z511" i="1"/>
  <c r="Z516" i="1" s="1"/>
  <c r="BP515" i="1"/>
  <c r="BN515" i="1"/>
  <c r="Z515" i="1"/>
  <c r="Y517" i="1"/>
  <c r="Y522" i="1"/>
  <c r="BP519" i="1"/>
  <c r="BN519" i="1"/>
  <c r="Z519" i="1"/>
  <c r="Y523" i="1"/>
  <c r="BP377" i="1"/>
  <c r="BN377" i="1"/>
  <c r="Z377" i="1"/>
  <c r="Y384" i="1"/>
  <c r="BP381" i="1"/>
  <c r="BN381" i="1"/>
  <c r="Z381" i="1"/>
  <c r="Z383" i="1" s="1"/>
  <c r="Y390" i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Z596" i="1"/>
  <c r="Y472" i="1"/>
  <c r="BP469" i="1"/>
  <c r="BN469" i="1"/>
  <c r="Z469" i="1"/>
  <c r="BP482" i="1"/>
  <c r="BN482" i="1"/>
  <c r="Z482" i="1"/>
  <c r="Y488" i="1"/>
  <c r="BP487" i="1"/>
  <c r="BN487" i="1"/>
  <c r="Z487" i="1"/>
  <c r="Z488" i="1" s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16" i="1"/>
  <c r="BP513" i="1"/>
  <c r="BN513" i="1"/>
  <c r="Z513" i="1"/>
  <c r="BP521" i="1"/>
  <c r="BN521" i="1"/>
  <c r="Z521" i="1"/>
  <c r="Y526" i="1"/>
  <c r="BP525" i="1"/>
  <c r="BN525" i="1"/>
  <c r="Z525" i="1"/>
  <c r="Z526" i="1" s="1"/>
  <c r="Y527" i="1"/>
  <c r="BP533" i="1"/>
  <c r="BN533" i="1"/>
  <c r="Z533" i="1"/>
  <c r="Z538" i="1" s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X596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502" i="1" l="1"/>
  <c r="Z522" i="1"/>
  <c r="Z483" i="1"/>
  <c r="Z378" i="1"/>
  <c r="Z181" i="1"/>
  <c r="Z364" i="1"/>
  <c r="Y586" i="1"/>
  <c r="Z107" i="1"/>
  <c r="Z88" i="1"/>
  <c r="Y590" i="1"/>
  <c r="Y587" i="1"/>
  <c r="Z566" i="1"/>
  <c r="Z554" i="1"/>
  <c r="Z334" i="1"/>
  <c r="Z292" i="1"/>
  <c r="Z283" i="1"/>
  <c r="Z271" i="1"/>
  <c r="Z250" i="1"/>
  <c r="Z230" i="1"/>
  <c r="Z194" i="1"/>
  <c r="Z175" i="1"/>
  <c r="Z167" i="1"/>
  <c r="Z36" i="1"/>
  <c r="Y588" i="1"/>
  <c r="Z591" i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<sst xmlns="http://schemas.openxmlformats.org/spreadsheetml/2006/main" count="2403" uniqueCount="764">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</sst>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3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500</v>
      </c>
      <c r="Y54" s="375">
        <f t="shared" si="6"/>
        <v>507.6</v>
      </c>
      <c r="Z54" s="36">
        <f>IFERROR(IF(Y54=0,"",ROUNDUP(Y54/H54,0)*0.02175),"")</f>
        <v>1.0222499999999999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522.22222222222217</v>
      </c>
      <c r="BN54" s="64">
        <f t="shared" si="8"/>
        <v>530.16</v>
      </c>
      <c r="BO54" s="64">
        <f t="shared" si="9"/>
        <v>0.82671957671957652</v>
      </c>
      <c r="BP54" s="64">
        <f t="shared" si="10"/>
        <v>0.83928571428571419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46.296296296296291</v>
      </c>
      <c r="Y59" s="376">
        <f>IFERROR(Y53/H53,"0")+IFERROR(Y54/H54,"0")+IFERROR(Y55/H55,"0")+IFERROR(Y56/H56,"0")+IFERROR(Y57/H57,"0")+IFERROR(Y58/H58,"0")</f>
        <v>47</v>
      </c>
      <c r="Z59" s="376">
        <f>IFERROR(IF(Z53="",0,Z53),"0")+IFERROR(IF(Z54="",0,Z54),"0")+IFERROR(IF(Z55="",0,Z55),"0")+IFERROR(IF(Z56="",0,Z56),"0")+IFERROR(IF(Z57="",0,Z57),"0")+IFERROR(IF(Z58="",0,Z58),"0")</f>
        <v>1.0222499999999999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500</v>
      </c>
      <c r="Y60" s="376">
        <f>IFERROR(SUM(Y53:Y58),"0")</f>
        <v>507.6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315</v>
      </c>
      <c r="Y112" s="375">
        <f>IFERROR(IF(X112="",0,CEILING((X112/$H112),1)*$H112),"")</f>
        <v>315.90000000000003</v>
      </c>
      <c r="Z112" s="36">
        <f>IFERROR(IF(Y112=0,"",ROUNDUP(Y112/H112,0)*0.00753),"")</f>
        <v>0.88101000000000007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346.73333333333329</v>
      </c>
      <c r="BN112" s="64">
        <f>IFERROR(Y112*I112/H112,"0")</f>
        <v>347.72399999999999</v>
      </c>
      <c r="BO112" s="64">
        <f>IFERROR(1/J112*(X112/H112),"0")</f>
        <v>0.74786324786324776</v>
      </c>
      <c r="BP112" s="64">
        <f>IFERROR(1/J112*(Y112/H112),"0")</f>
        <v>0.75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116.66666666666666</v>
      </c>
      <c r="Y115" s="376">
        <f>IFERROR(Y110/H110,"0")+IFERROR(Y111/H111,"0")+IFERROR(Y112/H112,"0")+IFERROR(Y113/H113,"0")+IFERROR(Y114/H114,"0")</f>
        <v>117</v>
      </c>
      <c r="Z115" s="376">
        <f>IFERROR(IF(Z110="",0,Z110),"0")+IFERROR(IF(Z111="",0,Z111),"0")+IFERROR(IF(Z112="",0,Z112),"0")+IFERROR(IF(Z113="",0,Z113),"0")+IFERROR(IF(Z114="",0,Z114),"0")</f>
        <v>0.88101000000000007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315</v>
      </c>
      <c r="Y116" s="376">
        <f>IFERROR(SUM(Y110:Y114),"0")</f>
        <v>315.90000000000003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585</v>
      </c>
      <c r="Y136" s="375">
        <f t="shared" si="21"/>
        <v>585.90000000000009</v>
      </c>
      <c r="Z136" s="36">
        <f>IFERROR(IF(Y136=0,"",ROUNDUP(Y136/H136,0)*0.00753),"")</f>
        <v>1.63401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643.93333333333328</v>
      </c>
      <c r="BN136" s="64">
        <f t="shared" si="23"/>
        <v>644.92400000000009</v>
      </c>
      <c r="BO136" s="64">
        <f t="shared" si="24"/>
        <v>1.3888888888888888</v>
      </c>
      <c r="BP136" s="64">
        <f t="shared" si="25"/>
        <v>1.3910256410256412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216.66666666666666</v>
      </c>
      <c r="Y139" s="376">
        <f>IFERROR(Y133/H133,"0")+IFERROR(Y134/H134,"0")+IFERROR(Y135/H135,"0")+IFERROR(Y136/H136,"0")+IFERROR(Y137/H137,"0")+IFERROR(Y138/H138,"0")</f>
        <v>217.00000000000003</v>
      </c>
      <c r="Z139" s="376">
        <f>IFERROR(IF(Z133="",0,Z133),"0")+IFERROR(IF(Z134="",0,Z134),"0")+IFERROR(IF(Z135="",0,Z135),"0")+IFERROR(IF(Z136="",0,Z136),"0")+IFERROR(IF(Z137="",0,Z137),"0")+IFERROR(IF(Z138="",0,Z138),"0")</f>
        <v>1.63401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585</v>
      </c>
      <c r="Y140" s="376">
        <f>IFERROR(SUM(Y133:Y138),"0")</f>
        <v>585.90000000000009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400</v>
      </c>
      <c r="Y225" s="375">
        <f t="shared" si="36"/>
        <v>400.8</v>
      </c>
      <c r="Z225" s="36">
        <f t="shared" si="41"/>
        <v>1.2575100000000001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445.33333333333331</v>
      </c>
      <c r="BN225" s="64">
        <f t="shared" si="38"/>
        <v>446.2240000000001</v>
      </c>
      <c r="BO225" s="64">
        <f t="shared" si="39"/>
        <v>1.0683760683760684</v>
      </c>
      <c r="BP225" s="64">
        <f t="shared" si="40"/>
        <v>1.0705128205128205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600</v>
      </c>
      <c r="Y226" s="375">
        <f t="shared" si="36"/>
        <v>600</v>
      </c>
      <c r="Z226" s="36">
        <f t="shared" si="41"/>
        <v>1.8825000000000001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668</v>
      </c>
      <c r="BN226" s="64">
        <f t="shared" si="38"/>
        <v>668</v>
      </c>
      <c r="BO226" s="64">
        <f t="shared" si="39"/>
        <v>1.6025641025641024</v>
      </c>
      <c r="BP226" s="64">
        <f t="shared" si="40"/>
        <v>1.6025641025641024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40</v>
      </c>
      <c r="Y228" s="375">
        <f t="shared" si="36"/>
        <v>40.799999999999997</v>
      </c>
      <c r="Z228" s="36">
        <f t="shared" si="41"/>
        <v>0.12801000000000001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44.533333333333339</v>
      </c>
      <c r="BN228" s="64">
        <f t="shared" si="38"/>
        <v>45.423999999999999</v>
      </c>
      <c r="BO228" s="64">
        <f t="shared" si="39"/>
        <v>0.10683760683760685</v>
      </c>
      <c r="BP228" s="64">
        <f t="shared" si="40"/>
        <v>0.10897435897435898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433.33333333333337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434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3.2680200000000004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1040</v>
      </c>
      <c r="Y231" s="376">
        <f>IFERROR(SUM(Y219:Y229),"0")</f>
        <v>1041.5999999999999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40</v>
      </c>
      <c r="Y289" s="375">
        <f>IFERROR(IF(X289="",0,CEILING((X289/$H289),1)*$H289),"")</f>
        <v>40.799999999999997</v>
      </c>
      <c r="Z289" s="36">
        <f>IFERROR(IF(Y289=0,"",ROUNDUP(Y289/H289,0)*0.00753),"")</f>
        <v>0.12801000000000001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44.533333333333339</v>
      </c>
      <c r="BN289" s="64">
        <f>IFERROR(Y289*I289/H289,"0")</f>
        <v>45.423999999999999</v>
      </c>
      <c r="BO289" s="64">
        <f>IFERROR(1/J289*(X289/H289),"0")</f>
        <v>0.10683760683760685</v>
      </c>
      <c r="BP289" s="64">
        <f>IFERROR(1/J289*(Y289/H289),"0")</f>
        <v>0.10897435897435898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40</v>
      </c>
      <c r="Y290" s="375">
        <f>IFERROR(IF(X290="",0,CEILING((X290/$H290),1)*$H290),"")</f>
        <v>40.799999999999997</v>
      </c>
      <c r="Z290" s="36">
        <f>IFERROR(IF(Y290=0,"",ROUNDUP(Y290/H290,0)*0.00753),"")</f>
        <v>0.12801000000000001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43.333333333333336</v>
      </c>
      <c r="BN290" s="64">
        <f>IFERROR(Y290*I290/H290,"0")</f>
        <v>44.2</v>
      </c>
      <c r="BO290" s="64">
        <f>IFERROR(1/J290*(X290/H290),"0")</f>
        <v>0.10683760683760685</v>
      </c>
      <c r="BP290" s="64">
        <f>IFERROR(1/J290*(Y290/H290),"0")</f>
        <v>0.10897435897435898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33.333333333333336</v>
      </c>
      <c r="Y292" s="376">
        <f>IFERROR(Y287/H287,"0")+IFERROR(Y288/H288,"0")+IFERROR(Y289/H289,"0")+IFERROR(Y290/H290,"0")+IFERROR(Y291/H291,"0")</f>
        <v>34</v>
      </c>
      <c r="Z292" s="376">
        <f>IFERROR(IF(Z287="",0,Z287),"0")+IFERROR(IF(Z288="",0,Z288),"0")+IFERROR(IF(Z289="",0,Z289),"0")+IFERROR(IF(Z290="",0,Z290),"0")+IFERROR(IF(Z291="",0,Z291),"0")</f>
        <v>0.25602000000000003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80</v>
      </c>
      <c r="Y293" s="376">
        <f>IFERROR(SUM(Y287:Y291),"0")</f>
        <v>81.599999999999994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1700</v>
      </c>
      <c r="Y338" s="375">
        <f>IFERROR(IF(X338="",0,CEILING((X338/$H338),1)*$H338),"")</f>
        <v>1700.3999999999999</v>
      </c>
      <c r="Z338" s="36">
        <f>IFERROR(IF(Y338=0,"",ROUNDUP(Y338/H338,0)*0.02175),"")</f>
        <v>4.7414999999999994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1822.9230769230771</v>
      </c>
      <c r="BN338" s="64">
        <f>IFERROR(Y338*I338/H338,"0")</f>
        <v>1823.3520000000001</v>
      </c>
      <c r="BO338" s="64">
        <f>IFERROR(1/J338*(X338/H338),"0")</f>
        <v>3.8919413919413919</v>
      </c>
      <c r="BP338" s="64">
        <f>IFERROR(1/J338*(Y338/H338),"0")</f>
        <v>3.8928571428571428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217.94871794871796</v>
      </c>
      <c r="Y340" s="376">
        <f>IFERROR(Y337/H337,"0")+IFERROR(Y338/H338,"0")+IFERROR(Y339/H339,"0")</f>
        <v>218</v>
      </c>
      <c r="Z340" s="376">
        <f>IFERROR(IF(Z337="",0,Z337),"0")+IFERROR(IF(Z338="",0,Z338),"0")+IFERROR(IF(Z339="",0,Z339),"0")</f>
        <v>4.7414999999999994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1700</v>
      </c>
      <c r="Y341" s="376">
        <f>IFERROR(SUM(Y337:Y339),"0")</f>
        <v>1700.3999999999999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51.000000000000007</v>
      </c>
      <c r="Y346" s="375">
        <f>IFERROR(IF(X346="",0,CEILING((X346/$H346),1)*$H346),"")</f>
        <v>51</v>
      </c>
      <c r="Z346" s="36">
        <f>IFERROR(IF(Y346=0,"",ROUNDUP(Y346/H346,0)*0.00753),"")</f>
        <v>0.15060000000000001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58.000000000000007</v>
      </c>
      <c r="BN346" s="64">
        <f>IFERROR(Y346*I346/H346,"0")</f>
        <v>58.000000000000007</v>
      </c>
      <c r="BO346" s="64">
        <f>IFERROR(1/J346*(X346/H346),"0")</f>
        <v>0.12820512820512822</v>
      </c>
      <c r="BP346" s="64">
        <f>IFERROR(1/J346*(Y346/H346),"0")</f>
        <v>0.12820512820512819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20.000000000000004</v>
      </c>
      <c r="Y347" s="376">
        <f>IFERROR(Y343/H343,"0")+IFERROR(Y344/H344,"0")+IFERROR(Y345/H345,"0")+IFERROR(Y346/H346,"0")</f>
        <v>20</v>
      </c>
      <c r="Z347" s="376">
        <f>IFERROR(IF(Z343="",0,Z343),"0")+IFERROR(IF(Z344="",0,Z344),"0")+IFERROR(IF(Z345="",0,Z345),"0")+IFERROR(IF(Z346="",0,Z346),"0")</f>
        <v>0.15060000000000001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51.000000000000007</v>
      </c>
      <c r="Y348" s="376">
        <f>IFERROR(SUM(Y343:Y346),"0")</f>
        <v>51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378</v>
      </c>
      <c r="Y362" s="375">
        <f>IFERROR(IF(X362="",0,CEILING((X362/$H362),1)*$H362),"")</f>
        <v>378</v>
      </c>
      <c r="Z362" s="36">
        <f>IFERROR(IF(Y362=0,"",ROUNDUP(Y362/H362,0)*0.00753),"")</f>
        <v>1.3553999999999999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426.96</v>
      </c>
      <c r="BN362" s="64">
        <f>IFERROR(Y362*I362/H362,"0")</f>
        <v>426.96</v>
      </c>
      <c r="BO362" s="64">
        <f>IFERROR(1/J362*(X362/H362),"0")</f>
        <v>1.1538461538461537</v>
      </c>
      <c r="BP362" s="64">
        <f>IFERROR(1/J362*(Y362/H362),"0")</f>
        <v>1.1538461538461537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126</v>
      </c>
      <c r="Y363" s="375">
        <f>IFERROR(IF(X363="",0,CEILING((X363/$H363),1)*$H363),"")</f>
        <v>126</v>
      </c>
      <c r="Z363" s="36">
        <f>IFERROR(IF(Y363=0,"",ROUNDUP(Y363/H363,0)*0.00753),"")</f>
        <v>0.45180000000000003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141.59999999999997</v>
      </c>
      <c r="BN363" s="64">
        <f>IFERROR(Y363*I363/H363,"0")</f>
        <v>141.59999999999997</v>
      </c>
      <c r="BO363" s="64">
        <f>IFERROR(1/J363*(X363/H363),"0")</f>
        <v>0.38461538461538458</v>
      </c>
      <c r="BP363" s="64">
        <f>IFERROR(1/J363*(Y363/H363),"0")</f>
        <v>0.38461538461538458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240</v>
      </c>
      <c r="Y364" s="376">
        <f>IFERROR(Y361/H361,"0")+IFERROR(Y362/H362,"0")+IFERROR(Y363/H363,"0")</f>
        <v>240</v>
      </c>
      <c r="Z364" s="376">
        <f>IFERROR(IF(Z361="",0,Z361),"0")+IFERROR(IF(Z362="",0,Z362),"0")+IFERROR(IF(Z363="",0,Z363),"0")</f>
        <v>1.8071999999999999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504</v>
      </c>
      <c r="Y365" s="376">
        <f>IFERROR(SUM(Y361:Y363),"0")</f>
        <v>504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1500</v>
      </c>
      <c r="Y371" s="375">
        <f t="shared" si="62"/>
        <v>1500</v>
      </c>
      <c r="Z371" s="36">
        <f>IFERROR(IF(Y371=0,"",ROUNDUP(Y371/H371,0)*0.02175),"")</f>
        <v>2.1749999999999998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1548</v>
      </c>
      <c r="BN371" s="64">
        <f t="shared" si="64"/>
        <v>1548</v>
      </c>
      <c r="BO371" s="64">
        <f t="shared" si="65"/>
        <v>2.083333333333333</v>
      </c>
      <c r="BP371" s="64">
        <f t="shared" si="66"/>
        <v>2.083333333333333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4500</v>
      </c>
      <c r="Y374" s="375">
        <f t="shared" si="62"/>
        <v>4500</v>
      </c>
      <c r="Z374" s="36">
        <f>IFERROR(IF(Y374=0,"",ROUNDUP(Y374/H374,0)*0.02175),"")</f>
        <v>6.5249999999999995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4644</v>
      </c>
      <c r="BN374" s="64">
        <f t="shared" si="64"/>
        <v>4644</v>
      </c>
      <c r="BO374" s="64">
        <f t="shared" si="65"/>
        <v>6.25</v>
      </c>
      <c r="BP374" s="64">
        <f t="shared" si="66"/>
        <v>6.25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400</v>
      </c>
      <c r="Y378" s="376">
        <f>IFERROR(Y369/H369,"0")+IFERROR(Y370/H370,"0")+IFERROR(Y371/H371,"0")+IFERROR(Y372/H372,"0")+IFERROR(Y373/H373,"0")+IFERROR(Y374/H374,"0")+IFERROR(Y375/H375,"0")+IFERROR(Y376/H376,"0")+IFERROR(Y377/H377,"0")</f>
        <v>400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8.6999999999999993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6000</v>
      </c>
      <c r="Y379" s="376">
        <f>IFERROR(SUM(Y369:Y377),"0")</f>
        <v>6000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140</v>
      </c>
      <c r="Y413" s="375">
        <f>IFERROR(IF(X413="",0,CEILING((X413/$H413),1)*$H413),"")</f>
        <v>141.6</v>
      </c>
      <c r="Z413" s="36">
        <f>IFERROR(IF(Y413=0,"",ROUNDUP(Y413/H413,0)*0.00753),"")</f>
        <v>0.44427</v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156.56666666666669</v>
      </c>
      <c r="BN413" s="64">
        <f>IFERROR(Y413*I413/H413,"0")</f>
        <v>158.35599999999999</v>
      </c>
      <c r="BO413" s="64">
        <f>IFERROR(1/J413*(X413/H413),"0")</f>
        <v>0.37393162393162394</v>
      </c>
      <c r="BP413" s="64">
        <f>IFERROR(1/J413*(Y413/H413),"0")</f>
        <v>0.37820512820512819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58.333333333333336</v>
      </c>
      <c r="Y415" s="376">
        <f>IFERROR(Y410/H410,"0")+IFERROR(Y411/H411,"0")+IFERROR(Y412/H412,"0")+IFERROR(Y413/H413,"0")+IFERROR(Y414/H414,"0")</f>
        <v>59</v>
      </c>
      <c r="Z415" s="376">
        <f>IFERROR(IF(Z410="",0,Z410),"0")+IFERROR(IF(Z411="",0,Z411),"0")+IFERROR(IF(Z412="",0,Z412),"0")+IFERROR(IF(Z413="",0,Z413),"0")+IFERROR(IF(Z414="",0,Z414),"0")</f>
        <v>0.44427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140</v>
      </c>
      <c r="Y416" s="376">
        <f>IFERROR(SUM(Y410:Y414),"0")</f>
        <v>141.6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100</v>
      </c>
      <c r="Y431" s="375">
        <f t="shared" si="67"/>
        <v>100.80000000000001</v>
      </c>
      <c r="Z431" s="36">
        <f>IFERROR(IF(Y431=0,"",ROUNDUP(Y431/H431,0)*0.00753),"")</f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105.47619047619047</v>
      </c>
      <c r="BN431" s="64">
        <f t="shared" si="69"/>
        <v>106.32000000000001</v>
      </c>
      <c r="BO431" s="64">
        <f t="shared" si="70"/>
        <v>0.15262515262515264</v>
      </c>
      <c r="BP431" s="64">
        <f t="shared" si="71"/>
        <v>0.15384615384615385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100</v>
      </c>
      <c r="Y450" s="376">
        <f>IFERROR(SUM(Y428:Y448),"0")</f>
        <v>100.80000000000001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150</v>
      </c>
      <c r="Y493" s="375">
        <f t="shared" ref="Y493:Y501" si="78">IFERROR(IF(X493="",0,CEILING((X493/$H493),1)*$H493),"")</f>
        <v>153.12</v>
      </c>
      <c r="Z493" s="36">
        <f t="shared" ref="Z493:Z498" si="79">IFERROR(IF(Y493=0,"",ROUNDUP(Y493/H493,0)*0.01196),"")</f>
        <v>0.34683999999999998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160.22727272727272</v>
      </c>
      <c r="BN493" s="64">
        <f t="shared" ref="BN493:BN501" si="81">IFERROR(Y493*I493/H493,"0")</f>
        <v>163.56</v>
      </c>
      <c r="BO493" s="64">
        <f t="shared" ref="BO493:BO501" si="82">IFERROR(1/J493*(X493/H493),"0")</f>
        <v>0.27316433566433568</v>
      </c>
      <c r="BP493" s="64">
        <f t="shared" ref="BP493:BP501" si="83">IFERROR(1/J493*(Y493/H493),"0")</f>
        <v>0.27884615384615385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200</v>
      </c>
      <c r="Y494" s="375">
        <f t="shared" si="78"/>
        <v>200.64000000000001</v>
      </c>
      <c r="Z494" s="36">
        <f t="shared" si="79"/>
        <v>0.45448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213.63636363636363</v>
      </c>
      <c r="BN494" s="64">
        <f t="shared" si="81"/>
        <v>214.32</v>
      </c>
      <c r="BO494" s="64">
        <f t="shared" si="82"/>
        <v>0.36421911421911418</v>
      </c>
      <c r="BP494" s="64">
        <f t="shared" si="83"/>
        <v>0.36538461538461542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66.287878787878782</v>
      </c>
      <c r="Y502" s="376">
        <f>IFERROR(Y493/H493,"0")+IFERROR(Y494/H494,"0")+IFERROR(Y495/H495,"0")+IFERROR(Y496/H496,"0")+IFERROR(Y497/H497,"0")+IFERROR(Y498/H498,"0")+IFERROR(Y499/H499,"0")+IFERROR(Y500/H500,"0")+IFERROR(Y501/H501,"0")</f>
        <v>67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0.80132000000000003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350</v>
      </c>
      <c r="Y503" s="376">
        <f>IFERROR(SUM(Y493:Y501),"0")</f>
        <v>353.76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1400</v>
      </c>
      <c r="Y510" s="375">
        <f t="shared" ref="Y510:Y515" si="84">IFERROR(IF(X510="",0,CEILING((X510/$H510),1)*$H510),"")</f>
        <v>1404.48</v>
      </c>
      <c r="Z510" s="36">
        <f>IFERROR(IF(Y510=0,"",ROUNDUP(Y510/H510,0)*0.01196),"")</f>
        <v>3.1813600000000002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1495.4545454545455</v>
      </c>
      <c r="BN510" s="64">
        <f t="shared" ref="BN510:BN515" si="86">IFERROR(Y510*I510/H510,"0")</f>
        <v>1500.2399999999998</v>
      </c>
      <c r="BO510" s="64">
        <f t="shared" ref="BO510:BO515" si="87">IFERROR(1/J510*(X510/H510),"0")</f>
        <v>2.5495337995337994</v>
      </c>
      <c r="BP510" s="64">
        <f t="shared" ref="BP510:BP515" si="88">IFERROR(1/J510*(Y510/H510),"0")</f>
        <v>2.5576923076923079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1500</v>
      </c>
      <c r="Y511" s="375">
        <f t="shared" si="84"/>
        <v>1504.8000000000002</v>
      </c>
      <c r="Z511" s="36">
        <f>IFERROR(IF(Y511=0,"",ROUNDUP(Y511/H511,0)*0.01196),"")</f>
        <v>3.4085999999999999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1602.2727272727273</v>
      </c>
      <c r="BN511" s="64">
        <f t="shared" si="86"/>
        <v>1607.3999999999999</v>
      </c>
      <c r="BO511" s="64">
        <f t="shared" si="87"/>
        <v>2.7316433566433567</v>
      </c>
      <c r="BP511" s="64">
        <f t="shared" si="88"/>
        <v>2.7403846153846154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3000</v>
      </c>
      <c r="Y512" s="375">
        <f t="shared" si="84"/>
        <v>3004.32</v>
      </c>
      <c r="Z512" s="36">
        <f>IFERROR(IF(Y512=0,"",ROUNDUP(Y512/H512,0)*0.01196),"")</f>
        <v>6.8052400000000004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3204.5454545454545</v>
      </c>
      <c r="BN512" s="64">
        <f t="shared" si="86"/>
        <v>3209.16</v>
      </c>
      <c r="BO512" s="64">
        <f t="shared" si="87"/>
        <v>5.4632867132867133</v>
      </c>
      <c r="BP512" s="64">
        <f t="shared" si="88"/>
        <v>5.4711538461538467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1117.4242424242425</v>
      </c>
      <c r="Y516" s="376">
        <f>IFERROR(Y510/H510,"0")+IFERROR(Y511/H511,"0")+IFERROR(Y512/H512,"0")+IFERROR(Y513/H513,"0")+IFERROR(Y514/H514,"0")+IFERROR(Y515/H515,"0")</f>
        <v>1120</v>
      </c>
      <c r="Z516" s="376">
        <f>IFERROR(IF(Z510="",0,Z510),"0")+IFERROR(IF(Z511="",0,Z511),"0")+IFERROR(IF(Z512="",0,Z512),"0")+IFERROR(IF(Z513="",0,Z513),"0")+IFERROR(IF(Z514="",0,Z514),"0")+IFERROR(IF(Z515="",0,Z515),"0")</f>
        <v>13.395199999999999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5900</v>
      </c>
      <c r="Y517" s="376">
        <f>IFERROR(SUM(Y510:Y515),"0")</f>
        <v>5913.6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350</v>
      </c>
      <c r="Y557" s="375">
        <f>IFERROR(IF(X557="",0,CEILING((X557/$H557),1)*$H557),"")</f>
        <v>351</v>
      </c>
      <c r="Z557" s="36">
        <f>IFERROR(IF(Y557=0,"",ROUNDUP(Y557/H557,0)*0.02175),"")</f>
        <v>0.9787499999999999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375.30769230769232</v>
      </c>
      <c r="BN557" s="64">
        <f>IFERROR(Y557*I557/H557,"0")</f>
        <v>376.38000000000005</v>
      </c>
      <c r="BO557" s="64">
        <f>IFERROR(1/J557*(X557/H557),"0")</f>
        <v>0.80128205128205132</v>
      </c>
      <c r="BP557" s="64">
        <f>IFERROR(1/J557*(Y557/H557),"0")</f>
        <v>0.80357142857142849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44.871794871794876</v>
      </c>
      <c r="Y559" s="376">
        <f>IFERROR(Y557/H557,"0")+IFERROR(Y558/H558,"0")</f>
        <v>45</v>
      </c>
      <c r="Z559" s="376">
        <f>IFERROR(IF(Z557="",0,Z557),"0")+IFERROR(IF(Z558="",0,Z558),"0")</f>
        <v>0.9787499999999999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350</v>
      </c>
      <c r="Y560" s="376">
        <f>IFERROR(SUM(Y557:Y558),"0")</f>
        <v>351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17615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17648.760000000002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18713.592212232215</v>
      </c>
      <c r="Y587" s="376">
        <f>IFERROR(SUM(BN22:BN583),"0")</f>
        <v>18749.727999999999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33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19538.592212232215</v>
      </c>
      <c r="Y589" s="376">
        <f>GrossWeightTotalR+PalletQtyTotalR*25</f>
        <v>19574.727999999999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3034.9717874717876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3042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38.260870000000004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507.6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315.90000000000003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585.90000000000009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1041.5999999999999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81.599999999999994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1751.3999999999999</v>
      </c>
      <c r="V596" s="46">
        <f>IFERROR(Y357*1,"0")+IFERROR(Y361*1,"0")+IFERROR(Y362*1,"0")+IFERROR(Y363*1,"0")</f>
        <v>504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6000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141.6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6267.3600000000006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351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