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3,24 Симф ЗПФ\"/>
    </mc:Choice>
  </mc:AlternateContent>
  <xr:revisionPtr revIDLastSave="0" documentId="13_ncr:1_{F982452C-04D3-46BF-863A-EFE61D873EB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13" i="1" l="1"/>
  <c r="Y17" i="1"/>
  <c r="Y21" i="1"/>
  <c r="Y25" i="1"/>
  <c r="Y29" i="1"/>
  <c r="Y33" i="1"/>
  <c r="Y37" i="1"/>
  <c r="Y41" i="1"/>
  <c r="R8" i="1"/>
  <c r="R12" i="1"/>
  <c r="R14" i="1"/>
  <c r="R16" i="1"/>
  <c r="R18" i="1"/>
  <c r="R22" i="1"/>
  <c r="R24" i="1"/>
  <c r="R26" i="1"/>
  <c r="R28" i="1"/>
  <c r="R30" i="1"/>
  <c r="R34" i="1"/>
  <c r="O8" i="1"/>
  <c r="O9" i="1"/>
  <c r="R9" i="1" s="1"/>
  <c r="O12" i="1"/>
  <c r="O13" i="1"/>
  <c r="R13" i="1" s="1"/>
  <c r="O14" i="1"/>
  <c r="O15" i="1"/>
  <c r="R15" i="1" s="1"/>
  <c r="O16" i="1"/>
  <c r="O17" i="1"/>
  <c r="R17" i="1" s="1"/>
  <c r="O18" i="1"/>
  <c r="O19" i="1"/>
  <c r="R19" i="1" s="1"/>
  <c r="O21" i="1"/>
  <c r="R21" i="1" s="1"/>
  <c r="O22" i="1"/>
  <c r="O23" i="1"/>
  <c r="R23" i="1" s="1"/>
  <c r="O24" i="1"/>
  <c r="O25" i="1"/>
  <c r="R25" i="1" s="1"/>
  <c r="O26" i="1"/>
  <c r="O27" i="1"/>
  <c r="R27" i="1" s="1"/>
  <c r="O28" i="1"/>
  <c r="O29" i="1"/>
  <c r="R29" i="1" s="1"/>
  <c r="O30" i="1"/>
  <c r="O31" i="1"/>
  <c r="R31" i="1" s="1"/>
  <c r="O33" i="1"/>
  <c r="R33" i="1" s="1"/>
  <c r="O34" i="1"/>
  <c r="O35" i="1"/>
  <c r="R35" i="1" s="1"/>
  <c r="O37" i="1"/>
  <c r="R37" i="1" s="1"/>
  <c r="O38" i="1"/>
  <c r="R38" i="1" s="1"/>
  <c r="O40" i="1"/>
  <c r="R40" i="1" s="1"/>
  <c r="O41" i="1"/>
  <c r="R41" i="1" s="1"/>
  <c r="O42" i="1"/>
  <c r="R42" i="1" s="1"/>
  <c r="O43" i="1"/>
  <c r="R43" i="1" s="1"/>
  <c r="O44" i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5" i="1"/>
  <c r="R55" i="1" s="1"/>
  <c r="O56" i="1"/>
  <c r="R56" i="1" s="1"/>
  <c r="O57" i="1"/>
  <c r="R57" i="1" s="1"/>
  <c r="O58" i="1"/>
  <c r="R58" i="1" s="1"/>
  <c r="O59" i="1"/>
  <c r="R59" i="1" s="1"/>
  <c r="O60" i="1"/>
  <c r="R60" i="1" s="1"/>
  <c r="O63" i="1"/>
  <c r="R63" i="1" s="1"/>
  <c r="O64" i="1"/>
  <c r="R64" i="1" s="1"/>
  <c r="O7" i="1"/>
  <c r="R7" i="1" s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7" i="1"/>
  <c r="Y8" i="1"/>
  <c r="Y9" i="1"/>
  <c r="AC9" i="1" s="1"/>
  <c r="Y10" i="1"/>
  <c r="AC10" i="1" s="1"/>
  <c r="Y11" i="1"/>
  <c r="AA11" i="1" s="1"/>
  <c r="Y12" i="1"/>
  <c r="AA12" i="1" s="1"/>
  <c r="Y14" i="1"/>
  <c r="AC14" i="1" s="1"/>
  <c r="Y15" i="1"/>
  <c r="AA15" i="1" s="1"/>
  <c r="Y16" i="1"/>
  <c r="AA16" i="1" s="1"/>
  <c r="Y18" i="1"/>
  <c r="AC18" i="1" s="1"/>
  <c r="Y19" i="1"/>
  <c r="AA19" i="1" s="1"/>
  <c r="Y20" i="1"/>
  <c r="AC20" i="1" s="1"/>
  <c r="Y22" i="1"/>
  <c r="AC22" i="1" s="1"/>
  <c r="Y23" i="1"/>
  <c r="AC23" i="1" s="1"/>
  <c r="Y24" i="1"/>
  <c r="AA24" i="1" s="1"/>
  <c r="Y26" i="1"/>
  <c r="AC26" i="1" s="1"/>
  <c r="Y27" i="1"/>
  <c r="AC27" i="1" s="1"/>
  <c r="Y28" i="1"/>
  <c r="AA28" i="1" s="1"/>
  <c r="Y30" i="1"/>
  <c r="AC30" i="1" s="1"/>
  <c r="Y31" i="1"/>
  <c r="AC31" i="1" s="1"/>
  <c r="Y32" i="1"/>
  <c r="AA32" i="1" s="1"/>
  <c r="Y34" i="1"/>
  <c r="AA34" i="1" s="1"/>
  <c r="Y35" i="1"/>
  <c r="AC35" i="1" s="1"/>
  <c r="Y36" i="1"/>
  <c r="AC36" i="1" s="1"/>
  <c r="Y38" i="1"/>
  <c r="AA38" i="1" s="1"/>
  <c r="Y39" i="1"/>
  <c r="AC39" i="1" s="1"/>
  <c r="Y40" i="1"/>
  <c r="AC40" i="1" s="1"/>
  <c r="Y42" i="1"/>
  <c r="AC42" i="1" s="1"/>
  <c r="Y43" i="1"/>
  <c r="AA43" i="1" s="1"/>
  <c r="Y44" i="1"/>
  <c r="AA44" i="1" s="1"/>
  <c r="Y46" i="1"/>
  <c r="AC46" i="1" s="1"/>
  <c r="Y47" i="1"/>
  <c r="AA47" i="1" s="1"/>
  <c r="Y48" i="1"/>
  <c r="AC48" i="1" s="1"/>
  <c r="Y50" i="1"/>
  <c r="AC50" i="1" s="1"/>
  <c r="Y51" i="1"/>
  <c r="AA51" i="1" s="1"/>
  <c r="Y52" i="1"/>
  <c r="AA52" i="1" s="1"/>
  <c r="Y54" i="1"/>
  <c r="AA54" i="1" s="1"/>
  <c r="Y55" i="1"/>
  <c r="AC55" i="1" s="1"/>
  <c r="Y56" i="1"/>
  <c r="AA56" i="1" s="1"/>
  <c r="Y58" i="1"/>
  <c r="AC58" i="1" s="1"/>
  <c r="Y59" i="1"/>
  <c r="AC59" i="1" s="1"/>
  <c r="Y60" i="1"/>
  <c r="AA60" i="1" s="1"/>
  <c r="Y62" i="1"/>
  <c r="AA62" i="1" s="1"/>
  <c r="Y63" i="1"/>
  <c r="AC63" i="1" s="1"/>
  <c r="Y64" i="1"/>
  <c r="AC64" i="1" s="1"/>
  <c r="Y7" i="1"/>
  <c r="V10" i="1"/>
  <c r="O10" i="1" s="1"/>
  <c r="R10" i="1" s="1"/>
  <c r="V11" i="1"/>
  <c r="O11" i="1" s="1"/>
  <c r="R11" i="1" s="1"/>
  <c r="V20" i="1"/>
  <c r="O20" i="1" s="1"/>
  <c r="R20" i="1" s="1"/>
  <c r="V32" i="1"/>
  <c r="V36" i="1"/>
  <c r="O36" i="1" s="1"/>
  <c r="R36" i="1" s="1"/>
  <c r="V39" i="1"/>
  <c r="O39" i="1" s="1"/>
  <c r="R39" i="1" s="1"/>
  <c r="V54" i="1"/>
  <c r="O54" i="1" s="1"/>
  <c r="R54" i="1" s="1"/>
  <c r="V61" i="1"/>
  <c r="O61" i="1" s="1"/>
  <c r="R61" i="1" s="1"/>
  <c r="V62" i="1"/>
  <c r="O62" i="1" s="1"/>
  <c r="R62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2" i="1"/>
  <c r="U43" i="1"/>
  <c r="U44" i="1"/>
  <c r="U45" i="1"/>
  <c r="U46" i="1"/>
  <c r="U47" i="1"/>
  <c r="U48" i="1"/>
  <c r="U49" i="1"/>
  <c r="U50" i="1"/>
  <c r="U51" i="1"/>
  <c r="U53" i="1"/>
  <c r="U54" i="1"/>
  <c r="U55" i="1"/>
  <c r="U56" i="1"/>
  <c r="U58" i="1"/>
  <c r="U59" i="1"/>
  <c r="U60" i="1"/>
  <c r="U61" i="1"/>
  <c r="U62" i="1"/>
  <c r="U64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7" i="1"/>
  <c r="K8" i="1"/>
  <c r="Q8" i="1" s="1"/>
  <c r="K9" i="1"/>
  <c r="Q9" i="1" s="1"/>
  <c r="K10" i="1"/>
  <c r="Q10" i="1" s="1"/>
  <c r="K11" i="1"/>
  <c r="K12" i="1"/>
  <c r="Q12" i="1" s="1"/>
  <c r="K13" i="1"/>
  <c r="K14" i="1"/>
  <c r="Q14" i="1" s="1"/>
  <c r="K15" i="1"/>
  <c r="Q15" i="1" s="1"/>
  <c r="K16" i="1"/>
  <c r="Q16" i="1" s="1"/>
  <c r="K17" i="1"/>
  <c r="K18" i="1"/>
  <c r="Q18" i="1" s="1"/>
  <c r="K19" i="1"/>
  <c r="Q19" i="1" s="1"/>
  <c r="K20" i="1"/>
  <c r="Q20" i="1" s="1"/>
  <c r="K21" i="1"/>
  <c r="K22" i="1"/>
  <c r="Q22" i="1" s="1"/>
  <c r="K23" i="1"/>
  <c r="Q23" i="1" s="1"/>
  <c r="K24" i="1"/>
  <c r="Q24" i="1" s="1"/>
  <c r="K25" i="1"/>
  <c r="K26" i="1"/>
  <c r="Q26" i="1" s="1"/>
  <c r="K27" i="1"/>
  <c r="Q27" i="1" s="1"/>
  <c r="K28" i="1"/>
  <c r="Q28" i="1" s="1"/>
  <c r="K29" i="1"/>
  <c r="K30" i="1"/>
  <c r="Q30" i="1" s="1"/>
  <c r="K31" i="1"/>
  <c r="Q31" i="1" s="1"/>
  <c r="K32" i="1"/>
  <c r="K33" i="1"/>
  <c r="K34" i="1"/>
  <c r="Q34" i="1" s="1"/>
  <c r="K35" i="1"/>
  <c r="Q35" i="1" s="1"/>
  <c r="K36" i="1"/>
  <c r="Q36" i="1" s="1"/>
  <c r="K37" i="1"/>
  <c r="K38" i="1"/>
  <c r="Q38" i="1" s="1"/>
  <c r="K39" i="1"/>
  <c r="Q39" i="1" s="1"/>
  <c r="K40" i="1"/>
  <c r="Q40" i="1" s="1"/>
  <c r="K41" i="1"/>
  <c r="K42" i="1"/>
  <c r="Q42" i="1" s="1"/>
  <c r="K43" i="1"/>
  <c r="Q43" i="1" s="1"/>
  <c r="K44" i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7" i="1"/>
  <c r="Q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7" i="1"/>
  <c r="J7" i="1" s="1"/>
  <c r="W6" i="1"/>
  <c r="X6" i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7" i="1"/>
  <c r="E6" i="1"/>
  <c r="F6" i="1"/>
  <c r="K6" i="1" l="1"/>
  <c r="U6" i="1"/>
  <c r="AA35" i="1"/>
  <c r="Q11" i="1"/>
  <c r="V6" i="1"/>
  <c r="AC62" i="1"/>
  <c r="Q44" i="1"/>
  <c r="O32" i="1"/>
  <c r="R32" i="1" s="1"/>
  <c r="R44" i="1"/>
  <c r="AC34" i="1"/>
  <c r="AA30" i="1"/>
  <c r="AA26" i="1"/>
  <c r="AA22" i="1"/>
  <c r="AA63" i="1"/>
  <c r="AC41" i="1"/>
  <c r="AA41" i="1"/>
  <c r="AC37" i="1"/>
  <c r="AA37" i="1"/>
  <c r="AA33" i="1"/>
  <c r="AC33" i="1"/>
  <c r="AA29" i="1"/>
  <c r="AC29" i="1"/>
  <c r="AA25" i="1"/>
  <c r="AC25" i="1"/>
  <c r="AA21" i="1"/>
  <c r="AC21" i="1"/>
  <c r="AC17" i="1"/>
  <c r="AA17" i="1"/>
  <c r="AC13" i="1"/>
  <c r="AA13" i="1"/>
  <c r="AA48" i="1"/>
  <c r="AC44" i="1"/>
  <c r="AC12" i="1"/>
  <c r="AA14" i="1"/>
  <c r="AA18" i="1"/>
  <c r="AA23" i="1"/>
  <c r="AA27" i="1"/>
  <c r="AA31" i="1"/>
  <c r="AA58" i="1"/>
  <c r="AA64" i="1"/>
  <c r="AC60" i="1"/>
  <c r="AC56" i="1"/>
  <c r="AC51" i="1"/>
  <c r="AC47" i="1"/>
  <c r="AC43" i="1"/>
  <c r="AC38" i="1"/>
  <c r="AC28" i="1"/>
  <c r="AC24" i="1"/>
  <c r="AC19" i="1"/>
  <c r="AC15" i="1"/>
  <c r="Q33" i="1"/>
  <c r="Q29" i="1"/>
  <c r="Q25" i="1"/>
  <c r="Q21" i="1"/>
  <c r="Q17" i="1"/>
  <c r="Q13" i="1"/>
  <c r="AC52" i="1"/>
  <c r="AC16" i="1"/>
  <c r="AA42" i="1"/>
  <c r="AA46" i="1"/>
  <c r="AA50" i="1"/>
  <c r="AA55" i="1"/>
  <c r="AA59" i="1"/>
  <c r="Q41" i="1"/>
  <c r="AA40" i="1"/>
  <c r="Y61" i="1"/>
  <c r="AC61" i="1" s="1"/>
  <c r="Y57" i="1"/>
  <c r="Y53" i="1"/>
  <c r="Y49" i="1"/>
  <c r="Y45" i="1"/>
  <c r="AA39" i="1"/>
  <c r="AA9" i="1"/>
  <c r="AA20" i="1"/>
  <c r="AC32" i="1"/>
  <c r="AC11" i="1"/>
  <c r="AA36" i="1"/>
  <c r="AC54" i="1"/>
  <c r="Q37" i="1"/>
  <c r="AA10" i="1"/>
  <c r="O6" i="1"/>
  <c r="T6" i="1"/>
  <c r="S6" i="1"/>
  <c r="J6" i="1"/>
  <c r="I6" i="1"/>
  <c r="Q32" i="1" l="1"/>
  <c r="AA61" i="1"/>
  <c r="AC53" i="1"/>
  <c r="AA53" i="1"/>
  <c r="AC57" i="1"/>
  <c r="AA57" i="1"/>
  <c r="AC45" i="1"/>
  <c r="AA45" i="1"/>
  <c r="Y6" i="1"/>
  <c r="AC49" i="1"/>
  <c r="AA49" i="1"/>
  <c r="AC6" i="1" l="1"/>
</calcChain>
</file>

<file path=xl/sharedStrings.xml><?xml version="1.0" encoding="utf-8"?>
<sst xmlns="http://schemas.openxmlformats.org/spreadsheetml/2006/main" count="153" uniqueCount="90">
  <si>
    <t>Период: 14.03.2024 - 20.03.2024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</si>
  <si>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</si>
  <si>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</si>
  <si>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</si>
  <si>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</si>
  <si>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</si>
  <si>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</si>
  <si>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</si>
  <si>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</si>
  <si>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</si>
  <si>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</si>
  <si>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</si>
  <si>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</si>
  <si>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</si>
  <si>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</si>
  <si>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</si>
  <si>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</si>
  <si>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</si>
  <si>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</si>
  <si>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</si>
  <si>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</si>
  <si>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</si>
  <si>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</si>
  <si>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</si>
  <si>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</si>
  <si>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</si>
  <si>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</si>
  <si>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</si>
  <si>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</si>
  <si>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</si>
  <si>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</si>
  <si>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</si>
  <si>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</si>
  <si>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</si>
  <si>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</si>
  <si>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</si>
  <si>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</si>
  <si>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</si>
  <si>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</si>
  <si>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</si>
  <si>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</si>
  <si>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</si>
  <si>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</si>
  <si>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</si>
  <si>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</si>
  <si>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</si>
  <si>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</si>
  <si>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</si>
  <si>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</si>
  <si>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</si>
  <si>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</si>
  <si>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</si>
  <si>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</si>
  <si>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</si>
  <si>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</si>
  <si>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</si>
  <si>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</si>
  <si>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</si>
  <si>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С говядиной и свининой, ВЕС, сфера пуговки Мясная Галерея  ПОКОМ</t>
  </si>
  <si>
    <t>Смак-мени с картофелем и сочной грудинкой ТМ Зареченские ПОКОМ</t>
  </si>
  <si>
    <t>Смак-мени с мясом ТМ Зареченские ПОКОМ</t>
  </si>
  <si>
    <t>Смаколадьи с яблоком и грушей ТМ Зареченские,0,9 кг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</si>
  <si>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</si>
  <si>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</si>
  <si>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</si>
  <si>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</si>
  <si>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</si>
  <si>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Чебуреки с мясом, грибами и картофелем. ВЕС ТМ Зареченские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</si>
  <si>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</si>
  <si>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</si>
  <si>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</si>
  <si>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</si>
  <si>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</si>
  <si>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</si>
  <si>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</si>
  <si>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</si>
  <si>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</si>
  <si>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</si>
  <si>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</si>
  <si>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</si>
  <si>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</si>
  <si>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</si>
  <si>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</si>
  <si>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</si>
  <si>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</si>
  <si>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</si>
  <si>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20,03,</t>
  </si>
  <si>
    <t>25,03,</t>
  </si>
  <si>
    <t>08,03,</t>
  </si>
  <si>
    <t>15,03,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</si>
</sst>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5,03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4-20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0,03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0,03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08.03.2024 - 15.03.2024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18,03,</v>
          </cell>
          <cell r="P5" t="str">
            <v>20,03,</v>
          </cell>
          <cell r="S5" t="str">
            <v>01,03,</v>
          </cell>
          <cell r="T5" t="str">
            <v>08,03,</v>
          </cell>
          <cell r="U5" t="str">
            <v>15,03,</v>
          </cell>
        </row>
        <row r="6">
          <cell r="E6">
            <v>45030.590000000004</v>
          </cell>
          <cell r="F6">
            <v>33600.689999999995</v>
          </cell>
          <cell r="I6">
            <v>44712.215000000004</v>
          </cell>
          <cell r="J6">
            <v>318.37500000000006</v>
          </cell>
          <cell r="K6">
            <v>18310</v>
          </cell>
          <cell r="L6">
            <v>0</v>
          </cell>
          <cell r="M6">
            <v>0</v>
          </cell>
          <cell r="N6">
            <v>0</v>
          </cell>
          <cell r="O6">
            <v>7037.3180000000002</v>
          </cell>
          <cell r="P6">
            <v>16560</v>
          </cell>
          <cell r="S6">
            <v>6498.6161999999995</v>
          </cell>
          <cell r="T6">
            <v>7634.9759999999978</v>
          </cell>
          <cell r="U6">
            <v>7711.58</v>
          </cell>
          <cell r="V6">
            <v>9844</v>
          </cell>
          <cell r="W6">
            <v>0</v>
          </cell>
          <cell r="X6">
            <v>0</v>
          </cell>
          <cell r="Y6">
            <v>16560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-100</v>
          </cell>
          <cell r="D7">
            <v>8</v>
          </cell>
          <cell r="E7">
            <v>192</v>
          </cell>
          <cell r="F7">
            <v>-288</v>
          </cell>
          <cell r="G7">
            <v>0</v>
          </cell>
          <cell r="H7" t="e">
            <v>#N/A</v>
          </cell>
          <cell r="I7">
            <v>198</v>
          </cell>
          <cell r="J7">
            <v>-6</v>
          </cell>
          <cell r="K7">
            <v>0</v>
          </cell>
          <cell r="O7">
            <v>38.4</v>
          </cell>
          <cell r="Q7">
            <v>-7.5</v>
          </cell>
          <cell r="R7">
            <v>-7.5</v>
          </cell>
          <cell r="S7">
            <v>29.8</v>
          </cell>
          <cell r="T7">
            <v>36.799999999999997</v>
          </cell>
          <cell r="U7">
            <v>41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-246</v>
          </cell>
          <cell r="D8">
            <v>28</v>
          </cell>
          <cell r="E8">
            <v>358</v>
          </cell>
          <cell r="F8">
            <v>-593</v>
          </cell>
          <cell r="G8">
            <v>0</v>
          </cell>
          <cell r="H8">
            <v>0</v>
          </cell>
          <cell r="I8">
            <v>412</v>
          </cell>
          <cell r="J8">
            <v>-54</v>
          </cell>
          <cell r="K8">
            <v>0</v>
          </cell>
          <cell r="O8">
            <v>71.599999999999994</v>
          </cell>
          <cell r="Q8">
            <v>-8.2821229050279328</v>
          </cell>
          <cell r="R8">
            <v>-8.2821229050279328</v>
          </cell>
          <cell r="S8">
            <v>75.599999999999994</v>
          </cell>
          <cell r="T8">
            <v>73</v>
          </cell>
          <cell r="U8">
            <v>79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280</v>
          </cell>
          <cell r="D9">
            <v>331</v>
          </cell>
          <cell r="E9">
            <v>277</v>
          </cell>
          <cell r="F9">
            <v>308</v>
          </cell>
          <cell r="G9">
            <v>1</v>
          </cell>
          <cell r="H9">
            <v>180</v>
          </cell>
          <cell r="I9">
            <v>307</v>
          </cell>
          <cell r="J9">
            <v>-30</v>
          </cell>
          <cell r="K9">
            <v>180</v>
          </cell>
          <cell r="O9">
            <v>55.4</v>
          </cell>
          <cell r="P9">
            <v>60</v>
          </cell>
          <cell r="Q9">
            <v>9.8916967509025273</v>
          </cell>
          <cell r="R9">
            <v>5.5595667870036101</v>
          </cell>
          <cell r="S9">
            <v>59.8</v>
          </cell>
          <cell r="T9">
            <v>64</v>
          </cell>
          <cell r="U9">
            <v>37</v>
          </cell>
          <cell r="V9">
            <v>0</v>
          </cell>
          <cell r="Y9">
            <v>60</v>
          </cell>
          <cell r="Z9">
            <v>0</v>
          </cell>
          <cell r="AA9">
            <v>5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1247</v>
          </cell>
          <cell r="D10">
            <v>2573</v>
          </cell>
          <cell r="E10">
            <v>2598</v>
          </cell>
          <cell r="F10">
            <v>1164</v>
          </cell>
          <cell r="G10" t="str">
            <v>пуд,яб</v>
          </cell>
          <cell r="H10">
            <v>180</v>
          </cell>
          <cell r="I10">
            <v>2629</v>
          </cell>
          <cell r="J10">
            <v>-31</v>
          </cell>
          <cell r="K10">
            <v>720</v>
          </cell>
          <cell r="O10">
            <v>294</v>
          </cell>
          <cell r="P10">
            <v>960</v>
          </cell>
          <cell r="Q10">
            <v>9.6734693877551017</v>
          </cell>
          <cell r="R10">
            <v>3.9591836734693877</v>
          </cell>
          <cell r="S10">
            <v>238.6</v>
          </cell>
          <cell r="T10">
            <v>290.39999999999998</v>
          </cell>
          <cell r="U10">
            <v>386</v>
          </cell>
          <cell r="V10">
            <v>1128</v>
          </cell>
          <cell r="Y10">
            <v>960</v>
          </cell>
          <cell r="Z10">
            <v>0</v>
          </cell>
          <cell r="AA10">
            <v>80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1156</v>
          </cell>
          <cell r="D11">
            <v>1587</v>
          </cell>
          <cell r="E11">
            <v>1921</v>
          </cell>
          <cell r="F11">
            <v>788</v>
          </cell>
          <cell r="G11" t="str">
            <v>пуд</v>
          </cell>
          <cell r="H11">
            <v>180</v>
          </cell>
          <cell r="I11">
            <v>1961</v>
          </cell>
          <cell r="J11">
            <v>-40</v>
          </cell>
          <cell r="K11">
            <v>720</v>
          </cell>
          <cell r="O11">
            <v>221</v>
          </cell>
          <cell r="P11">
            <v>660</v>
          </cell>
          <cell r="Q11">
            <v>9.8099547511312224</v>
          </cell>
          <cell r="R11">
            <v>3.565610859728507</v>
          </cell>
          <cell r="S11">
            <v>209.8</v>
          </cell>
          <cell r="T11">
            <v>214.4</v>
          </cell>
          <cell r="U11">
            <v>172</v>
          </cell>
          <cell r="V11">
            <v>816</v>
          </cell>
          <cell r="Y11">
            <v>660</v>
          </cell>
          <cell r="Z11">
            <v>0</v>
          </cell>
          <cell r="AA11">
            <v>55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561</v>
          </cell>
          <cell r="D12">
            <v>5</v>
          </cell>
          <cell r="E12">
            <v>270</v>
          </cell>
          <cell r="F12">
            <v>295</v>
          </cell>
          <cell r="G12">
            <v>1</v>
          </cell>
          <cell r="H12">
            <v>180</v>
          </cell>
          <cell r="I12">
            <v>259</v>
          </cell>
          <cell r="J12">
            <v>11</v>
          </cell>
          <cell r="K12">
            <v>240</v>
          </cell>
          <cell r="O12">
            <v>54</v>
          </cell>
          <cell r="Q12">
            <v>9.9074074074074066</v>
          </cell>
          <cell r="R12">
            <v>5.4629629629629628</v>
          </cell>
          <cell r="S12">
            <v>53</v>
          </cell>
          <cell r="T12">
            <v>60</v>
          </cell>
          <cell r="U12">
            <v>21</v>
          </cell>
          <cell r="V12">
            <v>0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200.5</v>
          </cell>
          <cell r="D13">
            <v>123</v>
          </cell>
          <cell r="E13">
            <v>123</v>
          </cell>
          <cell r="F13">
            <v>194.5</v>
          </cell>
          <cell r="G13">
            <v>1</v>
          </cell>
          <cell r="H13" t="e">
            <v>#N/A</v>
          </cell>
          <cell r="I13">
            <v>127.4</v>
          </cell>
          <cell r="J13">
            <v>-4.4000000000000057</v>
          </cell>
          <cell r="K13">
            <v>0</v>
          </cell>
          <cell r="O13">
            <v>24.6</v>
          </cell>
          <cell r="P13">
            <v>60</v>
          </cell>
          <cell r="Q13">
            <v>10.345528455284553</v>
          </cell>
          <cell r="R13">
            <v>7.9065040650406502</v>
          </cell>
          <cell r="S13">
            <v>33.760000000000005</v>
          </cell>
          <cell r="T13">
            <v>33.4</v>
          </cell>
          <cell r="U13">
            <v>27</v>
          </cell>
          <cell r="V13">
            <v>0</v>
          </cell>
          <cell r="Y13">
            <v>60</v>
          </cell>
          <cell r="Z13" t="e">
            <v>#N/A</v>
          </cell>
          <cell r="AA13">
            <v>20</v>
          </cell>
          <cell r="AB13">
            <v>1</v>
          </cell>
        </row>
        <row r="14">
          <cell r="A14" t="str">
            <v>Жар-ладушки с клубникой и вишней ВЕС ТМ Зареченские  ПОКОМ</v>
          </cell>
          <cell r="B14" t="str">
            <v>кг</v>
          </cell>
          <cell r="C14">
            <v>203.5</v>
          </cell>
          <cell r="D14">
            <v>3.7</v>
          </cell>
          <cell r="E14">
            <v>193.8</v>
          </cell>
          <cell r="F14">
            <v>6</v>
          </cell>
          <cell r="G14">
            <v>1</v>
          </cell>
          <cell r="H14" t="e">
            <v>#N/A</v>
          </cell>
          <cell r="I14">
            <v>216.202</v>
          </cell>
          <cell r="J14">
            <v>-22.401999999999987</v>
          </cell>
          <cell r="K14">
            <v>180</v>
          </cell>
          <cell r="O14">
            <v>38.760000000000005</v>
          </cell>
          <cell r="P14">
            <v>180</v>
          </cell>
          <cell r="Q14">
            <v>9.4427244582043333</v>
          </cell>
          <cell r="R14">
            <v>0.1547987616099071</v>
          </cell>
          <cell r="S14">
            <v>0</v>
          </cell>
          <cell r="T14">
            <v>1.48</v>
          </cell>
          <cell r="U14">
            <v>3.7</v>
          </cell>
          <cell r="V14">
            <v>0</v>
          </cell>
          <cell r="Y14">
            <v>180</v>
          </cell>
          <cell r="Z14" t="e">
            <v>#N/A</v>
          </cell>
          <cell r="AA14">
            <v>51.428571428571431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266.7</v>
          </cell>
          <cell r="D15">
            <v>166.5</v>
          </cell>
          <cell r="E15">
            <v>244.2</v>
          </cell>
          <cell r="F15">
            <v>181.6</v>
          </cell>
          <cell r="G15">
            <v>1</v>
          </cell>
          <cell r="H15" t="e">
            <v>#N/A</v>
          </cell>
          <cell r="I15">
            <v>251.601</v>
          </cell>
          <cell r="J15">
            <v>-7.4010000000000105</v>
          </cell>
          <cell r="K15">
            <v>120</v>
          </cell>
          <cell r="O15">
            <v>48.839999999999996</v>
          </cell>
          <cell r="P15">
            <v>180</v>
          </cell>
          <cell r="Q15">
            <v>9.8607698607698619</v>
          </cell>
          <cell r="R15">
            <v>3.7182637182637186</v>
          </cell>
          <cell r="S15">
            <v>48.1</v>
          </cell>
          <cell r="T15">
            <v>48.839999999999996</v>
          </cell>
          <cell r="U15">
            <v>62.9</v>
          </cell>
          <cell r="V15">
            <v>0</v>
          </cell>
          <cell r="Y15">
            <v>180</v>
          </cell>
          <cell r="Z15" t="e">
            <v>#N/A</v>
          </cell>
          <cell r="AA15">
            <v>48.648648648648646</v>
          </cell>
          <cell r="AB15">
            <v>1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110.3</v>
          </cell>
          <cell r="D16">
            <v>3</v>
          </cell>
          <cell r="E16">
            <v>32.6</v>
          </cell>
          <cell r="F16">
            <v>77.7</v>
          </cell>
          <cell r="G16">
            <v>1</v>
          </cell>
          <cell r="H16" t="e">
            <v>#N/A</v>
          </cell>
          <cell r="I16">
            <v>33.51</v>
          </cell>
          <cell r="J16">
            <v>-0.90999999999999659</v>
          </cell>
          <cell r="K16">
            <v>30</v>
          </cell>
          <cell r="O16">
            <v>6.5200000000000005</v>
          </cell>
          <cell r="Q16">
            <v>16.518404907975459</v>
          </cell>
          <cell r="R16">
            <v>11.917177914110429</v>
          </cell>
          <cell r="S16">
            <v>5.92</v>
          </cell>
          <cell r="T16">
            <v>8.14</v>
          </cell>
          <cell r="U16">
            <v>3.7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123.5</v>
          </cell>
          <cell r="D17">
            <v>140.6</v>
          </cell>
          <cell r="E17">
            <v>125.81</v>
          </cell>
          <cell r="F17">
            <v>138.29</v>
          </cell>
          <cell r="G17">
            <v>1</v>
          </cell>
          <cell r="H17" t="e">
            <v>#N/A</v>
          </cell>
          <cell r="I17">
            <v>128.113</v>
          </cell>
          <cell r="J17">
            <v>-2.3029999999999973</v>
          </cell>
          <cell r="K17">
            <v>60</v>
          </cell>
          <cell r="O17">
            <v>25.161999999999999</v>
          </cell>
          <cell r="P17">
            <v>60</v>
          </cell>
          <cell r="Q17">
            <v>10.265082266910419</v>
          </cell>
          <cell r="R17">
            <v>5.4959860106509817</v>
          </cell>
          <cell r="S17">
            <v>9.620000000000001</v>
          </cell>
          <cell r="T17">
            <v>24.880000000000003</v>
          </cell>
          <cell r="U17">
            <v>40.700000000000003</v>
          </cell>
          <cell r="V17">
            <v>0</v>
          </cell>
          <cell r="Y17">
            <v>60</v>
          </cell>
          <cell r="Z17" t="str">
            <v>200паша</v>
          </cell>
          <cell r="AA17">
            <v>17.142857142857142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130</v>
          </cell>
          <cell r="D18">
            <v>154</v>
          </cell>
          <cell r="E18">
            <v>108.5</v>
          </cell>
          <cell r="F18">
            <v>159</v>
          </cell>
          <cell r="G18">
            <v>1</v>
          </cell>
          <cell r="H18" t="e">
            <v>#N/A</v>
          </cell>
          <cell r="I18">
            <v>122.20099999999999</v>
          </cell>
          <cell r="J18">
            <v>-13.700999999999993</v>
          </cell>
          <cell r="K18">
            <v>80</v>
          </cell>
          <cell r="O18">
            <v>21.7</v>
          </cell>
          <cell r="Q18">
            <v>11.013824884792626</v>
          </cell>
          <cell r="R18">
            <v>7.3271889400921664</v>
          </cell>
          <cell r="S18">
            <v>25.3</v>
          </cell>
          <cell r="T18">
            <v>29.7</v>
          </cell>
          <cell r="U18">
            <v>5.5</v>
          </cell>
          <cell r="V18">
            <v>0</v>
          </cell>
          <cell r="Y18">
            <v>0</v>
          </cell>
          <cell r="Z18" t="e">
            <v>#N/A</v>
          </cell>
          <cell r="AA18">
            <v>0</v>
          </cell>
          <cell r="AB18">
            <v>1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446</v>
          </cell>
          <cell r="D19">
            <v>330</v>
          </cell>
          <cell r="E19">
            <v>430</v>
          </cell>
          <cell r="F19">
            <v>315</v>
          </cell>
          <cell r="G19">
            <v>1</v>
          </cell>
          <cell r="H19">
            <v>180</v>
          </cell>
          <cell r="I19">
            <v>461</v>
          </cell>
          <cell r="J19">
            <v>-31</v>
          </cell>
          <cell r="K19">
            <v>240</v>
          </cell>
          <cell r="O19">
            <v>86</v>
          </cell>
          <cell r="P19">
            <v>300</v>
          </cell>
          <cell r="Q19">
            <v>9.9418604651162799</v>
          </cell>
          <cell r="R19">
            <v>3.6627906976744184</v>
          </cell>
          <cell r="S19">
            <v>79</v>
          </cell>
          <cell r="T19">
            <v>86.6</v>
          </cell>
          <cell r="U19">
            <v>74</v>
          </cell>
          <cell r="V19">
            <v>0</v>
          </cell>
          <cell r="Y19">
            <v>300</v>
          </cell>
          <cell r="Z19" t="str">
            <v>яб</v>
          </cell>
          <cell r="AA19">
            <v>25</v>
          </cell>
          <cell r="AB19">
            <v>0.25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624</v>
          </cell>
          <cell r="D20">
            <v>2310</v>
          </cell>
          <cell r="E20">
            <v>1942</v>
          </cell>
          <cell r="F20">
            <v>969</v>
          </cell>
          <cell r="G20" t="str">
            <v>пуд</v>
          </cell>
          <cell r="H20">
            <v>180</v>
          </cell>
          <cell r="I20">
            <v>1917</v>
          </cell>
          <cell r="J20">
            <v>25</v>
          </cell>
          <cell r="K20">
            <v>480</v>
          </cell>
          <cell r="O20">
            <v>196.4</v>
          </cell>
          <cell r="P20">
            <v>480</v>
          </cell>
          <cell r="Q20">
            <v>9.8217922606924635</v>
          </cell>
          <cell r="R20">
            <v>4.9338085539714864</v>
          </cell>
          <cell r="S20">
            <v>155</v>
          </cell>
          <cell r="T20">
            <v>227.2</v>
          </cell>
          <cell r="U20">
            <v>282</v>
          </cell>
          <cell r="V20">
            <v>960</v>
          </cell>
          <cell r="Y20">
            <v>480</v>
          </cell>
          <cell r="Z20" t="str">
            <v>яб</v>
          </cell>
          <cell r="AA20">
            <v>40</v>
          </cell>
          <cell r="AB20">
            <v>0.25</v>
          </cell>
        </row>
        <row r="21">
          <cell r="A21" t="str">
            <v>Мини-сосиски в тесте "Фрайпики" 1,8кг ВЕС, ТМ Зареченские  ПОКОМ</v>
          </cell>
          <cell r="B21" t="str">
            <v>кг</v>
          </cell>
          <cell r="C21">
            <v>97.1</v>
          </cell>
          <cell r="D21">
            <v>1.8</v>
          </cell>
          <cell r="E21">
            <v>46.9</v>
          </cell>
          <cell r="F21">
            <v>50.2</v>
          </cell>
          <cell r="G21">
            <v>1</v>
          </cell>
          <cell r="H21" t="e">
            <v>#N/A</v>
          </cell>
          <cell r="I21">
            <v>48.802</v>
          </cell>
          <cell r="J21">
            <v>-1.902000000000001</v>
          </cell>
          <cell r="K21">
            <v>0</v>
          </cell>
          <cell r="O21">
            <v>9.379999999999999</v>
          </cell>
          <cell r="P21">
            <v>50</v>
          </cell>
          <cell r="Q21">
            <v>10.682302771855012</v>
          </cell>
          <cell r="R21">
            <v>5.3518123667377404</v>
          </cell>
          <cell r="S21">
            <v>7.2200000000000006</v>
          </cell>
          <cell r="T21">
            <v>10.08</v>
          </cell>
          <cell r="U21">
            <v>18</v>
          </cell>
          <cell r="V21">
            <v>0</v>
          </cell>
          <cell r="Y21">
            <v>50</v>
          </cell>
          <cell r="Z21">
            <v>0</v>
          </cell>
          <cell r="AA21">
            <v>27.777777777777779</v>
          </cell>
          <cell r="AB21">
            <v>1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222</v>
          </cell>
          <cell r="D22">
            <v>55.5</v>
          </cell>
          <cell r="E22">
            <v>199.7</v>
          </cell>
          <cell r="F22">
            <v>74.099999999999994</v>
          </cell>
          <cell r="G22">
            <v>1</v>
          </cell>
          <cell r="H22" t="e">
            <v>#N/A</v>
          </cell>
          <cell r="I22">
            <v>209.001</v>
          </cell>
          <cell r="J22">
            <v>-9.3010000000000161</v>
          </cell>
          <cell r="K22">
            <v>200</v>
          </cell>
          <cell r="O22">
            <v>39.94</v>
          </cell>
          <cell r="P22">
            <v>120</v>
          </cell>
          <cell r="Q22">
            <v>9.8673009514271417</v>
          </cell>
          <cell r="R22">
            <v>1.8552829243865798</v>
          </cell>
          <cell r="S22">
            <v>35.519999999999996</v>
          </cell>
          <cell r="T22">
            <v>31.080000000000002</v>
          </cell>
          <cell r="U22">
            <v>29.6</v>
          </cell>
          <cell r="V22">
            <v>0</v>
          </cell>
          <cell r="Y22">
            <v>120</v>
          </cell>
          <cell r="Z22" t="e">
            <v>#N/A</v>
          </cell>
          <cell r="AA22">
            <v>32.432432432432428</v>
          </cell>
          <cell r="AB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1209</v>
          </cell>
          <cell r="D23">
            <v>3184</v>
          </cell>
          <cell r="E23">
            <v>2374</v>
          </cell>
          <cell r="F23">
            <v>1985</v>
          </cell>
          <cell r="G23" t="str">
            <v>пуд</v>
          </cell>
          <cell r="H23">
            <v>180</v>
          </cell>
          <cell r="I23">
            <v>2247</v>
          </cell>
          <cell r="J23">
            <v>127</v>
          </cell>
          <cell r="K23">
            <v>1440</v>
          </cell>
          <cell r="O23">
            <v>474.8</v>
          </cell>
          <cell r="P23">
            <v>1200</v>
          </cell>
          <cell r="Q23">
            <v>9.7409435551811292</v>
          </cell>
          <cell r="R23">
            <v>4.1807076663858469</v>
          </cell>
          <cell r="S23">
            <v>366.4</v>
          </cell>
          <cell r="T23">
            <v>508.8</v>
          </cell>
          <cell r="U23">
            <v>552</v>
          </cell>
          <cell r="V23">
            <v>0</v>
          </cell>
          <cell r="Y23">
            <v>1200</v>
          </cell>
          <cell r="Z23">
            <v>0</v>
          </cell>
          <cell r="AA23">
            <v>100</v>
          </cell>
          <cell r="AB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1014</v>
          </cell>
          <cell r="D24">
            <v>2778</v>
          </cell>
          <cell r="E24">
            <v>1671</v>
          </cell>
          <cell r="F24">
            <v>2074</v>
          </cell>
          <cell r="G24" t="str">
            <v>яб</v>
          </cell>
          <cell r="H24">
            <v>180</v>
          </cell>
          <cell r="I24">
            <v>1722</v>
          </cell>
          <cell r="J24">
            <v>-51</v>
          </cell>
          <cell r="K24">
            <v>840</v>
          </cell>
          <cell r="O24">
            <v>334.2</v>
          </cell>
          <cell r="P24">
            <v>360</v>
          </cell>
          <cell r="Q24">
            <v>9.7965290245362056</v>
          </cell>
          <cell r="R24">
            <v>6.2058647516457217</v>
          </cell>
          <cell r="S24">
            <v>288.2</v>
          </cell>
          <cell r="T24">
            <v>435</v>
          </cell>
          <cell r="U24">
            <v>309</v>
          </cell>
          <cell r="V24">
            <v>0</v>
          </cell>
          <cell r="Y24">
            <v>360</v>
          </cell>
          <cell r="Z24">
            <v>0</v>
          </cell>
          <cell r="AA24">
            <v>60</v>
          </cell>
          <cell r="AB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1306</v>
          </cell>
          <cell r="D25">
            <v>2632</v>
          </cell>
          <cell r="E25">
            <v>2056</v>
          </cell>
          <cell r="F25">
            <v>1863</v>
          </cell>
          <cell r="G25">
            <v>1</v>
          </cell>
          <cell r="H25">
            <v>180</v>
          </cell>
          <cell r="I25">
            <v>1910</v>
          </cell>
          <cell r="J25">
            <v>146</v>
          </cell>
          <cell r="K25">
            <v>960</v>
          </cell>
          <cell r="O25">
            <v>411.2</v>
          </cell>
          <cell r="P25">
            <v>1200</v>
          </cell>
          <cell r="Q25">
            <v>9.783560311284047</v>
          </cell>
          <cell r="R25">
            <v>4.5306420233463038</v>
          </cell>
          <cell r="S25">
            <v>327.2</v>
          </cell>
          <cell r="T25">
            <v>450.4</v>
          </cell>
          <cell r="U25">
            <v>606</v>
          </cell>
          <cell r="V25">
            <v>0</v>
          </cell>
          <cell r="Y25">
            <v>1200</v>
          </cell>
          <cell r="Z25">
            <v>0</v>
          </cell>
          <cell r="AA25">
            <v>100</v>
          </cell>
          <cell r="AB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548</v>
          </cell>
          <cell r="D26">
            <v>326</v>
          </cell>
          <cell r="E26">
            <v>518</v>
          </cell>
          <cell r="F26">
            <v>338</v>
          </cell>
          <cell r="G26" t="str">
            <v>нов</v>
          </cell>
          <cell r="H26" t="e">
            <v>#N/A</v>
          </cell>
          <cell r="I26">
            <v>539</v>
          </cell>
          <cell r="J26">
            <v>-21</v>
          </cell>
          <cell r="K26">
            <v>600</v>
          </cell>
          <cell r="O26">
            <v>103.6</v>
          </cell>
          <cell r="P26">
            <v>120</v>
          </cell>
          <cell r="Q26">
            <v>10.212355212355213</v>
          </cell>
          <cell r="R26">
            <v>3.2625482625482629</v>
          </cell>
          <cell r="S26">
            <v>98.2</v>
          </cell>
          <cell r="T26">
            <v>97.8</v>
          </cell>
          <cell r="U26">
            <v>93</v>
          </cell>
          <cell r="V26">
            <v>0</v>
          </cell>
          <cell r="Y26">
            <v>120</v>
          </cell>
          <cell r="Z26" t="e">
            <v>#N/A</v>
          </cell>
          <cell r="AA26">
            <v>10</v>
          </cell>
          <cell r="AB26">
            <v>0.25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298</v>
          </cell>
          <cell r="D27">
            <v>402</v>
          </cell>
          <cell r="E27">
            <v>312</v>
          </cell>
          <cell r="F27">
            <v>388</v>
          </cell>
          <cell r="G27">
            <v>1</v>
          </cell>
          <cell r="H27" t="e">
            <v>#N/A</v>
          </cell>
          <cell r="I27">
            <v>310</v>
          </cell>
          <cell r="J27">
            <v>2</v>
          </cell>
          <cell r="K27">
            <v>100</v>
          </cell>
          <cell r="O27">
            <v>62.4</v>
          </cell>
          <cell r="P27">
            <v>120</v>
          </cell>
          <cell r="Q27">
            <v>9.7435897435897445</v>
          </cell>
          <cell r="R27">
            <v>6.2179487179487181</v>
          </cell>
          <cell r="S27">
            <v>65.8</v>
          </cell>
          <cell r="T27">
            <v>79.8</v>
          </cell>
          <cell r="U27">
            <v>72</v>
          </cell>
          <cell r="V27">
            <v>0</v>
          </cell>
          <cell r="Y27">
            <v>120</v>
          </cell>
          <cell r="Z27" t="e">
            <v>#N/A</v>
          </cell>
          <cell r="AA27">
            <v>20</v>
          </cell>
          <cell r="AB27">
            <v>1</v>
          </cell>
        </row>
        <row r="28">
          <cell r="A28" t="str">
            <v>Пельмени Grandmeni со сливочным маслом Горячая штучка 0,75 кг ПОКОМ</v>
          </cell>
          <cell r="B28" t="str">
            <v>шт</v>
          </cell>
          <cell r="C28">
            <v>623</v>
          </cell>
          <cell r="D28">
            <v>407</v>
          </cell>
          <cell r="E28">
            <v>360</v>
          </cell>
          <cell r="F28">
            <v>665</v>
          </cell>
          <cell r="G28" t="str">
            <v>яб</v>
          </cell>
          <cell r="H28">
            <v>180</v>
          </cell>
          <cell r="I28">
            <v>353</v>
          </cell>
          <cell r="J28">
            <v>7</v>
          </cell>
          <cell r="K28">
            <v>200</v>
          </cell>
          <cell r="O28">
            <v>72</v>
          </cell>
          <cell r="Q28">
            <v>12.013888888888889</v>
          </cell>
          <cell r="R28">
            <v>9.2361111111111107</v>
          </cell>
          <cell r="S28">
            <v>62.4</v>
          </cell>
          <cell r="T28">
            <v>80.2</v>
          </cell>
          <cell r="U28">
            <v>70</v>
          </cell>
          <cell r="V28">
            <v>0</v>
          </cell>
          <cell r="Y28">
            <v>0</v>
          </cell>
          <cell r="Z28" t="str">
            <v>яб</v>
          </cell>
          <cell r="AA28">
            <v>0</v>
          </cell>
          <cell r="AB28">
            <v>0.75</v>
          </cell>
        </row>
        <row r="29">
          <cell r="A29" t="str">
            <v>Пельмени Бигбули #МЕГАВКУСИЩЕ с сочной грудинкой 0,43 кг  ПОКОМ</v>
          </cell>
          <cell r="B29" t="str">
            <v>шт</v>
          </cell>
          <cell r="C29">
            <v>102</v>
          </cell>
          <cell r="D29">
            <v>81</v>
          </cell>
          <cell r="E29">
            <v>70</v>
          </cell>
          <cell r="F29">
            <v>109</v>
          </cell>
          <cell r="G29">
            <v>1</v>
          </cell>
          <cell r="H29" t="e">
            <v>#N/A</v>
          </cell>
          <cell r="I29">
            <v>71</v>
          </cell>
          <cell r="J29">
            <v>-1</v>
          </cell>
          <cell r="K29">
            <v>0</v>
          </cell>
          <cell r="O29">
            <v>14</v>
          </cell>
          <cell r="P29">
            <v>80</v>
          </cell>
          <cell r="Q29">
            <v>13.5</v>
          </cell>
          <cell r="R29">
            <v>7.7857142857142856</v>
          </cell>
          <cell r="S29">
            <v>16.2</v>
          </cell>
          <cell r="T29">
            <v>18</v>
          </cell>
          <cell r="U29">
            <v>9</v>
          </cell>
          <cell r="V29">
            <v>0</v>
          </cell>
          <cell r="Y29">
            <v>80</v>
          </cell>
          <cell r="Z29">
            <v>0</v>
          </cell>
          <cell r="AA29">
            <v>5</v>
          </cell>
          <cell r="AB29">
            <v>0.43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396</v>
          </cell>
          <cell r="D30">
            <v>1536</v>
          </cell>
          <cell r="E30">
            <v>897</v>
          </cell>
          <cell r="F30">
            <v>1024</v>
          </cell>
          <cell r="G30">
            <v>1</v>
          </cell>
          <cell r="H30" t="e">
            <v>#N/A</v>
          </cell>
          <cell r="I30">
            <v>903</v>
          </cell>
          <cell r="J30">
            <v>-6</v>
          </cell>
          <cell r="K30">
            <v>240</v>
          </cell>
          <cell r="O30">
            <v>179.4</v>
          </cell>
          <cell r="P30">
            <v>480</v>
          </cell>
          <cell r="Q30">
            <v>9.7212931995540686</v>
          </cell>
          <cell r="R30">
            <v>5.7079152731326639</v>
          </cell>
          <cell r="S30">
            <v>125.8</v>
          </cell>
          <cell r="T30">
            <v>211.8</v>
          </cell>
          <cell r="U30">
            <v>295</v>
          </cell>
          <cell r="V30">
            <v>0</v>
          </cell>
          <cell r="Y30">
            <v>480</v>
          </cell>
          <cell r="Z30" t="str">
            <v>яб</v>
          </cell>
          <cell r="AA30">
            <v>60</v>
          </cell>
          <cell r="AB30">
            <v>0.9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222</v>
          </cell>
          <cell r="D31">
            <v>99</v>
          </cell>
          <cell r="E31">
            <v>156</v>
          </cell>
          <cell r="F31">
            <v>155</v>
          </cell>
          <cell r="G31">
            <v>1</v>
          </cell>
          <cell r="H31" t="e">
            <v>#N/A</v>
          </cell>
          <cell r="I31">
            <v>168</v>
          </cell>
          <cell r="J31">
            <v>-12</v>
          </cell>
          <cell r="K31">
            <v>80</v>
          </cell>
          <cell r="O31">
            <v>31.2</v>
          </cell>
          <cell r="P31">
            <v>80</v>
          </cell>
          <cell r="Q31">
            <v>10.096153846153847</v>
          </cell>
          <cell r="R31">
            <v>4.9679487179487181</v>
          </cell>
          <cell r="S31">
            <v>36.799999999999997</v>
          </cell>
          <cell r="T31">
            <v>38.200000000000003</v>
          </cell>
          <cell r="U31">
            <v>33</v>
          </cell>
          <cell r="V31">
            <v>0</v>
          </cell>
          <cell r="Y31">
            <v>80</v>
          </cell>
          <cell r="Z31">
            <v>0</v>
          </cell>
          <cell r="AA31">
            <v>5</v>
          </cell>
          <cell r="AB31">
            <v>0.43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399</v>
          </cell>
          <cell r="D32">
            <v>1093</v>
          </cell>
          <cell r="E32">
            <v>1229</v>
          </cell>
          <cell r="F32">
            <v>236</v>
          </cell>
          <cell r="G32">
            <v>1</v>
          </cell>
          <cell r="H32">
            <v>150</v>
          </cell>
          <cell r="I32">
            <v>1255</v>
          </cell>
          <cell r="J32">
            <v>-26</v>
          </cell>
          <cell r="K32">
            <v>160</v>
          </cell>
          <cell r="O32">
            <v>58.6</v>
          </cell>
          <cell r="P32">
            <v>160</v>
          </cell>
          <cell r="Q32">
            <v>9.4880546075085324</v>
          </cell>
          <cell r="R32">
            <v>4.0273037542662111</v>
          </cell>
          <cell r="S32">
            <v>65.599999999999994</v>
          </cell>
          <cell r="T32">
            <v>59.6</v>
          </cell>
          <cell r="U32">
            <v>57</v>
          </cell>
          <cell r="V32">
            <v>936</v>
          </cell>
          <cell r="Y32">
            <v>160</v>
          </cell>
          <cell r="Z32">
            <v>0</v>
          </cell>
          <cell r="AA32">
            <v>20</v>
          </cell>
          <cell r="AB32">
            <v>0.9</v>
          </cell>
        </row>
        <row r="33">
          <cell r="A33" t="str">
            <v>Пельмени Бигбули со сливоч.маслом (Мегамаслище) ТМ БУЛЬМЕНИ сфера 0,43. замор. ПОКОМ</v>
          </cell>
          <cell r="B33" t="str">
            <v>шт</v>
          </cell>
          <cell r="C33">
            <v>377</v>
          </cell>
          <cell r="D33">
            <v>1697</v>
          </cell>
          <cell r="E33">
            <v>719</v>
          </cell>
          <cell r="F33">
            <v>1342</v>
          </cell>
          <cell r="G33">
            <v>1</v>
          </cell>
          <cell r="H33" t="e">
            <v>#N/A</v>
          </cell>
          <cell r="I33">
            <v>665</v>
          </cell>
          <cell r="J33">
            <v>54</v>
          </cell>
          <cell r="K33">
            <v>0</v>
          </cell>
          <cell r="O33">
            <v>143.80000000000001</v>
          </cell>
          <cell r="P33">
            <v>80</v>
          </cell>
          <cell r="Q33">
            <v>9.8887343532684273</v>
          </cell>
          <cell r="R33">
            <v>9.3324061196105692</v>
          </cell>
          <cell r="S33">
            <v>147.19999999999999</v>
          </cell>
          <cell r="T33">
            <v>246.2</v>
          </cell>
          <cell r="U33">
            <v>214</v>
          </cell>
          <cell r="V33">
            <v>0</v>
          </cell>
          <cell r="Y33">
            <v>80</v>
          </cell>
          <cell r="Z33" t="str">
            <v>яб</v>
          </cell>
          <cell r="AA33">
            <v>5</v>
          </cell>
          <cell r="AB33">
            <v>0.43</v>
          </cell>
        </row>
        <row r="34">
          <cell r="A34" t="str">
            <v>Пельмени Бигбули со сливочным маслом #МЕГАМАСЛИЩЕ Горячая штучка 0,9 кг  ПОКОМ</v>
          </cell>
          <cell r="B34" t="str">
            <v>шт</v>
          </cell>
          <cell r="C34">
            <v>215</v>
          </cell>
          <cell r="D34">
            <v>92</v>
          </cell>
          <cell r="E34">
            <v>166</v>
          </cell>
          <cell r="F34">
            <v>122</v>
          </cell>
          <cell r="G34">
            <v>1</v>
          </cell>
          <cell r="H34" t="e">
            <v>#N/A</v>
          </cell>
          <cell r="I34">
            <v>175</v>
          </cell>
          <cell r="J34">
            <v>-9</v>
          </cell>
          <cell r="K34">
            <v>80</v>
          </cell>
          <cell r="O34">
            <v>33.200000000000003</v>
          </cell>
          <cell r="P34">
            <v>120</v>
          </cell>
          <cell r="Q34">
            <v>9.6987951807228914</v>
          </cell>
          <cell r="R34">
            <v>3.6746987951807224</v>
          </cell>
          <cell r="S34">
            <v>35.6</v>
          </cell>
          <cell r="T34">
            <v>31.2</v>
          </cell>
          <cell r="U34">
            <v>28</v>
          </cell>
          <cell r="V34">
            <v>0</v>
          </cell>
          <cell r="Y34">
            <v>120</v>
          </cell>
          <cell r="Z34">
            <v>0</v>
          </cell>
          <cell r="AA34">
            <v>15</v>
          </cell>
          <cell r="AB34">
            <v>0.9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1092</v>
          </cell>
          <cell r="D35">
            <v>2</v>
          </cell>
          <cell r="E35">
            <v>299</v>
          </cell>
          <cell r="F35">
            <v>790</v>
          </cell>
          <cell r="G35">
            <v>1</v>
          </cell>
          <cell r="H35" t="e">
            <v>#N/A</v>
          </cell>
          <cell r="I35">
            <v>293</v>
          </cell>
          <cell r="J35">
            <v>6</v>
          </cell>
          <cell r="K35">
            <v>0</v>
          </cell>
          <cell r="O35">
            <v>59.8</v>
          </cell>
          <cell r="Q35">
            <v>13.210702341137125</v>
          </cell>
          <cell r="R35">
            <v>13.210702341137125</v>
          </cell>
          <cell r="S35">
            <v>67</v>
          </cell>
          <cell r="T35">
            <v>63.2</v>
          </cell>
          <cell r="U35">
            <v>63</v>
          </cell>
          <cell r="V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0.8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1281</v>
          </cell>
          <cell r="D36">
            <v>2829</v>
          </cell>
          <cell r="E36">
            <v>2606</v>
          </cell>
          <cell r="F36">
            <v>1441</v>
          </cell>
          <cell r="G36">
            <v>1</v>
          </cell>
          <cell r="H36">
            <v>150</v>
          </cell>
          <cell r="I36">
            <v>2672</v>
          </cell>
          <cell r="J36">
            <v>-66</v>
          </cell>
          <cell r="K36">
            <v>1000</v>
          </cell>
          <cell r="O36">
            <v>342</v>
          </cell>
          <cell r="P36">
            <v>920</v>
          </cell>
          <cell r="Q36">
            <v>9.8274853801169595</v>
          </cell>
          <cell r="R36">
            <v>4.2134502923976607</v>
          </cell>
          <cell r="S36">
            <v>294</v>
          </cell>
          <cell r="T36">
            <v>363.4</v>
          </cell>
          <cell r="U36">
            <v>434</v>
          </cell>
          <cell r="V36">
            <v>896</v>
          </cell>
          <cell r="Y36">
            <v>920</v>
          </cell>
          <cell r="Z36">
            <v>0</v>
          </cell>
          <cell r="AA36">
            <v>115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598</v>
          </cell>
          <cell r="D37">
            <v>2732</v>
          </cell>
          <cell r="E37">
            <v>1742</v>
          </cell>
          <cell r="F37">
            <v>1431</v>
          </cell>
          <cell r="G37">
            <v>1</v>
          </cell>
          <cell r="H37">
            <v>150</v>
          </cell>
          <cell r="I37">
            <v>1460</v>
          </cell>
          <cell r="J37">
            <v>282</v>
          </cell>
          <cell r="K37">
            <v>1120</v>
          </cell>
          <cell r="O37">
            <v>348.4</v>
          </cell>
          <cell r="P37">
            <v>800</v>
          </cell>
          <cell r="Q37">
            <v>9.6182548794489104</v>
          </cell>
          <cell r="R37">
            <v>4.1073478760045923</v>
          </cell>
          <cell r="S37">
            <v>253.4</v>
          </cell>
          <cell r="T37">
            <v>362.6</v>
          </cell>
          <cell r="U37">
            <v>328</v>
          </cell>
          <cell r="V37">
            <v>0</v>
          </cell>
          <cell r="Y37">
            <v>800</v>
          </cell>
          <cell r="Z37" t="str">
            <v>бонус</v>
          </cell>
          <cell r="AA37">
            <v>50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1652</v>
          </cell>
          <cell r="D38">
            <v>565</v>
          </cell>
          <cell r="E38">
            <v>1220</v>
          </cell>
          <cell r="F38">
            <v>957</v>
          </cell>
          <cell r="G38">
            <v>1</v>
          </cell>
          <cell r="H38">
            <v>150</v>
          </cell>
          <cell r="I38">
            <v>1250.002</v>
          </cell>
          <cell r="J38">
            <v>-30.001999999999953</v>
          </cell>
          <cell r="K38">
            <v>800</v>
          </cell>
          <cell r="O38">
            <v>244</v>
          </cell>
          <cell r="P38">
            <v>450</v>
          </cell>
          <cell r="Q38">
            <v>9.0450819672131146</v>
          </cell>
          <cell r="R38">
            <v>3.9221311475409837</v>
          </cell>
          <cell r="S38">
            <v>266.40019999999998</v>
          </cell>
          <cell r="T38">
            <v>248</v>
          </cell>
          <cell r="U38">
            <v>285</v>
          </cell>
          <cell r="V38">
            <v>0</v>
          </cell>
          <cell r="Y38">
            <v>450</v>
          </cell>
          <cell r="Z38">
            <v>0</v>
          </cell>
          <cell r="AA38">
            <v>90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2567</v>
          </cell>
          <cell r="D39">
            <v>2487</v>
          </cell>
          <cell r="E39">
            <v>3148</v>
          </cell>
          <cell r="F39">
            <v>1834</v>
          </cell>
          <cell r="G39" t="str">
            <v>пуд,яб</v>
          </cell>
          <cell r="H39">
            <v>150</v>
          </cell>
          <cell r="I39">
            <v>3227</v>
          </cell>
          <cell r="J39">
            <v>-79</v>
          </cell>
          <cell r="K39">
            <v>800</v>
          </cell>
          <cell r="O39">
            <v>354.4</v>
          </cell>
          <cell r="P39">
            <v>800</v>
          </cell>
          <cell r="Q39">
            <v>9.6896162528216703</v>
          </cell>
          <cell r="R39">
            <v>5.1749435665914225</v>
          </cell>
          <cell r="S39">
            <v>450.8</v>
          </cell>
          <cell r="T39">
            <v>401.8</v>
          </cell>
          <cell r="U39">
            <v>410</v>
          </cell>
          <cell r="V39">
            <v>1376</v>
          </cell>
          <cell r="Y39">
            <v>800</v>
          </cell>
          <cell r="Z39">
            <v>0</v>
          </cell>
          <cell r="AA39">
            <v>100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617</v>
          </cell>
          <cell r="D40">
            <v>1441</v>
          </cell>
          <cell r="E40">
            <v>1099</v>
          </cell>
          <cell r="F40">
            <v>913</v>
          </cell>
          <cell r="G40">
            <v>1</v>
          </cell>
          <cell r="H40">
            <v>150</v>
          </cell>
          <cell r="I40">
            <v>1136</v>
          </cell>
          <cell r="J40">
            <v>-37</v>
          </cell>
          <cell r="K40">
            <v>640</v>
          </cell>
          <cell r="O40">
            <v>219.8</v>
          </cell>
          <cell r="P40">
            <v>640</v>
          </cell>
          <cell r="Q40">
            <v>9.9772520473157407</v>
          </cell>
          <cell r="R40">
            <v>4.1537761601455863</v>
          </cell>
          <cell r="S40">
            <v>165.6</v>
          </cell>
          <cell r="T40">
            <v>226.2</v>
          </cell>
          <cell r="U40">
            <v>208</v>
          </cell>
          <cell r="V40">
            <v>0</v>
          </cell>
          <cell r="Y40">
            <v>640</v>
          </cell>
          <cell r="Z40">
            <v>0</v>
          </cell>
          <cell r="AA40">
            <v>40</v>
          </cell>
          <cell r="AB40">
            <v>0.43</v>
          </cell>
        </row>
        <row r="41">
          <cell r="A41" t="str">
            <v>Пельмени Левантские ТМ Особый рецепт 0,8 кг  ПОКОМ</v>
          </cell>
          <cell r="B41" t="str">
            <v>шт</v>
          </cell>
          <cell r="D41">
            <v>24</v>
          </cell>
          <cell r="E41">
            <v>8</v>
          </cell>
          <cell r="F41">
            <v>16</v>
          </cell>
          <cell r="G41">
            <v>1</v>
          </cell>
          <cell r="H41" t="e">
            <v>#N/A</v>
          </cell>
          <cell r="I41">
            <v>8</v>
          </cell>
          <cell r="J41">
            <v>0</v>
          </cell>
          <cell r="K41">
            <v>0</v>
          </cell>
          <cell r="O41">
            <v>1.6</v>
          </cell>
          <cell r="Q41">
            <v>10</v>
          </cell>
          <cell r="R41">
            <v>10</v>
          </cell>
          <cell r="S41">
            <v>1.8</v>
          </cell>
          <cell r="T41">
            <v>1</v>
          </cell>
          <cell r="U41">
            <v>8</v>
          </cell>
          <cell r="V41">
            <v>0</v>
          </cell>
          <cell r="Y41">
            <v>0</v>
          </cell>
          <cell r="Z41" t="str">
            <v>увел</v>
          </cell>
          <cell r="AA41">
            <v>0</v>
          </cell>
          <cell r="AB41">
            <v>0.8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214</v>
          </cell>
          <cell r="D42">
            <v>124</v>
          </cell>
          <cell r="E42">
            <v>146</v>
          </cell>
          <cell r="F42">
            <v>183</v>
          </cell>
          <cell r="G42">
            <v>1</v>
          </cell>
          <cell r="H42" t="e">
            <v>#N/A</v>
          </cell>
          <cell r="I42">
            <v>152</v>
          </cell>
          <cell r="J42">
            <v>-6</v>
          </cell>
          <cell r="K42">
            <v>80</v>
          </cell>
          <cell r="O42">
            <v>29.2</v>
          </cell>
          <cell r="P42">
            <v>40</v>
          </cell>
          <cell r="Q42">
            <v>10.376712328767123</v>
          </cell>
          <cell r="R42">
            <v>6.2671232876712333</v>
          </cell>
          <cell r="S42">
            <v>35.6</v>
          </cell>
          <cell r="T42">
            <v>37</v>
          </cell>
          <cell r="U42">
            <v>24</v>
          </cell>
          <cell r="V42">
            <v>0</v>
          </cell>
          <cell r="Y42">
            <v>40</v>
          </cell>
          <cell r="Z42">
            <v>0</v>
          </cell>
          <cell r="AA42">
            <v>5</v>
          </cell>
          <cell r="AB42">
            <v>0.7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1281</v>
          </cell>
          <cell r="D43">
            <v>1216</v>
          </cell>
          <cell r="E43">
            <v>1362</v>
          </cell>
          <cell r="F43">
            <v>1103</v>
          </cell>
          <cell r="G43">
            <v>1</v>
          </cell>
          <cell r="H43" t="e">
            <v>#N/A</v>
          </cell>
          <cell r="I43">
            <v>1341</v>
          </cell>
          <cell r="J43">
            <v>21</v>
          </cell>
          <cell r="K43">
            <v>880</v>
          </cell>
          <cell r="O43">
            <v>272.39999999999998</v>
          </cell>
          <cell r="P43">
            <v>680</v>
          </cell>
          <cell r="Q43">
            <v>9.7760646108663742</v>
          </cell>
          <cell r="R43">
            <v>4.049192364170338</v>
          </cell>
          <cell r="S43">
            <v>261.2</v>
          </cell>
          <cell r="T43">
            <v>279</v>
          </cell>
          <cell r="U43">
            <v>278</v>
          </cell>
          <cell r="V43">
            <v>0</v>
          </cell>
          <cell r="Y43">
            <v>680</v>
          </cell>
          <cell r="Z43">
            <v>0</v>
          </cell>
          <cell r="AA43">
            <v>85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254</v>
          </cell>
          <cell r="D44">
            <v>1133</v>
          </cell>
          <cell r="E44">
            <v>583</v>
          </cell>
          <cell r="F44">
            <v>560</v>
          </cell>
          <cell r="G44">
            <v>1</v>
          </cell>
          <cell r="H44">
            <v>180</v>
          </cell>
          <cell r="I44">
            <v>247</v>
          </cell>
          <cell r="J44">
            <v>336</v>
          </cell>
          <cell r="K44">
            <v>120</v>
          </cell>
          <cell r="O44">
            <v>116.6</v>
          </cell>
          <cell r="P44">
            <v>440</v>
          </cell>
          <cell r="Q44">
            <v>9.6054888507718701</v>
          </cell>
          <cell r="R44">
            <v>4.802744425385935</v>
          </cell>
          <cell r="S44">
            <v>117</v>
          </cell>
          <cell r="T44">
            <v>127</v>
          </cell>
          <cell r="U44">
            <v>27</v>
          </cell>
          <cell r="V44">
            <v>0</v>
          </cell>
          <cell r="Y44">
            <v>440</v>
          </cell>
          <cell r="Z44">
            <v>0</v>
          </cell>
          <cell r="AA44">
            <v>55</v>
          </cell>
          <cell r="AB44">
            <v>0.9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1233</v>
          </cell>
          <cell r="D45">
            <v>25</v>
          </cell>
          <cell r="E45">
            <v>520</v>
          </cell>
          <cell r="F45">
            <v>698</v>
          </cell>
          <cell r="G45">
            <v>1</v>
          </cell>
          <cell r="H45">
            <v>90</v>
          </cell>
          <cell r="I45">
            <v>535.00199999999995</v>
          </cell>
          <cell r="J45">
            <v>-15.001999999999953</v>
          </cell>
          <cell r="K45">
            <v>0</v>
          </cell>
          <cell r="O45">
            <v>104</v>
          </cell>
          <cell r="P45">
            <v>300</v>
          </cell>
          <cell r="Q45">
            <v>9.5961538461538467</v>
          </cell>
          <cell r="R45">
            <v>6.7115384615384617</v>
          </cell>
          <cell r="S45">
            <v>143</v>
          </cell>
          <cell r="T45">
            <v>103.4</v>
          </cell>
          <cell r="U45">
            <v>95</v>
          </cell>
          <cell r="V45">
            <v>0</v>
          </cell>
          <cell r="Y45">
            <v>300</v>
          </cell>
          <cell r="Z45" t="str">
            <v>пересорт400</v>
          </cell>
          <cell r="AA45">
            <v>60</v>
          </cell>
          <cell r="AB45">
            <v>1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502</v>
          </cell>
          <cell r="D46">
            <v>735</v>
          </cell>
          <cell r="E46">
            <v>725</v>
          </cell>
          <cell r="F46">
            <v>463</v>
          </cell>
          <cell r="G46">
            <v>1</v>
          </cell>
          <cell r="H46">
            <v>120</v>
          </cell>
          <cell r="I46">
            <v>749</v>
          </cell>
          <cell r="J46">
            <v>-24</v>
          </cell>
          <cell r="K46">
            <v>600</v>
          </cell>
          <cell r="O46">
            <v>145</v>
          </cell>
          <cell r="P46">
            <v>350</v>
          </cell>
          <cell r="Q46">
            <v>9.7448275862068972</v>
          </cell>
          <cell r="R46">
            <v>3.193103448275862</v>
          </cell>
          <cell r="S46">
            <v>116.2</v>
          </cell>
          <cell r="T46">
            <v>136.19999999999999</v>
          </cell>
          <cell r="U46">
            <v>119</v>
          </cell>
          <cell r="V46">
            <v>0</v>
          </cell>
          <cell r="Y46">
            <v>350</v>
          </cell>
          <cell r="Z46">
            <v>0</v>
          </cell>
          <cell r="AA46">
            <v>70</v>
          </cell>
          <cell r="AB46">
            <v>1</v>
          </cell>
        </row>
        <row r="47">
          <cell r="A47" t="str">
            <v>Пельмени Сочные сфера 0,9 кг ТМ Стародворье ПОКОМ</v>
          </cell>
          <cell r="B47" t="str">
            <v>шт</v>
          </cell>
          <cell r="C47">
            <v>1211</v>
          </cell>
          <cell r="D47">
            <v>5</v>
          </cell>
          <cell r="E47">
            <v>294</v>
          </cell>
          <cell r="F47">
            <v>922</v>
          </cell>
          <cell r="G47">
            <v>1</v>
          </cell>
          <cell r="H47">
            <v>180</v>
          </cell>
          <cell r="I47">
            <v>288</v>
          </cell>
          <cell r="J47">
            <v>6</v>
          </cell>
          <cell r="K47">
            <v>0</v>
          </cell>
          <cell r="O47">
            <v>58.8</v>
          </cell>
          <cell r="Q47">
            <v>15.680272108843539</v>
          </cell>
          <cell r="R47">
            <v>15.680272108843539</v>
          </cell>
          <cell r="S47">
            <v>138</v>
          </cell>
          <cell r="T47">
            <v>79.2</v>
          </cell>
          <cell r="U47">
            <v>86</v>
          </cell>
          <cell r="V47">
            <v>0</v>
          </cell>
          <cell r="Y47">
            <v>0</v>
          </cell>
          <cell r="Z47" t="str">
            <v>яб</v>
          </cell>
          <cell r="AA47">
            <v>0</v>
          </cell>
          <cell r="AB47">
            <v>0.9</v>
          </cell>
        </row>
        <row r="48">
          <cell r="A48" t="str">
            <v>Смак-мени с картофелем и сочной грудинкой ТМ Зареченские ПОКОМ</v>
          </cell>
          <cell r="B48" t="str">
            <v>шт</v>
          </cell>
          <cell r="C48">
            <v>88</v>
          </cell>
          <cell r="D48">
            <v>62</v>
          </cell>
          <cell r="E48">
            <v>128</v>
          </cell>
          <cell r="F48">
            <v>21</v>
          </cell>
          <cell r="G48" t="str">
            <v>нов</v>
          </cell>
          <cell r="H48" t="e">
            <v>#N/A</v>
          </cell>
          <cell r="I48">
            <v>157</v>
          </cell>
          <cell r="J48">
            <v>-29</v>
          </cell>
          <cell r="K48">
            <v>160</v>
          </cell>
          <cell r="O48">
            <v>25.6</v>
          </cell>
          <cell r="P48">
            <v>90</v>
          </cell>
          <cell r="Q48">
            <v>10.5859375</v>
          </cell>
          <cell r="R48">
            <v>0.8203125</v>
          </cell>
          <cell r="S48">
            <v>7.6</v>
          </cell>
          <cell r="T48">
            <v>15.4</v>
          </cell>
          <cell r="U48">
            <v>24</v>
          </cell>
          <cell r="V48">
            <v>0</v>
          </cell>
          <cell r="Y48">
            <v>90</v>
          </cell>
          <cell r="Z48" t="e">
            <v>#N/A</v>
          </cell>
          <cell r="AA48">
            <v>22.5</v>
          </cell>
          <cell r="AB48">
            <v>1</v>
          </cell>
        </row>
        <row r="49">
          <cell r="A49" t="str">
            <v>Смак-мени с мясом ТМ Зареченские ПОКОМ</v>
          </cell>
          <cell r="B49" t="str">
            <v>шт</v>
          </cell>
          <cell r="C49">
            <v>5</v>
          </cell>
          <cell r="D49">
            <v>144</v>
          </cell>
          <cell r="E49">
            <v>136</v>
          </cell>
          <cell r="F49">
            <v>10</v>
          </cell>
          <cell r="G49" t="str">
            <v>нов</v>
          </cell>
          <cell r="H49" t="e">
            <v>#N/A</v>
          </cell>
          <cell r="I49">
            <v>174</v>
          </cell>
          <cell r="J49">
            <v>-38</v>
          </cell>
          <cell r="K49">
            <v>160</v>
          </cell>
          <cell r="O49">
            <v>27.2</v>
          </cell>
          <cell r="P49">
            <v>120</v>
          </cell>
          <cell r="Q49">
            <v>10.661764705882353</v>
          </cell>
          <cell r="R49">
            <v>0.36764705882352944</v>
          </cell>
          <cell r="S49">
            <v>9.4</v>
          </cell>
          <cell r="T49">
            <v>16.399999999999999</v>
          </cell>
          <cell r="U49">
            <v>35</v>
          </cell>
          <cell r="V49">
            <v>0</v>
          </cell>
          <cell r="Y49">
            <v>120</v>
          </cell>
          <cell r="Z49" t="e">
            <v>#N/A</v>
          </cell>
          <cell r="AA49">
            <v>30</v>
          </cell>
          <cell r="AB49">
            <v>1</v>
          </cell>
        </row>
        <row r="50">
          <cell r="A50" t="str">
            <v>Смаколадьи с яблоком и грушей ТМ Зареченские,0,9 кг ПОКОМ</v>
          </cell>
          <cell r="B50" t="str">
            <v>шт</v>
          </cell>
          <cell r="C50">
            <v>63</v>
          </cell>
          <cell r="D50">
            <v>33</v>
          </cell>
          <cell r="E50">
            <v>76</v>
          </cell>
          <cell r="F50">
            <v>19</v>
          </cell>
          <cell r="G50" t="str">
            <v>нов</v>
          </cell>
          <cell r="H50" t="e">
            <v>#N/A</v>
          </cell>
          <cell r="I50">
            <v>77</v>
          </cell>
          <cell r="J50">
            <v>-1</v>
          </cell>
          <cell r="K50">
            <v>120</v>
          </cell>
          <cell r="O50">
            <v>15.2</v>
          </cell>
          <cell r="P50">
            <v>30</v>
          </cell>
          <cell r="Q50">
            <v>11.118421052631579</v>
          </cell>
          <cell r="R50">
            <v>1.25</v>
          </cell>
          <cell r="S50">
            <v>2.2000000000000002</v>
          </cell>
          <cell r="T50">
            <v>9.4</v>
          </cell>
          <cell r="U50">
            <v>4</v>
          </cell>
          <cell r="V50">
            <v>0</v>
          </cell>
          <cell r="Y50">
            <v>30</v>
          </cell>
          <cell r="Z50" t="e">
            <v>#N/A</v>
          </cell>
          <cell r="AA50">
            <v>7.5</v>
          </cell>
          <cell r="AB50">
            <v>0.9</v>
          </cell>
        </row>
        <row r="51">
          <cell r="A51" t="str">
            <v>Сочный мегачебурек ТМ Зареченские ВЕС ПОКОМ</v>
          </cell>
          <cell r="B51" t="str">
            <v>кг</v>
          </cell>
          <cell r="C51">
            <v>111.12</v>
          </cell>
          <cell r="E51">
            <v>32.08</v>
          </cell>
          <cell r="F51">
            <v>76.8</v>
          </cell>
          <cell r="G51">
            <v>0</v>
          </cell>
          <cell r="H51" t="e">
            <v>#N/A</v>
          </cell>
          <cell r="I51">
            <v>32.58</v>
          </cell>
          <cell r="J51">
            <v>-0.5</v>
          </cell>
          <cell r="K51">
            <v>0</v>
          </cell>
          <cell r="O51">
            <v>6.4159999999999995</v>
          </cell>
          <cell r="Q51">
            <v>11.970074812967582</v>
          </cell>
          <cell r="R51">
            <v>11.970074812967582</v>
          </cell>
          <cell r="S51">
            <v>13.975999999999999</v>
          </cell>
          <cell r="T51">
            <v>7.2560000000000002</v>
          </cell>
          <cell r="U51">
            <v>7.48</v>
          </cell>
          <cell r="V51">
            <v>0</v>
          </cell>
          <cell r="Y51">
            <v>0</v>
          </cell>
          <cell r="Z51" t="e">
            <v>#N/A</v>
          </cell>
          <cell r="AA51">
            <v>0</v>
          </cell>
          <cell r="AB51">
            <v>1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128.80000000000001</v>
          </cell>
          <cell r="E52">
            <v>9</v>
          </cell>
          <cell r="F52">
            <v>119.8</v>
          </cell>
          <cell r="G52">
            <v>1</v>
          </cell>
          <cell r="H52" t="e">
            <v>#N/A</v>
          </cell>
          <cell r="I52">
            <v>9</v>
          </cell>
          <cell r="J52">
            <v>0</v>
          </cell>
          <cell r="K52">
            <v>0</v>
          </cell>
          <cell r="O52">
            <v>1.8</v>
          </cell>
          <cell r="Q52">
            <v>66.555555555555557</v>
          </cell>
          <cell r="R52">
            <v>66.555555555555557</v>
          </cell>
          <cell r="S52">
            <v>1.8</v>
          </cell>
          <cell r="T52">
            <v>2.4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215</v>
          </cell>
          <cell r="E53">
            <v>70</v>
          </cell>
          <cell r="F53">
            <v>145</v>
          </cell>
          <cell r="G53">
            <v>1</v>
          </cell>
          <cell r="H53">
            <v>180</v>
          </cell>
          <cell r="I53">
            <v>70</v>
          </cell>
          <cell r="J53">
            <v>0</v>
          </cell>
          <cell r="K53">
            <v>0</v>
          </cell>
          <cell r="O53">
            <v>14</v>
          </cell>
          <cell r="Q53">
            <v>10.357142857142858</v>
          </cell>
          <cell r="R53">
            <v>10.357142857142858</v>
          </cell>
          <cell r="S53">
            <v>27</v>
          </cell>
          <cell r="T53">
            <v>12</v>
          </cell>
          <cell r="U53">
            <v>20</v>
          </cell>
          <cell r="V53">
            <v>0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1165</v>
          </cell>
          <cell r="D54">
            <v>3058</v>
          </cell>
          <cell r="E54">
            <v>2894</v>
          </cell>
          <cell r="F54">
            <v>1312</v>
          </cell>
          <cell r="G54" t="str">
            <v>пуд,яб</v>
          </cell>
          <cell r="H54">
            <v>180</v>
          </cell>
          <cell r="I54">
            <v>2892</v>
          </cell>
          <cell r="J54">
            <v>2</v>
          </cell>
          <cell r="K54">
            <v>840</v>
          </cell>
          <cell r="O54">
            <v>322</v>
          </cell>
          <cell r="P54">
            <v>960</v>
          </cell>
          <cell r="Q54">
            <v>9.6645962732919255</v>
          </cell>
          <cell r="R54">
            <v>4.0745341614906829</v>
          </cell>
          <cell r="S54">
            <v>265.39999999999998</v>
          </cell>
          <cell r="T54">
            <v>325.2</v>
          </cell>
          <cell r="U54">
            <v>382</v>
          </cell>
          <cell r="V54">
            <v>1284</v>
          </cell>
          <cell r="Y54">
            <v>960</v>
          </cell>
          <cell r="Z54" t="str">
            <v>яб</v>
          </cell>
          <cell r="AA54">
            <v>80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1121</v>
          </cell>
          <cell r="D55">
            <v>192</v>
          </cell>
          <cell r="E55">
            <v>273</v>
          </cell>
          <cell r="F55">
            <v>1037</v>
          </cell>
          <cell r="G55">
            <v>1</v>
          </cell>
          <cell r="H55">
            <v>180</v>
          </cell>
          <cell r="I55">
            <v>258</v>
          </cell>
          <cell r="J55">
            <v>15</v>
          </cell>
          <cell r="K55">
            <v>0</v>
          </cell>
          <cell r="O55">
            <v>54.6</v>
          </cell>
          <cell r="Q55">
            <v>18.992673992673993</v>
          </cell>
          <cell r="R55">
            <v>18.992673992673993</v>
          </cell>
          <cell r="S55">
            <v>79.2</v>
          </cell>
          <cell r="T55">
            <v>134</v>
          </cell>
          <cell r="U55">
            <v>101</v>
          </cell>
          <cell r="V55">
            <v>0</v>
          </cell>
          <cell r="Y55">
            <v>0</v>
          </cell>
          <cell r="Z55">
            <v>0</v>
          </cell>
          <cell r="AA55">
            <v>0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1126</v>
          </cell>
          <cell r="D56">
            <v>251</v>
          </cell>
          <cell r="E56">
            <v>375</v>
          </cell>
          <cell r="F56">
            <v>996</v>
          </cell>
          <cell r="G56">
            <v>1</v>
          </cell>
          <cell r="H56">
            <v>180</v>
          </cell>
          <cell r="I56">
            <v>381</v>
          </cell>
          <cell r="J56">
            <v>-6</v>
          </cell>
          <cell r="K56">
            <v>0</v>
          </cell>
          <cell r="O56">
            <v>75</v>
          </cell>
          <cell r="Q56">
            <v>13.28</v>
          </cell>
          <cell r="R56">
            <v>13.28</v>
          </cell>
          <cell r="S56">
            <v>84</v>
          </cell>
          <cell r="T56">
            <v>126.2</v>
          </cell>
          <cell r="U56">
            <v>58</v>
          </cell>
          <cell r="V56">
            <v>0</v>
          </cell>
          <cell r="Y56">
            <v>0</v>
          </cell>
          <cell r="Z56">
            <v>0</v>
          </cell>
          <cell r="AA56">
            <v>0</v>
          </cell>
          <cell r="AB56">
            <v>0.3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 t="str">
            <v>кг</v>
          </cell>
          <cell r="C57">
            <v>14.2</v>
          </cell>
          <cell r="D57">
            <v>1.8</v>
          </cell>
          <cell r="E57">
            <v>9</v>
          </cell>
          <cell r="F57">
            <v>7</v>
          </cell>
          <cell r="G57">
            <v>1</v>
          </cell>
          <cell r="H57" t="e">
            <v>#N/A</v>
          </cell>
          <cell r="I57">
            <v>10.8</v>
          </cell>
          <cell r="J57">
            <v>-1.8000000000000007</v>
          </cell>
          <cell r="K57">
            <v>0</v>
          </cell>
          <cell r="O57">
            <v>1.8</v>
          </cell>
          <cell r="P57">
            <v>20</v>
          </cell>
          <cell r="Q57">
            <v>15</v>
          </cell>
          <cell r="R57">
            <v>3.8888888888888888</v>
          </cell>
          <cell r="S57">
            <v>1.8</v>
          </cell>
          <cell r="T57">
            <v>0.72</v>
          </cell>
          <cell r="U57">
            <v>0</v>
          </cell>
          <cell r="V57">
            <v>0</v>
          </cell>
          <cell r="Y57">
            <v>20</v>
          </cell>
          <cell r="Z57" t="str">
            <v>увел</v>
          </cell>
          <cell r="AA57">
            <v>11.111111111111111</v>
          </cell>
          <cell r="AB57">
            <v>1</v>
          </cell>
        </row>
        <row r="58">
          <cell r="A58" t="str">
            <v>Чебупай сочное яблоко ТМ Горячая штучка 0,2 кг зам.  ПОКОМ</v>
          </cell>
          <cell r="B58" t="str">
            <v>шт</v>
          </cell>
          <cell r="C58">
            <v>115</v>
          </cell>
          <cell r="D58">
            <v>730</v>
          </cell>
          <cell r="E58">
            <v>381</v>
          </cell>
          <cell r="F58">
            <v>460</v>
          </cell>
          <cell r="G58">
            <v>1</v>
          </cell>
          <cell r="H58">
            <v>365</v>
          </cell>
          <cell r="I58">
            <v>381</v>
          </cell>
          <cell r="J58">
            <v>0</v>
          </cell>
          <cell r="K58">
            <v>360</v>
          </cell>
          <cell r="O58">
            <v>76.2</v>
          </cell>
          <cell r="P58">
            <v>120</v>
          </cell>
          <cell r="Q58">
            <v>12.335958005249344</v>
          </cell>
          <cell r="R58">
            <v>6.0367454068241466</v>
          </cell>
          <cell r="S58">
            <v>19.600000000000001</v>
          </cell>
          <cell r="T58">
            <v>50.2</v>
          </cell>
          <cell r="U58">
            <v>64</v>
          </cell>
          <cell r="V58">
            <v>0</v>
          </cell>
          <cell r="Y58">
            <v>120</v>
          </cell>
          <cell r="Z58">
            <v>0</v>
          </cell>
          <cell r="AA58">
            <v>20</v>
          </cell>
          <cell r="AB58">
            <v>0.2</v>
          </cell>
        </row>
        <row r="59">
          <cell r="A59" t="str">
            <v>Чебупай спелая вишня ТМ Горячая штучка 0,2 кг зам.  ПОКОМ</v>
          </cell>
          <cell r="B59" t="str">
            <v>шт</v>
          </cell>
          <cell r="C59">
            <v>207</v>
          </cell>
          <cell r="D59">
            <v>397</v>
          </cell>
          <cell r="E59">
            <v>329</v>
          </cell>
          <cell r="F59">
            <v>275</v>
          </cell>
          <cell r="G59">
            <v>1</v>
          </cell>
          <cell r="H59">
            <v>365</v>
          </cell>
          <cell r="I59">
            <v>325</v>
          </cell>
          <cell r="J59">
            <v>4</v>
          </cell>
          <cell r="K59">
            <v>240</v>
          </cell>
          <cell r="O59">
            <v>65.8</v>
          </cell>
          <cell r="P59">
            <v>180</v>
          </cell>
          <cell r="Q59">
            <v>10.562310030395137</v>
          </cell>
          <cell r="R59">
            <v>4.179331306990882</v>
          </cell>
          <cell r="S59">
            <v>44.4</v>
          </cell>
          <cell r="T59">
            <v>70.599999999999994</v>
          </cell>
          <cell r="U59">
            <v>107</v>
          </cell>
          <cell r="V59">
            <v>0</v>
          </cell>
          <cell r="Y59">
            <v>180</v>
          </cell>
          <cell r="Z59">
            <v>0</v>
          </cell>
          <cell r="AA59">
            <v>30</v>
          </cell>
          <cell r="AB59">
            <v>0.2</v>
          </cell>
        </row>
        <row r="60">
          <cell r="A60" t="str">
            <v>Чебупели Курочка гриль ТМ Горячая штучка, 0,3 кг зам  ПОКОМ</v>
          </cell>
          <cell r="B60" t="str">
            <v>шт</v>
          </cell>
          <cell r="C60">
            <v>97</v>
          </cell>
          <cell r="D60">
            <v>285</v>
          </cell>
          <cell r="E60">
            <v>127</v>
          </cell>
          <cell r="F60">
            <v>250</v>
          </cell>
          <cell r="G60">
            <v>1</v>
          </cell>
          <cell r="H60">
            <v>180</v>
          </cell>
          <cell r="I60">
            <v>132</v>
          </cell>
          <cell r="J60">
            <v>-5</v>
          </cell>
          <cell r="K60">
            <v>0</v>
          </cell>
          <cell r="O60">
            <v>25.4</v>
          </cell>
          <cell r="Q60">
            <v>9.8425196850393704</v>
          </cell>
          <cell r="R60">
            <v>9.8425196850393704</v>
          </cell>
          <cell r="S60">
            <v>20.399999999999999</v>
          </cell>
          <cell r="T60">
            <v>36.4</v>
          </cell>
          <cell r="U60">
            <v>17</v>
          </cell>
          <cell r="V60">
            <v>0</v>
          </cell>
          <cell r="Y60">
            <v>0</v>
          </cell>
          <cell r="Z60" t="str">
            <v>яб</v>
          </cell>
          <cell r="AA60">
            <v>0</v>
          </cell>
          <cell r="AB60">
            <v>0.3</v>
          </cell>
        </row>
        <row r="61">
          <cell r="A61" t="str">
            <v>Чебупицца курочка по-итальянски Горячая штучка 0,25 кг зам  ПОКОМ</v>
          </cell>
          <cell r="B61" t="str">
            <v>шт</v>
          </cell>
          <cell r="C61">
            <v>1912</v>
          </cell>
          <cell r="D61">
            <v>2627</v>
          </cell>
          <cell r="E61">
            <v>2958</v>
          </cell>
          <cell r="F61">
            <v>1552</v>
          </cell>
          <cell r="G61">
            <v>1</v>
          </cell>
          <cell r="H61">
            <v>180</v>
          </cell>
          <cell r="I61">
            <v>2944</v>
          </cell>
          <cell r="J61">
            <v>14</v>
          </cell>
          <cell r="K61">
            <v>1320</v>
          </cell>
          <cell r="O61">
            <v>426</v>
          </cell>
          <cell r="P61">
            <v>1200</v>
          </cell>
          <cell r="Q61">
            <v>9.55868544600939</v>
          </cell>
          <cell r="R61">
            <v>3.643192488262911</v>
          </cell>
          <cell r="S61">
            <v>385.6</v>
          </cell>
          <cell r="T61">
            <v>428.2</v>
          </cell>
          <cell r="U61">
            <v>462</v>
          </cell>
          <cell r="V61">
            <v>828</v>
          </cell>
          <cell r="Y61">
            <v>1200</v>
          </cell>
          <cell r="Z61">
            <v>0</v>
          </cell>
          <cell r="AA61">
            <v>100</v>
          </cell>
          <cell r="AB61">
            <v>0.25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2687</v>
          </cell>
          <cell r="D62">
            <v>2292</v>
          </cell>
          <cell r="E62">
            <v>3391</v>
          </cell>
          <cell r="F62">
            <v>1547</v>
          </cell>
          <cell r="G62">
            <v>1</v>
          </cell>
          <cell r="H62">
            <v>180</v>
          </cell>
          <cell r="I62">
            <v>3397</v>
          </cell>
          <cell r="J62">
            <v>-6</v>
          </cell>
          <cell r="K62">
            <v>840</v>
          </cell>
          <cell r="O62">
            <v>354.2</v>
          </cell>
          <cell r="P62">
            <v>960</v>
          </cell>
          <cell r="Q62">
            <v>9.4494635798983619</v>
          </cell>
          <cell r="R62">
            <v>4.3675889328063242</v>
          </cell>
          <cell r="S62">
            <v>437.8</v>
          </cell>
          <cell r="T62">
            <v>380.6</v>
          </cell>
          <cell r="U62">
            <v>344</v>
          </cell>
          <cell r="V62">
            <v>1620</v>
          </cell>
          <cell r="Y62">
            <v>960</v>
          </cell>
          <cell r="Z62">
            <v>0</v>
          </cell>
          <cell r="AA62">
            <v>80</v>
          </cell>
          <cell r="AB62">
            <v>0.25</v>
          </cell>
        </row>
        <row r="63">
          <cell r="A63" t="str">
            <v>Чебуреки с мясом, грибами и картофелем. ВЕС ТМ Зареченские ВЕС  ПОКОМ</v>
          </cell>
          <cell r="B63" t="str">
            <v>кг</v>
          </cell>
          <cell r="C63">
            <v>4.4000000000000004</v>
          </cell>
          <cell r="E63">
            <v>0</v>
          </cell>
          <cell r="F63">
            <v>1.7</v>
          </cell>
          <cell r="G63" t="str">
            <v>выв</v>
          </cell>
          <cell r="H63" t="e">
            <v>#N/A</v>
          </cell>
          <cell r="I63">
            <v>0</v>
          </cell>
          <cell r="J63">
            <v>0</v>
          </cell>
          <cell r="K63">
            <v>0</v>
          </cell>
          <cell r="O63">
            <v>0</v>
          </cell>
          <cell r="Q63" t="e">
            <v>#DIV/0!</v>
          </cell>
          <cell r="R63" t="e">
            <v>#DIV/0!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Y63">
            <v>0</v>
          </cell>
          <cell r="Z63" t="e">
            <v>#N/A</v>
          </cell>
          <cell r="AA63">
            <v>0</v>
          </cell>
          <cell r="AB63">
            <v>0</v>
          </cell>
        </row>
        <row r="64">
          <cell r="A64" t="str">
            <v>Чебуреки сочные ВЕС ТМ Зареченские  ПОКОМ</v>
          </cell>
          <cell r="B64" t="str">
            <v>кг</v>
          </cell>
          <cell r="C64">
            <v>410</v>
          </cell>
          <cell r="D64">
            <v>430</v>
          </cell>
          <cell r="E64">
            <v>500</v>
          </cell>
          <cell r="F64">
            <v>320</v>
          </cell>
          <cell r="G64">
            <v>1</v>
          </cell>
          <cell r="H64" t="e">
            <v>#N/A</v>
          </cell>
          <cell r="I64">
            <v>515.00099999999998</v>
          </cell>
          <cell r="J64">
            <v>-15.000999999999976</v>
          </cell>
          <cell r="K64">
            <v>280</v>
          </cell>
          <cell r="O64">
            <v>100</v>
          </cell>
          <cell r="P64">
            <v>350</v>
          </cell>
          <cell r="Q64">
            <v>9.5</v>
          </cell>
          <cell r="R64">
            <v>3.2</v>
          </cell>
          <cell r="S64">
            <v>87</v>
          </cell>
          <cell r="T64">
            <v>95</v>
          </cell>
          <cell r="U64">
            <v>100</v>
          </cell>
          <cell r="V64">
            <v>0</v>
          </cell>
          <cell r="Y64">
            <v>350</v>
          </cell>
          <cell r="Z64" t="e">
            <v>#N/A</v>
          </cell>
          <cell r="AA64">
            <v>70</v>
          </cell>
          <cell r="AB6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14.03.2024 - 20.03.2024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74.254999999999995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431.75400000000002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6.5</v>
          </cell>
          <cell r="F9">
            <v>731.101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</v>
          </cell>
          <cell r="F10">
            <v>1491.1189999999999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250.911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</v>
          </cell>
          <cell r="F12">
            <v>278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604</v>
          </cell>
          <cell r="F13">
            <v>2466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2414</v>
          </cell>
          <cell r="F14">
            <v>5747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787</v>
          </cell>
          <cell r="F15">
            <v>3902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</v>
          </cell>
          <cell r="F16">
            <v>234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89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171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218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</v>
          </cell>
          <cell r="F20">
            <v>317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264</v>
          </cell>
        </row>
        <row r="22">
          <cell r="A22" t="str">
            <v xml:space="preserve"> 065  Колбаса Молочная по-стародворски, 0,5кг,ПОКОМ</v>
          </cell>
          <cell r="F22">
            <v>1</v>
          </cell>
        </row>
        <row r="23">
          <cell r="A23" t="str">
            <v xml:space="preserve"> 068  Колбаса Особая ТМ Особый рецепт, 0,5 кг, ПОКОМ</v>
          </cell>
          <cell r="D23">
            <v>1</v>
          </cell>
          <cell r="F23">
            <v>85</v>
          </cell>
        </row>
        <row r="24">
          <cell r="A24" t="str">
            <v xml:space="preserve"> 079  Колбаса Сервелат Кремлевский,  0.35 кг, ПОКОМ</v>
          </cell>
          <cell r="D24">
            <v>1</v>
          </cell>
          <cell r="F24">
            <v>68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2</v>
          </cell>
          <cell r="F25">
            <v>1180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3</v>
          </cell>
          <cell r="F26">
            <v>349</v>
          </cell>
        </row>
        <row r="27">
          <cell r="A27" t="str">
            <v xml:space="preserve"> 096  Сосиски Баварские,  0.42кг,ПОКОМ</v>
          </cell>
          <cell r="F27">
            <v>6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F28">
            <v>1165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61</v>
          </cell>
          <cell r="F29">
            <v>278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240</v>
          </cell>
          <cell r="F30">
            <v>1039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</v>
          </cell>
          <cell r="F31">
            <v>996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3.2</v>
          </cell>
          <cell r="F32">
            <v>661.98299999999995</v>
          </cell>
        </row>
        <row r="33">
          <cell r="A33" t="str">
            <v xml:space="preserve"> 201  Ветчина Нежная ТМ Особый рецепт, (2,5кг), ПОКОМ</v>
          </cell>
          <cell r="D33">
            <v>25.3</v>
          </cell>
          <cell r="F33">
            <v>8377.6239999999998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0.8</v>
          </cell>
          <cell r="F34">
            <v>341.37799999999999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2.5</v>
          </cell>
          <cell r="F35">
            <v>840.64099999999996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258.80599999999998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30.401</v>
          </cell>
          <cell r="F37">
            <v>12552.629000000001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30.954000000000001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0.8</v>
          </cell>
          <cell r="F39">
            <v>61.21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2.4</v>
          </cell>
          <cell r="F40">
            <v>688.26900000000001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10.1</v>
          </cell>
          <cell r="F41">
            <v>4357.674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10.1</v>
          </cell>
          <cell r="F42">
            <v>4831.0029999999997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1.6</v>
          </cell>
          <cell r="F43">
            <v>406.38200000000001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F44">
            <v>394.63299999999998</v>
          </cell>
        </row>
        <row r="45">
          <cell r="A45" t="str">
            <v xml:space="preserve"> 240  Колбаса Салями охотничья, ВЕС. ПОКОМ</v>
          </cell>
          <cell r="D45">
            <v>1</v>
          </cell>
          <cell r="F45">
            <v>21.585999999999999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1.6</v>
          </cell>
          <cell r="F46">
            <v>686.43799999999999</v>
          </cell>
        </row>
        <row r="47">
          <cell r="A47" t="str">
            <v xml:space="preserve"> 243  Колбаса Сервелат Зернистый, ВЕС.  ПОКОМ</v>
          </cell>
          <cell r="F47">
            <v>167.11</v>
          </cell>
        </row>
        <row r="48">
          <cell r="A48" t="str">
            <v xml:space="preserve"> 247  Сардельки Нежные, ВЕС.  ПОКОМ</v>
          </cell>
          <cell r="D48">
            <v>2.6</v>
          </cell>
          <cell r="F48">
            <v>208.86699999999999</v>
          </cell>
        </row>
        <row r="49">
          <cell r="A49" t="str">
            <v xml:space="preserve"> 248  Сардельки Сочные ТМ Особый рецепт,   ПОКОМ</v>
          </cell>
          <cell r="F49">
            <v>177.08500000000001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3.9</v>
          </cell>
          <cell r="F50">
            <v>1567.617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81.450999999999993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242.58099999999999</v>
          </cell>
        </row>
        <row r="53">
          <cell r="A53" t="str">
            <v xml:space="preserve"> 263  Шпикачки Стародворские, ВЕС.  ПОКОМ</v>
          </cell>
          <cell r="F53">
            <v>214.66900000000001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1.4</v>
          </cell>
          <cell r="F54">
            <v>366.15899999999999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0.7</v>
          </cell>
          <cell r="F55">
            <v>371.709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0.7</v>
          </cell>
          <cell r="F56">
            <v>297.75299999999999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6</v>
          </cell>
          <cell r="F57">
            <v>1811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521</v>
          </cell>
          <cell r="F58">
            <v>4221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730</v>
          </cell>
          <cell r="F59">
            <v>4988</v>
          </cell>
        </row>
        <row r="60">
          <cell r="A60" t="str">
            <v xml:space="preserve"> 283  Сосиски Сочинки, ВЕС, ТМ Стародворье ПОКОМ</v>
          </cell>
          <cell r="D60">
            <v>4.3</v>
          </cell>
          <cell r="F60">
            <v>486.83300000000003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6</v>
          </cell>
          <cell r="F61">
            <v>400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162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4</v>
          </cell>
          <cell r="F63">
            <v>1357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F64">
            <v>211.25899999999999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5</v>
          </cell>
          <cell r="F65">
            <v>2876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11</v>
          </cell>
          <cell r="F66">
            <v>4103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F67">
            <v>84.686999999999998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F68">
            <v>104.462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6</v>
          </cell>
          <cell r="F69">
            <v>1469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10</v>
          </cell>
          <cell r="F70">
            <v>1856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6</v>
          </cell>
          <cell r="F71">
            <v>1100</v>
          </cell>
        </row>
        <row r="72">
          <cell r="A72" t="str">
            <v xml:space="preserve"> 312  Ветчина Филейская ВЕС ТМ  Вязанка ТС Столичная  ПОКОМ</v>
          </cell>
          <cell r="F72">
            <v>344.24599999999998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2.6</v>
          </cell>
          <cell r="F73">
            <v>1078.297</v>
          </cell>
        </row>
        <row r="74">
          <cell r="A74" t="str">
            <v xml:space="preserve"> 316  Колбаса Нежная ТМ Зареченские ВЕС  ПОКОМ</v>
          </cell>
          <cell r="F74">
            <v>63.703000000000003</v>
          </cell>
        </row>
        <row r="75">
          <cell r="A75" t="str">
            <v xml:space="preserve"> 318  Сосиски Датские ТМ Зареченские, ВЕС  ПОКОМ</v>
          </cell>
          <cell r="D75">
            <v>1.3</v>
          </cell>
          <cell r="F75">
            <v>2589.0990000000002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659</v>
          </cell>
          <cell r="F76">
            <v>4404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914</v>
          </cell>
          <cell r="F77">
            <v>4252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6</v>
          </cell>
          <cell r="F78">
            <v>1264</v>
          </cell>
        </row>
        <row r="79">
          <cell r="A79" t="str">
            <v xml:space="preserve"> 328  Сардельки Сочинки Стародворье ТМ  0,4 кг ПОКОМ</v>
          </cell>
          <cell r="F79">
            <v>530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8</v>
          </cell>
          <cell r="F80">
            <v>521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1.3</v>
          </cell>
          <cell r="F81">
            <v>1038.3209999999999</v>
          </cell>
        </row>
        <row r="82">
          <cell r="A82" t="str">
            <v xml:space="preserve"> 334  Паштет Любительский ТМ Стародворье ламистер 0,1 кг  ПОКОМ</v>
          </cell>
          <cell r="D82">
            <v>6</v>
          </cell>
          <cell r="F82">
            <v>279</v>
          </cell>
        </row>
        <row r="83">
          <cell r="A83" t="str">
            <v xml:space="preserve"> 335  Колбаса Сливушка ТМ Вязанка. ВЕС.  ПОКОМ </v>
          </cell>
          <cell r="D83">
            <v>1.3</v>
          </cell>
          <cell r="F83">
            <v>147.011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715</v>
          </cell>
          <cell r="F84">
            <v>3791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2</v>
          </cell>
          <cell r="F85">
            <v>2315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4.8010000000000002</v>
          </cell>
          <cell r="F86">
            <v>637.66600000000005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4.0010000000000003</v>
          </cell>
          <cell r="F87">
            <v>502.85399999999998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3.2010000000000001</v>
          </cell>
          <cell r="F88">
            <v>767.39499999999998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2.4009999999999998</v>
          </cell>
          <cell r="F89">
            <v>583.82399999999996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F90">
            <v>125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F91">
            <v>146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F92">
            <v>239</v>
          </cell>
        </row>
        <row r="93">
          <cell r="A93" t="str">
            <v xml:space="preserve"> 364  Сардельки Филейские Вязанка ВЕС NDX ТМ Вязанка  ПОКОМ</v>
          </cell>
          <cell r="F93">
            <v>364.803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F94">
            <v>1</v>
          </cell>
        </row>
        <row r="95">
          <cell r="A95" t="str">
            <v xml:space="preserve"> 373 Колбаса вареная Сочинка ТМ Стародворье ВЕС ПОКОМ</v>
          </cell>
          <cell r="F95">
            <v>83.55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F96">
            <v>451</v>
          </cell>
        </row>
        <row r="97">
          <cell r="A97" t="str">
            <v xml:space="preserve"> 377  Колбаса Молочная Дугушка 0,6кг ТМ Стародворье  ПОКОМ</v>
          </cell>
          <cell r="F97">
            <v>428</v>
          </cell>
        </row>
        <row r="98">
          <cell r="A98" t="str">
            <v xml:space="preserve"> 380  Колбаса Филейбургская с филе сочного окорока 0,13кг с/в ТМ Баварушка  ПОКОМ</v>
          </cell>
          <cell r="F98">
            <v>2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D99">
            <v>5</v>
          </cell>
          <cell r="F99">
            <v>2288</v>
          </cell>
        </row>
        <row r="100">
          <cell r="A100" t="str">
            <v xml:space="preserve"> 387  Колбаса вареная Мусульманская Халяль ТМ Вязанка, 0,4 кг ПОКОМ</v>
          </cell>
          <cell r="D100">
            <v>4</v>
          </cell>
          <cell r="F100">
            <v>567</v>
          </cell>
        </row>
        <row r="101">
          <cell r="A101" t="str">
            <v xml:space="preserve"> 388  Сосиски Восточные Халяль ТМ Вязанка 0,33 кг АК. ПОКОМ</v>
          </cell>
          <cell r="D101">
            <v>7</v>
          </cell>
          <cell r="F101">
            <v>644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D102">
            <v>2</v>
          </cell>
          <cell r="F102">
            <v>487</v>
          </cell>
        </row>
        <row r="103">
          <cell r="A103" t="str">
            <v xml:space="preserve"> 405  Сардельки Сливушки ТМ Вязанка в оболочке айпил 0,33 кг. ПОКОМ</v>
          </cell>
          <cell r="F103">
            <v>327</v>
          </cell>
        </row>
        <row r="104">
          <cell r="A104" t="str">
            <v xml:space="preserve"> 410  Сосиски Баварские с сыром ТМ Стародворье 0,35 кг. ПОКОМ</v>
          </cell>
          <cell r="D104">
            <v>456</v>
          </cell>
          <cell r="F104">
            <v>5286</v>
          </cell>
        </row>
        <row r="105">
          <cell r="A105" t="str">
            <v xml:space="preserve"> 412  Сосиски Баварские ТМ Стародворье 0,35 кг ПОКОМ</v>
          </cell>
          <cell r="D105">
            <v>353</v>
          </cell>
          <cell r="F105">
            <v>10599</v>
          </cell>
        </row>
        <row r="106">
          <cell r="A106" t="str">
            <v xml:space="preserve"> 414  Колбаса Филейбургская с филе сочного окорока 0,11 кг ТМ Баварушка ПОКОМ</v>
          </cell>
          <cell r="D106">
            <v>1</v>
          </cell>
          <cell r="F106">
            <v>210</v>
          </cell>
        </row>
        <row r="107">
          <cell r="A107" t="str">
            <v xml:space="preserve"> 415  Колбаса Балыкбургская с мраморным балыком 0,11 кг ТМ Баварушка  ПОКОМ</v>
          </cell>
          <cell r="F107">
            <v>252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D108">
            <v>5</v>
          </cell>
          <cell r="F108">
            <v>485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F109">
            <v>28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D110">
            <v>3</v>
          </cell>
          <cell r="F110">
            <v>248</v>
          </cell>
        </row>
        <row r="111">
          <cell r="A111" t="str">
            <v xml:space="preserve"> 420  Колбаса Мясорубская 0,28 кг ТМ Стародворье в оболочке черева  ПОКОМ</v>
          </cell>
          <cell r="F111">
            <v>89</v>
          </cell>
        </row>
        <row r="112">
          <cell r="A112" t="str">
            <v xml:space="preserve"> 421  Сосиски Царедворские 0,33 кг ТМ Стародворье  ПОКОМ</v>
          </cell>
          <cell r="F112">
            <v>655</v>
          </cell>
        </row>
        <row r="113">
          <cell r="A113" t="str">
            <v xml:space="preserve"> 422  Деликатесы Бекон Балыкбургский ТМ Баварушка  0,15 кг.ПОКОМ</v>
          </cell>
          <cell r="F113">
            <v>268</v>
          </cell>
        </row>
        <row r="114">
          <cell r="A114" t="str">
            <v xml:space="preserve"> 426  Колбаса варенокопченая из мяса птицы Сервелат Царедворский, 0,28 кг срез ПОКОМ</v>
          </cell>
          <cell r="F114">
            <v>321</v>
          </cell>
        </row>
        <row r="115">
          <cell r="A115" t="str">
            <v xml:space="preserve"> 427  Колбаса Филедворская ТМ Стародворье в оболочке полиамид. ВЕС ПОКОМ</v>
          </cell>
          <cell r="F115">
            <v>8</v>
          </cell>
        </row>
        <row r="116">
          <cell r="A116" t="str">
            <v xml:space="preserve"> 428  Сосиски Царедворские по-баварски ТМ Стародворье, 0,33 кг ПОКОМ</v>
          </cell>
          <cell r="F116">
            <v>387</v>
          </cell>
        </row>
        <row r="117">
          <cell r="A117" t="str">
            <v xml:space="preserve"> 430  Колбаса Стародворская с окороком 0,4 кг. ТМ Стародворье в оболочке полиамид  ПОКОМ</v>
          </cell>
          <cell r="D117">
            <v>1</v>
          </cell>
          <cell r="F117">
            <v>492</v>
          </cell>
        </row>
        <row r="118">
          <cell r="A118" t="str">
            <v xml:space="preserve"> 431  Колбаса Стародворская с окороком в оболочке полиамид ТМ Стародворье ВЕС ПОКОМ</v>
          </cell>
          <cell r="F118">
            <v>14.000999999999999</v>
          </cell>
        </row>
        <row r="119">
          <cell r="A119" t="str">
            <v xml:space="preserve"> 433 Колбаса Стародворская со шпиком  в оболочке полиамид. ТМ Стародворье ВЕС ПОКОМ</v>
          </cell>
          <cell r="F119">
            <v>59.503</v>
          </cell>
        </row>
        <row r="120">
          <cell r="A120" t="str">
            <v xml:space="preserve"> 436  Колбаса Молочная стародворская с молоком, ВЕС, ТМ Стародворье  ПОКОМ</v>
          </cell>
          <cell r="F120">
            <v>111.556</v>
          </cell>
        </row>
        <row r="121">
          <cell r="A121" t="str">
            <v xml:space="preserve"> 438  Колбаса Филедворская 0,4 кг. ТМ Стародворье  ПОКОМ</v>
          </cell>
          <cell r="F121">
            <v>55</v>
          </cell>
        </row>
        <row r="122">
          <cell r="A122" t="str">
            <v>3215 ВЕТЧ.МЯСНАЯ Папа может п/о 0.4кг 8шт.    ОСТАНКИНО</v>
          </cell>
          <cell r="D122">
            <v>230</v>
          </cell>
          <cell r="F122">
            <v>230</v>
          </cell>
        </row>
        <row r="123">
          <cell r="A123" t="str">
            <v>3297 СЫТНЫЕ Папа может сар б/о мгс 1*3 СНГ  ОСТАНКИНО</v>
          </cell>
          <cell r="D123">
            <v>183.2</v>
          </cell>
          <cell r="F123">
            <v>183.2</v>
          </cell>
        </row>
        <row r="124">
          <cell r="A124" t="str">
            <v>3812 СОЧНЫЕ сос п/о мгс 2*2  ОСТАНКИНО</v>
          </cell>
          <cell r="D124">
            <v>1481.3</v>
          </cell>
          <cell r="F124">
            <v>1481.3</v>
          </cell>
        </row>
        <row r="125">
          <cell r="A125" t="str">
            <v>4063 МЯСНАЯ Папа может вар п/о_Л   ОСТАНКИНО</v>
          </cell>
          <cell r="D125">
            <v>1748.6</v>
          </cell>
          <cell r="F125">
            <v>1748.6</v>
          </cell>
        </row>
        <row r="126">
          <cell r="A126" t="str">
            <v>4117 ЭКСТРА Папа может с/к в/у_Л   ОСТАНКИНО</v>
          </cell>
          <cell r="D126">
            <v>62.1</v>
          </cell>
          <cell r="F126">
            <v>62.1</v>
          </cell>
        </row>
        <row r="127">
          <cell r="A127" t="str">
            <v>4342 Салями Финская п/к в/у ОСТАНКИНО</v>
          </cell>
          <cell r="D127">
            <v>5</v>
          </cell>
          <cell r="F127">
            <v>5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78.900000000000006</v>
          </cell>
          <cell r="F128">
            <v>78.900000000000006</v>
          </cell>
        </row>
        <row r="129">
          <cell r="A129" t="str">
            <v>4813 ФИЛЕЙНАЯ Папа может вар п/о_Л   ОСТАНКИНО</v>
          </cell>
          <cell r="D129">
            <v>405.85</v>
          </cell>
          <cell r="F129">
            <v>405.85</v>
          </cell>
        </row>
        <row r="130">
          <cell r="A130" t="str">
            <v>4993 САЛЯМИ ИТАЛЬЯНСКАЯ с/к в/у 1/250*8_120c ОСТАНКИНО</v>
          </cell>
          <cell r="D130">
            <v>446</v>
          </cell>
          <cell r="F130">
            <v>446</v>
          </cell>
        </row>
        <row r="131">
          <cell r="A131" t="str">
            <v>5246 ДОКТОРСКАЯ ПРЕМИУМ вар б/о мгс_30с ОСТАНКИНО</v>
          </cell>
          <cell r="D131">
            <v>34.5</v>
          </cell>
          <cell r="F131">
            <v>34.5</v>
          </cell>
        </row>
        <row r="132">
          <cell r="A132" t="str">
            <v>5247 РУССКАЯ ПРЕМИУМ вар б/о мгс_30с ОСТАНКИНО</v>
          </cell>
          <cell r="D132">
            <v>34.5</v>
          </cell>
          <cell r="F132">
            <v>34.5</v>
          </cell>
        </row>
        <row r="133">
          <cell r="A133" t="str">
            <v>5336 ОСОБАЯ вар п/о  ОСТАНКИНО</v>
          </cell>
          <cell r="D133">
            <v>539.4</v>
          </cell>
          <cell r="F133">
            <v>539.4</v>
          </cell>
        </row>
        <row r="134">
          <cell r="A134" t="str">
            <v>5337 ОСОБАЯ СО ШПИКОМ вар п/о  ОСТАНКИНО</v>
          </cell>
          <cell r="D134">
            <v>82.2</v>
          </cell>
          <cell r="F134">
            <v>82.2</v>
          </cell>
        </row>
        <row r="135">
          <cell r="A135" t="str">
            <v>5341 СЕРВЕЛАТ ОХОТНИЧИЙ в/к в/у  ОСТАНКИНО</v>
          </cell>
          <cell r="D135">
            <v>353.9</v>
          </cell>
          <cell r="F135">
            <v>353.9</v>
          </cell>
        </row>
        <row r="136">
          <cell r="A136" t="str">
            <v>5483 ЭКСТРА Папа может с/к в/у 1/250 8шт.   ОСТАНКИНО</v>
          </cell>
          <cell r="D136">
            <v>777</v>
          </cell>
          <cell r="F136">
            <v>777</v>
          </cell>
        </row>
        <row r="137">
          <cell r="A137" t="str">
            <v>5544 Сервелат Финский в/к в/у_45с НОВАЯ ОСТАНКИНО</v>
          </cell>
          <cell r="D137">
            <v>801.5</v>
          </cell>
          <cell r="F137">
            <v>801.5</v>
          </cell>
        </row>
        <row r="138">
          <cell r="A138" t="str">
            <v>5682 САЛЯМИ МЕЛКОЗЕРНЕНАЯ с/к в/у 1/120_60с   ОСТАНКИНО</v>
          </cell>
          <cell r="D138">
            <v>1979</v>
          </cell>
          <cell r="F138">
            <v>1979</v>
          </cell>
        </row>
        <row r="139">
          <cell r="A139" t="str">
            <v>5706 АРОМАТНАЯ Папа может с/к в/у 1/250 8шт.  ОСТАНКИНО</v>
          </cell>
          <cell r="D139">
            <v>834</v>
          </cell>
          <cell r="F139">
            <v>834</v>
          </cell>
        </row>
        <row r="140">
          <cell r="A140" t="str">
            <v>5708 ПОСОЛЬСКАЯ Папа может с/к в/у ОСТАНКИНО</v>
          </cell>
          <cell r="D140">
            <v>63</v>
          </cell>
          <cell r="F140">
            <v>63</v>
          </cell>
        </row>
        <row r="141">
          <cell r="A141" t="str">
            <v>5820 СЛИВОЧНЫЕ Папа может сос п/о мгс 2*2_45с   ОСТАНКИНО</v>
          </cell>
          <cell r="D141">
            <v>106</v>
          </cell>
          <cell r="F141">
            <v>106</v>
          </cell>
        </row>
        <row r="142">
          <cell r="A142" t="str">
            <v>5851 ЭКСТРА Папа может вар п/о   ОСТАНКИНО</v>
          </cell>
          <cell r="D142">
            <v>330.55</v>
          </cell>
          <cell r="F142">
            <v>330.55</v>
          </cell>
        </row>
        <row r="143">
          <cell r="A143" t="str">
            <v>5931 ОХОТНИЧЬЯ Папа может с/к в/у 1/220 8шт.   ОСТАНКИНО</v>
          </cell>
          <cell r="D143">
            <v>697</v>
          </cell>
          <cell r="F143">
            <v>697</v>
          </cell>
        </row>
        <row r="144">
          <cell r="A144" t="str">
            <v>5976 МОЛОЧНЫЕ ТРАДИЦ. сос п/о в/у 1/350_45с  ОСТАНКИНО</v>
          </cell>
          <cell r="D144">
            <v>772</v>
          </cell>
          <cell r="F144">
            <v>772</v>
          </cell>
        </row>
        <row r="145">
          <cell r="A145" t="str">
            <v>5981 МОЛОЧНЫЕ ТРАДИЦ. сос п/о мгс 1*6_45с   ОСТАНКИНО</v>
          </cell>
          <cell r="D145">
            <v>182.3</v>
          </cell>
          <cell r="F145">
            <v>182.3</v>
          </cell>
        </row>
        <row r="146">
          <cell r="A146" t="str">
            <v>5982 МОЛОЧНЫЕ ТРАДИЦ. сос п/о мгс 0,6кг_СНГ  ОСТАНКИНО</v>
          </cell>
          <cell r="D146">
            <v>319</v>
          </cell>
          <cell r="F146">
            <v>319</v>
          </cell>
        </row>
        <row r="147">
          <cell r="A147" t="str">
            <v>6004 РАГУ СВИНОЕ 1кг 8шт.зам_120с ОСТАНКИНО</v>
          </cell>
          <cell r="D147">
            <v>212</v>
          </cell>
          <cell r="F147">
            <v>212</v>
          </cell>
        </row>
        <row r="148">
          <cell r="A148" t="str">
            <v>6025 ВЕТЧ.ФИРМЕННАЯ С ИНДЕЙКОЙ п/о   ОСТАНКИНО</v>
          </cell>
          <cell r="D148">
            <v>16.8</v>
          </cell>
          <cell r="F148">
            <v>16.8</v>
          </cell>
        </row>
        <row r="149">
          <cell r="A149" t="str">
            <v>6041 МОЛОЧНЫЕ К ЗАВТРАКУ сос п/о мгс 1*3  ОСТАНКИНО</v>
          </cell>
          <cell r="D149">
            <v>240.6</v>
          </cell>
          <cell r="F149">
            <v>240.6</v>
          </cell>
        </row>
        <row r="150">
          <cell r="A150" t="str">
            <v>6042 МОЛОЧНЫЕ К ЗАВТРАКУ сос п/о в/у 0.4кг   ОСТАНКИНО</v>
          </cell>
          <cell r="D150">
            <v>885</v>
          </cell>
          <cell r="F150">
            <v>894</v>
          </cell>
        </row>
        <row r="151">
          <cell r="A151" t="str">
            <v>6113 СОЧНЫЕ сос п/о мгс 1*6_Ашан  ОСТАНКИНО</v>
          </cell>
          <cell r="D151">
            <v>1541.5</v>
          </cell>
          <cell r="F151">
            <v>1541.5</v>
          </cell>
        </row>
        <row r="152">
          <cell r="A152" t="str">
            <v>6123 МОЛОЧНЫЕ КЛАССИЧЕСКИЕ ПМ сос п/о мгс 2*4   ОСТАНКИНО</v>
          </cell>
          <cell r="D152">
            <v>587.20000000000005</v>
          </cell>
          <cell r="F152">
            <v>587.20000000000005</v>
          </cell>
        </row>
        <row r="153">
          <cell r="A153" t="str">
            <v>6213 СЕРВЕЛАТ ФИНСКИЙ СН в/к в/у 0.35кг 8шт.  ОСТАНКИНО</v>
          </cell>
          <cell r="D153">
            <v>76</v>
          </cell>
          <cell r="F153">
            <v>76</v>
          </cell>
        </row>
        <row r="154">
          <cell r="A154" t="str">
            <v>6215 СЕРВЕЛАТ ОРЕХОВЫЙ СН в/к в/у 0.35кг 8шт  ОСТАНКИНО</v>
          </cell>
          <cell r="D154">
            <v>47</v>
          </cell>
          <cell r="F154">
            <v>47</v>
          </cell>
        </row>
        <row r="155">
          <cell r="A155" t="str">
            <v>6217 ШПИКАЧКИ ДОМАШНИЕ СН п/о мгс 0.4кг 8шт.  ОСТАНКИНО</v>
          </cell>
          <cell r="D155">
            <v>37</v>
          </cell>
          <cell r="F155">
            <v>37</v>
          </cell>
        </row>
        <row r="156">
          <cell r="A156" t="str">
            <v>6221 НЕАПОЛИТАНСКИЙ ДУЭТ с/к с/н мгс 1/90  ОСТАНКИНО</v>
          </cell>
          <cell r="D156">
            <v>368</v>
          </cell>
          <cell r="F156">
            <v>368</v>
          </cell>
        </row>
        <row r="157">
          <cell r="A157" t="str">
            <v>6228 МЯСНОЕ АССОРТИ к/з с/н мгс 1/90 10шт.  ОСТАНКИНО</v>
          </cell>
          <cell r="D157">
            <v>517</v>
          </cell>
          <cell r="F157">
            <v>517</v>
          </cell>
        </row>
        <row r="158">
          <cell r="A158" t="str">
            <v>6241 ХОТ-ДОГ Папа может сос п/о мгс 0.38кг  ОСТАНКИНО</v>
          </cell>
          <cell r="D158">
            <v>133</v>
          </cell>
          <cell r="F158">
            <v>141</v>
          </cell>
        </row>
        <row r="159">
          <cell r="A159" t="str">
            <v>6247 ДОМАШНЯЯ Папа может вар п/о 0,4кг 8шт.  ОСТАНКИНО</v>
          </cell>
          <cell r="D159">
            <v>159</v>
          </cell>
          <cell r="F159">
            <v>159</v>
          </cell>
        </row>
        <row r="160">
          <cell r="A160" t="str">
            <v>6268 ГОВЯЖЬЯ Папа может вар п/о 0,4кг 8 шт.  ОСТАНКИНО</v>
          </cell>
          <cell r="D160">
            <v>237</v>
          </cell>
          <cell r="F160">
            <v>237</v>
          </cell>
        </row>
        <row r="161">
          <cell r="A161" t="str">
            <v>6281 СВИНИНА ДЕЛИКАТ. к/в мл/к в/у 0.3кг 45с  ОСТАНКИНО</v>
          </cell>
          <cell r="D161">
            <v>515</v>
          </cell>
          <cell r="F161">
            <v>515</v>
          </cell>
        </row>
        <row r="162">
          <cell r="A162" t="str">
            <v>6297 ФИЛЕЙНЫЕ сос ц/о в/у 1/270 12шт_45с  ОСТАНКИНО</v>
          </cell>
          <cell r="D162">
            <v>1864</v>
          </cell>
          <cell r="F162">
            <v>1864</v>
          </cell>
        </row>
        <row r="163">
          <cell r="A163" t="str">
            <v>6302 БАЛЫКОВАЯ СН в/к в/у 0.35кг 8шт.  ОСТАНКИНО</v>
          </cell>
          <cell r="D163">
            <v>72</v>
          </cell>
          <cell r="F163">
            <v>72</v>
          </cell>
        </row>
        <row r="164">
          <cell r="A164" t="str">
            <v>6303 МЯСНЫЕ Папа может сос п/о мгс 1.5*3  ОСТАНКИНО</v>
          </cell>
          <cell r="D164">
            <v>255.4</v>
          </cell>
          <cell r="F164">
            <v>255.4</v>
          </cell>
        </row>
        <row r="165">
          <cell r="A165" t="str">
            <v>6325 ДОКТОРСКАЯ ПРЕМИУМ вар п/о 0.4кг 8шт.  ОСТАНКИНО</v>
          </cell>
          <cell r="D165">
            <v>560</v>
          </cell>
          <cell r="F165">
            <v>560</v>
          </cell>
        </row>
        <row r="166">
          <cell r="A166" t="str">
            <v>6333 МЯСНАЯ Папа может вар п/о 0.4кг 8шт.  ОСТАНКИНО</v>
          </cell>
          <cell r="D166">
            <v>6410</v>
          </cell>
          <cell r="F166">
            <v>6410</v>
          </cell>
        </row>
        <row r="167">
          <cell r="A167" t="str">
            <v>6353 ЭКСТРА Папа может вар п/о 0.4кг 8шт.  ОСТАНКИНО</v>
          </cell>
          <cell r="D167">
            <v>1663</v>
          </cell>
          <cell r="F167">
            <v>1665</v>
          </cell>
        </row>
        <row r="168">
          <cell r="A168" t="str">
            <v>6392 ФИЛЕЙНАЯ Папа может вар п/о 0.4кг. ОСТАНКИНО</v>
          </cell>
          <cell r="D168">
            <v>3993</v>
          </cell>
          <cell r="F168">
            <v>3993</v>
          </cell>
        </row>
        <row r="169">
          <cell r="A169" t="str">
            <v>6427 КЛАССИЧЕСКАЯ ПМ вар п/о 0.35кг 8шт. ОСТАНКИНО</v>
          </cell>
          <cell r="D169">
            <v>1103</v>
          </cell>
          <cell r="F169">
            <v>1105</v>
          </cell>
        </row>
        <row r="170">
          <cell r="A170" t="str">
            <v>6438 БОГАТЫРСКИЕ Папа Может сос п/о в/у 0,3кг  ОСТАНКИНО</v>
          </cell>
          <cell r="D170">
            <v>464</v>
          </cell>
          <cell r="F170">
            <v>464</v>
          </cell>
        </row>
        <row r="171">
          <cell r="A171" t="str">
            <v>6450 БЕКОН с/к с/н в/у 1/100 10шт.  ОСТАНКИНО</v>
          </cell>
          <cell r="D171">
            <v>437</v>
          </cell>
          <cell r="F171">
            <v>437</v>
          </cell>
        </row>
        <row r="172">
          <cell r="A172" t="str">
            <v>6453 ЭКСТРА Папа может с/к с/н в/у 1/100 14шт.   ОСТАНКИНО</v>
          </cell>
          <cell r="D172">
            <v>1286</v>
          </cell>
          <cell r="F172">
            <v>1286</v>
          </cell>
        </row>
        <row r="173">
          <cell r="A173" t="str">
            <v>6454 АРОМАТНАЯ с/к с/н в/у 1/100 14шт.  ОСТАНКИНО</v>
          </cell>
          <cell r="D173">
            <v>852</v>
          </cell>
          <cell r="F173">
            <v>852</v>
          </cell>
        </row>
        <row r="174">
          <cell r="A174" t="str">
            <v>6475 С СЫРОМ Папа может сос ц/о мгс 0.4кг6шт  ОСТАНКИНО</v>
          </cell>
          <cell r="D174">
            <v>296</v>
          </cell>
          <cell r="F174">
            <v>296</v>
          </cell>
        </row>
        <row r="175">
          <cell r="A175" t="str">
            <v>6527 ШПИКАЧКИ СОЧНЫЕ ПМ сар б/о мгс 1*3 45с ОСТАНКИНО</v>
          </cell>
          <cell r="D175">
            <v>443.4</v>
          </cell>
          <cell r="F175">
            <v>443.4</v>
          </cell>
        </row>
        <row r="176">
          <cell r="A176" t="str">
            <v>6562 СЕРВЕЛАТ КАРЕЛЬСКИЙ СН в/к в/у 0,28кг  ОСТАНКИНО</v>
          </cell>
          <cell r="D176">
            <v>188</v>
          </cell>
          <cell r="F176">
            <v>188</v>
          </cell>
        </row>
        <row r="177">
          <cell r="A177" t="str">
            <v>6563 СЛИВОЧНЫЕ СН сос п/о мгс 1*6  ОСТАНКИНО</v>
          </cell>
          <cell r="D177">
            <v>29.1</v>
          </cell>
          <cell r="F177">
            <v>29.1</v>
          </cell>
        </row>
        <row r="178">
          <cell r="A178" t="str">
            <v>6586 МРАМОРНАЯ И БАЛЫКОВАЯ в/к с/н мгс 1/90 ОСТАНКИНО</v>
          </cell>
          <cell r="D178">
            <v>432</v>
          </cell>
          <cell r="F178">
            <v>432</v>
          </cell>
        </row>
        <row r="179">
          <cell r="A179" t="str">
            <v>6593 ДОКТОРСКАЯ СН вар п/о 0.45кг 8шт.  ОСТАНКИНО</v>
          </cell>
          <cell r="D179">
            <v>32</v>
          </cell>
          <cell r="F179">
            <v>32</v>
          </cell>
        </row>
        <row r="180">
          <cell r="A180" t="str">
            <v>6595 МОЛОЧНАЯ СН вар п/о 0.45кг 8шт.  ОСТАНКИНО</v>
          </cell>
          <cell r="D180">
            <v>32</v>
          </cell>
          <cell r="F180">
            <v>32</v>
          </cell>
        </row>
        <row r="181">
          <cell r="A181" t="str">
            <v>6597 РУССКАЯ СН вар п/о 0.45кг 8шт.  ОСТАНКИНО</v>
          </cell>
          <cell r="D181">
            <v>10</v>
          </cell>
          <cell r="F181">
            <v>10</v>
          </cell>
        </row>
        <row r="182">
          <cell r="A182" t="str">
            <v>6601 ГОВЯЖЬИ СН сос п/о мгс 1*6  ОСТАНКИНО</v>
          </cell>
          <cell r="D182">
            <v>107.2</v>
          </cell>
          <cell r="F182">
            <v>107.2</v>
          </cell>
        </row>
        <row r="183">
          <cell r="A183" t="str">
            <v>6602 БАВАРСКИЕ ПМ сос ц/о мгс 0,35кг 8шт.  ОСТАНКИНО</v>
          </cell>
          <cell r="D183">
            <v>1108</v>
          </cell>
          <cell r="F183">
            <v>1108</v>
          </cell>
        </row>
        <row r="184">
          <cell r="A184" t="str">
            <v>6645 ВЕТЧ.КЛАССИЧЕСКАЯ СН п/о 0.8кг 4шт.  ОСТАНКИНО</v>
          </cell>
          <cell r="D184">
            <v>12</v>
          </cell>
          <cell r="F184">
            <v>12</v>
          </cell>
        </row>
        <row r="185">
          <cell r="A185" t="str">
            <v>6658 АРОМАТНАЯ С ЧЕСНОЧКОМ СН в/к мтс 0.330кг  ОСТАНКИНО</v>
          </cell>
          <cell r="D185">
            <v>20</v>
          </cell>
          <cell r="F185">
            <v>20</v>
          </cell>
        </row>
        <row r="186">
          <cell r="A186" t="str">
            <v>6661 СОЧНЫЙ ГРИЛЬ ПМ сос п/о мгс 1.5*4_Маяк  ОСТАНКИНО</v>
          </cell>
          <cell r="D186">
            <v>58.1</v>
          </cell>
          <cell r="F186">
            <v>58.1</v>
          </cell>
        </row>
        <row r="187">
          <cell r="A187" t="str">
            <v>6666 БОЯНСКАЯ Папа может п/к в/у 0,28кг 8 шт. ОСТАНКИНО</v>
          </cell>
          <cell r="D187">
            <v>1394</v>
          </cell>
          <cell r="F187">
            <v>1394</v>
          </cell>
        </row>
        <row r="188">
          <cell r="A188" t="str">
            <v>6669 ВЕНСКАЯ САЛЯМИ п/к в/у 0.28кг 8шт  ОСТАНКИНО</v>
          </cell>
          <cell r="D188">
            <v>442</v>
          </cell>
          <cell r="F188">
            <v>442</v>
          </cell>
        </row>
        <row r="189">
          <cell r="A189" t="str">
            <v>6683 СЕРВЕЛАТ ЗЕРНИСТЫЙ ПМ в/к в/у 0,35кг  ОСТАНКИНО</v>
          </cell>
          <cell r="D189">
            <v>2235</v>
          </cell>
          <cell r="F189">
            <v>2237</v>
          </cell>
        </row>
        <row r="190">
          <cell r="A190" t="str">
            <v>6684 СЕРВЕЛАТ КАРЕЛЬСКИЙ ПМ в/к в/у 0.28кг  ОСТАНКИНО</v>
          </cell>
          <cell r="D190">
            <v>2099</v>
          </cell>
          <cell r="F190">
            <v>2099</v>
          </cell>
        </row>
        <row r="191">
          <cell r="A191" t="str">
            <v>6689 СЕРВЕЛАТ ОХОТНИЧИЙ ПМ в/к в/у 0,35кг 8шт  ОСТАНКИНО</v>
          </cell>
          <cell r="D191">
            <v>6015</v>
          </cell>
          <cell r="F191">
            <v>6020</v>
          </cell>
        </row>
        <row r="192">
          <cell r="A192" t="str">
            <v>6692 СЕРВЕЛАТ ПРИМА в/к в/у 0.28кг 8шт.  ОСТАНКИНО</v>
          </cell>
          <cell r="D192">
            <v>433</v>
          </cell>
          <cell r="F192">
            <v>433</v>
          </cell>
        </row>
        <row r="193">
          <cell r="A193" t="str">
            <v>6697 СЕРВЕЛАТ ФИНСКИЙ ПМ в/к в/у 0,35кг 8шт.  ОСТАНКИНО</v>
          </cell>
          <cell r="D193">
            <v>5637</v>
          </cell>
          <cell r="F193">
            <v>5638</v>
          </cell>
        </row>
        <row r="194">
          <cell r="A194" t="str">
            <v>6713 СОЧНЫЙ ГРИЛЬ ПМ сос п/о мгс 0.41кг 8шт.  ОСТАНКИНО</v>
          </cell>
          <cell r="D194">
            <v>1566</v>
          </cell>
          <cell r="F194">
            <v>1566</v>
          </cell>
        </row>
        <row r="195">
          <cell r="A195" t="str">
            <v>6716 ОСОБАЯ Коровино (в сетке) 0.5кг 8шт.  ОСТАНКИНО</v>
          </cell>
          <cell r="D195">
            <v>671</v>
          </cell>
          <cell r="F195">
            <v>671</v>
          </cell>
        </row>
        <row r="196">
          <cell r="A196" t="str">
            <v>6722 СОЧНЫЕ ПМ сос п/о мгс 0,41кг 10шт.  ОСТАНКИНО</v>
          </cell>
          <cell r="D196">
            <v>6400</v>
          </cell>
          <cell r="F196">
            <v>6403</v>
          </cell>
        </row>
        <row r="197">
          <cell r="A197" t="str">
            <v>6726 СЛИВОЧНЫЕ ПМ сос п/о мгс 0.41кг 10шт.  ОСТАНКИНО</v>
          </cell>
          <cell r="D197">
            <v>2768</v>
          </cell>
          <cell r="F197">
            <v>2768</v>
          </cell>
        </row>
        <row r="198">
          <cell r="A198" t="str">
            <v>6734 ОСОБАЯ СО ШПИКОМ Коровино (в сетке) 0,5кг ОСТАНКИНО</v>
          </cell>
          <cell r="D198">
            <v>169</v>
          </cell>
          <cell r="F198">
            <v>169</v>
          </cell>
        </row>
        <row r="199">
          <cell r="A199" t="str">
            <v>6750 МОЛОЧНЫЕ ГОСТ СН сос п/о мгс 0,41 кг 10шт ОСТАНКИНО</v>
          </cell>
          <cell r="D199">
            <v>24</v>
          </cell>
          <cell r="F199">
            <v>24</v>
          </cell>
        </row>
        <row r="200">
          <cell r="A200" t="str">
            <v>6751 СЛИВОЧНЫЕ СН сос п/о мгс 0,41кг 10шт.  ОСТАНКИНО</v>
          </cell>
          <cell r="D200">
            <v>69</v>
          </cell>
          <cell r="F200">
            <v>69</v>
          </cell>
        </row>
        <row r="201">
          <cell r="A201" t="str">
            <v>6756 ВЕТЧ.ЛЮБИТЕЛЬСКАЯ п/о  ОСТАНКИНО</v>
          </cell>
          <cell r="D201">
            <v>193.7</v>
          </cell>
          <cell r="F201">
            <v>193.7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D202">
            <v>91</v>
          </cell>
          <cell r="F202">
            <v>91</v>
          </cell>
        </row>
        <row r="203">
          <cell r="A203" t="str">
            <v>Балык свиной с/к "Эликатессе" 0,10 кг.шт. нарезка (лоток с ср.защ.атм.)  СПК</v>
          </cell>
          <cell r="D203">
            <v>217</v>
          </cell>
          <cell r="F203">
            <v>217</v>
          </cell>
        </row>
        <row r="204">
          <cell r="A204" t="str">
            <v>БОНУС Z-ОСОБАЯ Коровино вар п/о (5324)  ОСТАНКИНО</v>
          </cell>
          <cell r="D204">
            <v>42</v>
          </cell>
          <cell r="F204">
            <v>42</v>
          </cell>
        </row>
        <row r="205">
          <cell r="A205" t="str">
            <v>БОНУС Z-ОСОБАЯ Коровино вар п/о 0.5кг_СНГ (6305)  ОСТАНКИНО</v>
          </cell>
          <cell r="D205">
            <v>32</v>
          </cell>
          <cell r="F205">
            <v>32</v>
          </cell>
        </row>
        <row r="206">
          <cell r="A206" t="str">
            <v>БОНУС СОЧНЫЕ сос п/о мгс 0.41кг_UZ (6087)  ОСТАНКИНО</v>
          </cell>
          <cell r="D206">
            <v>1042</v>
          </cell>
          <cell r="F206">
            <v>1042</v>
          </cell>
        </row>
        <row r="207">
          <cell r="A207" t="str">
            <v>БОНУС СОЧНЫЕ сос п/о мгс 1*6_UZ (6088)  ОСТАНКИНО</v>
          </cell>
          <cell r="D207">
            <v>316</v>
          </cell>
          <cell r="F207">
            <v>316</v>
          </cell>
        </row>
        <row r="208">
          <cell r="A208" t="str">
            <v>БОНУС_273  Сосиски Сочинки с сочной грудинкой, МГС 0.4кг,   ПОКОМ</v>
          </cell>
          <cell r="F208">
            <v>1285</v>
          </cell>
        </row>
        <row r="209">
          <cell r="A209" t="str">
            <v>БОНУС_283  Сосиски Сочинки, ВЕС, ТМ Стародворье ПОКОМ</v>
          </cell>
          <cell r="F209">
            <v>388.928</v>
          </cell>
        </row>
        <row r="210">
          <cell r="A210" t="str">
            <v>БОНУС_305  Колбаса Сервелат Мясорубский с мелкорубленным окороком в/у  ТМ Стародворье ВЕС   ПОКОМ</v>
          </cell>
          <cell r="F210">
            <v>261.06400000000002</v>
          </cell>
        </row>
        <row r="211">
          <cell r="A211" t="str">
            <v>БОНУС_Колбаса Докторская Особая ТМ Особый рецепт,  0,5кг, ПОКОМ</v>
          </cell>
          <cell r="F211">
            <v>378</v>
          </cell>
        </row>
        <row r="212">
          <cell r="A212" t="str">
            <v>БОНУС_Колбаса Сервелат Филедворский, фиброуз, в/у 0,35 кг срез,  ПОКОМ</v>
          </cell>
          <cell r="F212">
            <v>525</v>
          </cell>
        </row>
        <row r="213">
          <cell r="A213" t="str">
            <v>БОНУС_Консервы говядина тушеная "СПК" ж/б 0,338 кг.шт. термоус. пл. ЧМК  СПК</v>
          </cell>
          <cell r="D213">
            <v>26</v>
          </cell>
          <cell r="F213">
            <v>26</v>
          </cell>
        </row>
        <row r="214">
          <cell r="A214" t="str">
            <v>БОНУС_Пельмени Бульмени с говядиной и свининой Горячая штучка 0,43  ПОКОМ</v>
          </cell>
          <cell r="F214">
            <v>216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F215">
            <v>454</v>
          </cell>
        </row>
        <row r="216">
          <cell r="A216" t="str">
            <v>Бутербродная вареная 0,47 кг шт.  СПК</v>
          </cell>
          <cell r="D216">
            <v>77</v>
          </cell>
          <cell r="F216">
            <v>77</v>
          </cell>
        </row>
        <row r="217">
          <cell r="A217" t="str">
            <v>Вацлавская п/к (черева) 390 гр.шт. термоус.пак  СПК</v>
          </cell>
          <cell r="D217">
            <v>40</v>
          </cell>
          <cell r="F217">
            <v>40</v>
          </cell>
        </row>
        <row r="218">
          <cell r="A218" t="str">
            <v>Ветчина Вацлавская 400 гр.шт.  СПК</v>
          </cell>
          <cell r="D218">
            <v>60</v>
          </cell>
          <cell r="F218">
            <v>60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3</v>
          </cell>
          <cell r="F219">
            <v>382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666</v>
          </cell>
          <cell r="F220">
            <v>2193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654</v>
          </cell>
          <cell r="F221">
            <v>1916</v>
          </cell>
        </row>
        <row r="222">
          <cell r="A222" t="str">
            <v>Готовые чебуреки с мясом ТМ Горячая штучка 0,09 кг флоу-пак ПОКОМ</v>
          </cell>
          <cell r="F222">
            <v>177</v>
          </cell>
        </row>
        <row r="223">
          <cell r="A223" t="str">
            <v>Грудинка Деревенская в аджике к/в 150 гр.шт. нарезка (лоток с ср.защ.атм.)  СПК</v>
          </cell>
          <cell r="D223">
            <v>22</v>
          </cell>
          <cell r="F223">
            <v>22</v>
          </cell>
        </row>
        <row r="224">
          <cell r="A224" t="str">
            <v>Дельгаро с/в "Эликатессе" 140 гр.шт.  СПК</v>
          </cell>
          <cell r="D224">
            <v>52</v>
          </cell>
          <cell r="F224">
            <v>52</v>
          </cell>
        </row>
        <row r="225">
          <cell r="A225" t="str">
            <v>Деревенская рубленая вареная 350 гр.шт. термоус. пак.  СПК</v>
          </cell>
          <cell r="D225">
            <v>11</v>
          </cell>
          <cell r="F225">
            <v>11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123</v>
          </cell>
          <cell r="F226">
            <v>123</v>
          </cell>
        </row>
        <row r="227">
          <cell r="A227" t="str">
            <v>Докторская вареная в/с 0,47 кг шт.  СПК</v>
          </cell>
          <cell r="D227">
            <v>83</v>
          </cell>
          <cell r="F227">
            <v>83</v>
          </cell>
        </row>
        <row r="228">
          <cell r="A228" t="str">
            <v>Докторская вареная термоус.пак. "Высокий вкус"  СПК</v>
          </cell>
          <cell r="D228">
            <v>142</v>
          </cell>
          <cell r="F228">
            <v>142</v>
          </cell>
        </row>
        <row r="229">
          <cell r="A229" t="str">
            <v>Жар-боллы с курочкой и сыром, ВЕС ТМ Зареченские  ПОКОМ</v>
          </cell>
          <cell r="D229">
            <v>3</v>
          </cell>
          <cell r="F229">
            <v>152.1</v>
          </cell>
        </row>
        <row r="230">
          <cell r="A230" t="str">
            <v>Жар-ладушки с клубникой и вишней ВЕС ТМ Зареченские  ПОКОМ</v>
          </cell>
          <cell r="F230">
            <v>145.90199999999999</v>
          </cell>
        </row>
        <row r="231">
          <cell r="A231" t="str">
            <v>Жар-ладушки с мясом ТМ Зареченские ВЕС ПОКОМ</v>
          </cell>
          <cell r="D231">
            <v>3.7</v>
          </cell>
          <cell r="F231">
            <v>285.101</v>
          </cell>
        </row>
        <row r="232">
          <cell r="A232" t="str">
            <v>Жар-ладушки с мясом, картофелем и грибами ВЕС ТМ Зареченские  ПОКОМ</v>
          </cell>
          <cell r="F232">
            <v>24.5</v>
          </cell>
        </row>
        <row r="233">
          <cell r="A233" t="str">
            <v>Жар-ладушки с яблоком и грушей ТМ Зареченские ВЕС ПОКОМ</v>
          </cell>
          <cell r="D233">
            <v>3</v>
          </cell>
          <cell r="F233">
            <v>123.90300000000001</v>
          </cell>
        </row>
        <row r="234">
          <cell r="A234" t="str">
            <v>ЖАР-мени ВЕС ТМ Зареченские  ПОКОМ</v>
          </cell>
          <cell r="F234">
            <v>107.2</v>
          </cell>
        </row>
        <row r="235">
          <cell r="A235" t="str">
            <v>Карбонад Юбилейный 0,13кг нар.д/ф шт. СПК</v>
          </cell>
          <cell r="D235">
            <v>6</v>
          </cell>
          <cell r="F235">
            <v>6</v>
          </cell>
        </row>
        <row r="236">
          <cell r="A236" t="str">
            <v>Каша гречневая с говядиной "СПК" ж/б 0,340 кг.шт. термоус. пл. ЧМК  СПК</v>
          </cell>
          <cell r="D236">
            <v>8</v>
          </cell>
          <cell r="F236">
            <v>8</v>
          </cell>
        </row>
        <row r="237">
          <cell r="A237" t="str">
            <v>Каша перловая с говядиной "СПК" ж/б 0,340 кг.шт. термоус. пл. ЧМК СПК</v>
          </cell>
          <cell r="D237">
            <v>8</v>
          </cell>
          <cell r="F237">
            <v>8</v>
          </cell>
        </row>
        <row r="238">
          <cell r="A238" t="str">
            <v>Классика с/к 235 гр.шт. "Высокий вкус"  СПК</v>
          </cell>
          <cell r="D238">
            <v>86</v>
          </cell>
          <cell r="F238">
            <v>86</v>
          </cell>
        </row>
        <row r="239">
          <cell r="A239" t="str">
            <v>Классическая с/к "Сибирский стандарт" 560 гр.шт.  СПК</v>
          </cell>
          <cell r="D239">
            <v>3492</v>
          </cell>
          <cell r="F239">
            <v>3492</v>
          </cell>
        </row>
        <row r="240">
          <cell r="A240" t="str">
            <v>Колбаски ПодПивасики оригинальные с/к 0,10 кг.шт. термофор.пак.  СПК</v>
          </cell>
          <cell r="D240">
            <v>516</v>
          </cell>
          <cell r="F240">
            <v>516</v>
          </cell>
        </row>
        <row r="241">
          <cell r="A241" t="str">
            <v>Колбаски ПодПивасики острые с/к 0,10 кг.шт. термофор.пак.  СПК</v>
          </cell>
          <cell r="D241">
            <v>649</v>
          </cell>
          <cell r="F241">
            <v>649</v>
          </cell>
        </row>
        <row r="242">
          <cell r="A242" t="str">
            <v>Колбаски ПодПивасики с сыром с/к 100 гр.шт. (в ср.защ.атм.)  СПК</v>
          </cell>
          <cell r="D242">
            <v>190</v>
          </cell>
          <cell r="F242">
            <v>190</v>
          </cell>
        </row>
        <row r="243">
          <cell r="A243" t="str">
            <v>Консервы говядина тушеная "СПК" ж/б 0,338 кг.шт. термоус. пл. ЧМК  СПК</v>
          </cell>
          <cell r="D243">
            <v>62</v>
          </cell>
          <cell r="F243">
            <v>62</v>
          </cell>
        </row>
        <row r="244">
          <cell r="A244" t="str">
            <v>Краковская п/к (черева) 390 гр.шт. термоус.пак. СПК</v>
          </cell>
          <cell r="D244">
            <v>16</v>
          </cell>
          <cell r="F244">
            <v>16</v>
          </cell>
        </row>
        <row r="245">
          <cell r="A245" t="str">
            <v>Круггетсы с сырным соусом ТМ Горячая штучка 0,25 кг зам  ПОКОМ</v>
          </cell>
          <cell r="D245">
            <v>7</v>
          </cell>
          <cell r="F245">
            <v>536</v>
          </cell>
        </row>
        <row r="246">
          <cell r="A246" t="str">
            <v>Круггетсы сочные ТМ Горячая штучка ТС Круггетсы 0,25 кг зам  ПОКОМ</v>
          </cell>
          <cell r="D246">
            <v>415</v>
          </cell>
          <cell r="F246">
            <v>1326</v>
          </cell>
        </row>
        <row r="247">
          <cell r="A247" t="str">
            <v>Ла Фаворте с/в "Эликатессе" 140 гр.шт.  СПК</v>
          </cell>
          <cell r="D247">
            <v>55</v>
          </cell>
          <cell r="F247">
            <v>55</v>
          </cell>
        </row>
        <row r="248">
          <cell r="A248" t="str">
            <v>Ливерная Печеночная "Просто выгодно" 0,3 кг.шт.  СПК</v>
          </cell>
          <cell r="D248">
            <v>141</v>
          </cell>
          <cell r="F248">
            <v>141</v>
          </cell>
        </row>
        <row r="249">
          <cell r="A249" t="str">
            <v>Любительская вареная термоус.пак. "Высокий вкус"  СПК</v>
          </cell>
          <cell r="D249">
            <v>90</v>
          </cell>
          <cell r="F249">
            <v>90</v>
          </cell>
        </row>
        <row r="250">
          <cell r="A250" t="str">
            <v>Мини-сосиски в тесте "Фрайпики" 1,8кг ВЕС, ТМ Зареченские  ПОКОМ</v>
          </cell>
          <cell r="F250">
            <v>50.502000000000002</v>
          </cell>
        </row>
        <row r="251">
          <cell r="A251" t="str">
            <v>Мини-сосиски в тесте "Фрайпики" 3,7кг ВЕС,  ПОКОМ</v>
          </cell>
          <cell r="F251">
            <v>11.1</v>
          </cell>
        </row>
        <row r="252">
          <cell r="A252" t="str">
            <v>Мини-сосиски в тесте "Фрайпики" 3,7кг ВЕС, ТМ Зареченские  ПОКОМ</v>
          </cell>
          <cell r="F252">
            <v>175.905</v>
          </cell>
        </row>
        <row r="253">
          <cell r="A253" t="str">
            <v>Мусульманская вареная "Просто выгодно"  СПК</v>
          </cell>
          <cell r="D253">
            <v>8</v>
          </cell>
          <cell r="F253">
            <v>8</v>
          </cell>
        </row>
        <row r="254">
          <cell r="A254" t="str">
            <v>Мусульманская п/к "Просто выгодно" термофор.пак.  СПК</v>
          </cell>
          <cell r="D254">
            <v>7</v>
          </cell>
          <cell r="F254">
            <v>7</v>
          </cell>
        </row>
        <row r="255">
          <cell r="A255" t="str">
            <v>Наггетсы из печи 0,25кг ТМ Вязанка ТС Няняггетсы Сливушки замор.  ПОКОМ</v>
          </cell>
          <cell r="D255">
            <v>5</v>
          </cell>
          <cell r="F255">
            <v>2035</v>
          </cell>
        </row>
        <row r="256">
          <cell r="A256" t="str">
            <v>Наггетсы Нагетосы Сочная курочка ТМ Горячая штучка 0,25 кг зам  ПОКОМ</v>
          </cell>
          <cell r="D256">
            <v>6</v>
          </cell>
          <cell r="F256">
            <v>1631</v>
          </cell>
        </row>
        <row r="257">
          <cell r="A257" t="str">
            <v>Наггетсы с индейкой 0,25кг ТМ Вязанка ТС Няняггетсы Сливушки НД2 замор.  ПОКОМ</v>
          </cell>
          <cell r="D257">
            <v>7</v>
          </cell>
          <cell r="F257">
            <v>1972</v>
          </cell>
        </row>
        <row r="258">
          <cell r="A258" t="str">
            <v>Наггетсы с куриным филе и сыром ТМ Вязанка 0,25 кг ПОКОМ</v>
          </cell>
          <cell r="D258">
            <v>4</v>
          </cell>
          <cell r="F258">
            <v>624</v>
          </cell>
        </row>
        <row r="259">
          <cell r="A259" t="str">
            <v>Наггетсы Хрустящие ТМ Зареченские. ВЕС ПОКОМ</v>
          </cell>
          <cell r="F259">
            <v>398.00099999999998</v>
          </cell>
        </row>
        <row r="260">
          <cell r="A260" t="str">
            <v>Новосибирская с/к 0,10 кг.шт. нарезка (лоток с ср.защ.атм.) "Высокий вкус"  СПК</v>
          </cell>
          <cell r="D260">
            <v>3</v>
          </cell>
          <cell r="F260">
            <v>3</v>
          </cell>
        </row>
        <row r="261">
          <cell r="A261" t="str">
            <v>Оригинальная с перцем с/к  СПК</v>
          </cell>
          <cell r="D261">
            <v>272.89999999999998</v>
          </cell>
          <cell r="F261">
            <v>272.89999999999998</v>
          </cell>
        </row>
        <row r="262">
          <cell r="A262" t="str">
            <v>Оригинальная с перцем с/к "Сибирский стандарт" 560 гр.шт.  СПК</v>
          </cell>
          <cell r="D262">
            <v>2955</v>
          </cell>
          <cell r="F262">
            <v>2988</v>
          </cell>
        </row>
        <row r="263">
          <cell r="A263" t="str">
            <v>Особая вареная  СПК</v>
          </cell>
          <cell r="D263">
            <v>9</v>
          </cell>
          <cell r="F263">
            <v>9</v>
          </cell>
        </row>
        <row r="264">
          <cell r="A264" t="str">
            <v>Пекантино с/в "Эликатессе" 0,10 кг.шт. нарезка (лоток с.ср.защ.атм.)  СПК</v>
          </cell>
          <cell r="D264">
            <v>11</v>
          </cell>
          <cell r="F264">
            <v>11</v>
          </cell>
        </row>
        <row r="265">
          <cell r="A265" t="str">
            <v>Пельмени Grandmeni со сливочным маслом Горячая штучка 0,75 кг ПОКОМ</v>
          </cell>
          <cell r="D265">
            <v>2</v>
          </cell>
          <cell r="F265">
            <v>328</v>
          </cell>
        </row>
        <row r="266">
          <cell r="A266" t="str">
            <v>Пельмени Бигбули #МЕГАВКУСИЩЕ с сочной грудинкой 0,43 кг  ПОКОМ</v>
          </cell>
          <cell r="D266">
            <v>1</v>
          </cell>
          <cell r="F266">
            <v>70</v>
          </cell>
        </row>
        <row r="267">
          <cell r="A267" t="str">
            <v>Пельмени Бигбули #МЕГАВКУСИЩЕ с сочной грудинкой 0,9 кг  ПОКОМ</v>
          </cell>
          <cell r="D267">
            <v>3</v>
          </cell>
          <cell r="F267">
            <v>985</v>
          </cell>
        </row>
        <row r="268">
          <cell r="A268" t="str">
            <v>Пельмени Бигбули с мясом, Горячая штучка 0,43кг  ПОКОМ</v>
          </cell>
          <cell r="D268">
            <v>1</v>
          </cell>
          <cell r="F268">
            <v>184</v>
          </cell>
        </row>
        <row r="269">
          <cell r="A269" t="str">
            <v>Пельмени Бигбули с мясом, Горячая штучка 0,9кг  ПОКОМ</v>
          </cell>
          <cell r="D269">
            <v>707</v>
          </cell>
          <cell r="F269">
            <v>1075</v>
          </cell>
        </row>
        <row r="270">
          <cell r="A270" t="str">
            <v>Пельмени Бигбули со сливоч.маслом (Мегамаслище) ТМ БУЛЬМЕНИ сфера 0,43. замор. ПОКОМ</v>
          </cell>
          <cell r="D270">
            <v>7</v>
          </cell>
          <cell r="F270">
            <v>823</v>
          </cell>
        </row>
        <row r="271">
          <cell r="A271" t="str">
            <v>Пельмени Бигбули со сливочным маслом #МЕГАМАСЛИЩЕ Горячая штучка 0,9 кг  ПОКОМ</v>
          </cell>
          <cell r="D271">
            <v>1</v>
          </cell>
          <cell r="F271">
            <v>166</v>
          </cell>
        </row>
        <row r="272">
          <cell r="A272" t="str">
            <v>Пельмени Бульмени по-сибирски с говядиной и свининой ТМ Горячая штучка 0,8 кг ПОКОМ</v>
          </cell>
          <cell r="D272">
            <v>1</v>
          </cell>
          <cell r="F272">
            <v>254</v>
          </cell>
        </row>
        <row r="273">
          <cell r="A273" t="str">
            <v>Пельмени Бульмени с говядиной и свининой Горячая шт. 0,9 кг  ПОКОМ</v>
          </cell>
          <cell r="D273">
            <v>1077</v>
          </cell>
          <cell r="F273">
            <v>2865</v>
          </cell>
        </row>
        <row r="274">
          <cell r="A274" t="str">
            <v>Пельмени Бульмени с говядиной и свининой Горячая штучка 0,43  ПОКОМ</v>
          </cell>
          <cell r="D274">
            <v>3</v>
          </cell>
          <cell r="F274">
            <v>1332</v>
          </cell>
        </row>
        <row r="275">
          <cell r="A275" t="str">
            <v>Пельмени Бульмени с говядиной и свининой Наваристые Горячая штучка ВЕС  ПОКОМ</v>
          </cell>
          <cell r="D275">
            <v>10</v>
          </cell>
          <cell r="F275">
            <v>1280</v>
          </cell>
        </row>
        <row r="276">
          <cell r="A276" t="str">
            <v>Пельмени Бульмени со сливочным маслом Горячая штучка 0,9 кг  ПОКОМ</v>
          </cell>
          <cell r="D276">
            <v>1269</v>
          </cell>
          <cell r="F276">
            <v>3103</v>
          </cell>
        </row>
        <row r="277">
          <cell r="A277" t="str">
            <v>Пельмени Бульмени со сливочным маслом ТМ Горячая шт. 0,43 кг  ПОКОМ</v>
          </cell>
          <cell r="D277">
            <v>3</v>
          </cell>
          <cell r="F277">
            <v>1058</v>
          </cell>
        </row>
        <row r="278">
          <cell r="A278" t="str">
            <v>Пельмени Левантские ТМ Особый рецепт 0,8 кг  ПОКОМ</v>
          </cell>
          <cell r="F278">
            <v>15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F279">
            <v>175</v>
          </cell>
        </row>
        <row r="280">
          <cell r="A280" t="str">
            <v>Пельмени Мясорубские ТМ Стародворье фоупак равиоли 0,7 кг  ПОКОМ</v>
          </cell>
          <cell r="D280">
            <v>4</v>
          </cell>
          <cell r="F280">
            <v>1238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D281">
            <v>6</v>
          </cell>
          <cell r="F281">
            <v>230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D282">
            <v>10</v>
          </cell>
          <cell r="F282">
            <v>505.00099999999998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4</v>
          </cell>
          <cell r="F283">
            <v>673</v>
          </cell>
        </row>
        <row r="284">
          <cell r="A284" t="str">
            <v>Пельмени Сочные сфера 0,9 кг ТМ Стародворье ПОКОМ</v>
          </cell>
          <cell r="F284">
            <v>260</v>
          </cell>
        </row>
        <row r="285">
          <cell r="A285" t="str">
            <v>Плавленый Сыр 45% "С ветчиной" СТМ "ПапаМожет" 180гр  ОСТАНКИНО</v>
          </cell>
          <cell r="D285">
            <v>15</v>
          </cell>
          <cell r="F285">
            <v>15</v>
          </cell>
        </row>
        <row r="286">
          <cell r="A286" t="str">
            <v>Плавленый Сыр 45% "С грибами" СТМ "ПапаМожет 180гр  ОСТАНКИНО</v>
          </cell>
          <cell r="D286">
            <v>9</v>
          </cell>
          <cell r="F286">
            <v>9</v>
          </cell>
        </row>
        <row r="287">
          <cell r="A287" t="str">
            <v>По-Австрийски с/к 260 гр.шт. "Высокий вкус"  СПК</v>
          </cell>
          <cell r="D287">
            <v>82</v>
          </cell>
          <cell r="F287">
            <v>82</v>
          </cell>
        </row>
        <row r="288">
          <cell r="A288" t="str">
            <v>Покровская вареная 0,47 кг шт.  СПК</v>
          </cell>
          <cell r="D288">
            <v>61</v>
          </cell>
          <cell r="F288">
            <v>28</v>
          </cell>
        </row>
        <row r="289">
          <cell r="A289" t="str">
            <v>Продукт колбасный с сыром копченый Коровино 400 гр  ОСТАНКИНО</v>
          </cell>
          <cell r="D289">
            <v>19</v>
          </cell>
          <cell r="F289">
            <v>19</v>
          </cell>
        </row>
        <row r="290">
          <cell r="A290" t="str">
            <v>Салями Трюфель с/в "Эликатессе" 0,16 кг.шт.  СПК</v>
          </cell>
          <cell r="D290">
            <v>78</v>
          </cell>
          <cell r="F290">
            <v>78</v>
          </cell>
        </row>
        <row r="291">
          <cell r="A291" t="str">
            <v>Салями Финская с/к 235 гр.шт. "Высокий вкус"  СПК</v>
          </cell>
          <cell r="D291">
            <v>56</v>
          </cell>
          <cell r="F291">
            <v>56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131</v>
          </cell>
          <cell r="F292">
            <v>131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115</v>
          </cell>
          <cell r="F293">
            <v>115</v>
          </cell>
        </row>
        <row r="294">
          <cell r="A294" t="str">
            <v>Сардельки из свинины (черева) ( в ср.защ.атм) "Высокий вкус"  СПК</v>
          </cell>
          <cell r="D294">
            <v>11</v>
          </cell>
          <cell r="F294">
            <v>11</v>
          </cell>
        </row>
        <row r="295">
          <cell r="A295" t="str">
            <v>Семейная с чесночком вареная (СПК+СКМ)  СПК</v>
          </cell>
          <cell r="D295">
            <v>350</v>
          </cell>
          <cell r="F295">
            <v>350</v>
          </cell>
        </row>
        <row r="296">
          <cell r="A296" t="str">
            <v>Семейная с чесночком Экстра вареная  СПК</v>
          </cell>
          <cell r="D296">
            <v>44.7</v>
          </cell>
          <cell r="F296">
            <v>44.7</v>
          </cell>
        </row>
        <row r="297">
          <cell r="A297" t="str">
            <v>Семейная с чесночком Экстра вареная 0,5 кг.шт.  СПК</v>
          </cell>
          <cell r="D297">
            <v>7</v>
          </cell>
          <cell r="F297">
            <v>7</v>
          </cell>
        </row>
        <row r="298">
          <cell r="A298" t="str">
            <v>Сервелат мелкозернистый в/к 0,5 кг.шт. термоус.пак. "Высокий вкус"  СПК</v>
          </cell>
          <cell r="D298">
            <v>23</v>
          </cell>
          <cell r="F298">
            <v>23</v>
          </cell>
        </row>
        <row r="299">
          <cell r="A299" t="str">
            <v>Сервелат Финский в/к 0,38 кг.шт. термофор.пак.  СПК</v>
          </cell>
          <cell r="D299">
            <v>25</v>
          </cell>
          <cell r="F299">
            <v>25</v>
          </cell>
        </row>
        <row r="300">
          <cell r="A300" t="str">
            <v>Сервелат Фирменный в/к 0,10 кг.шт. нарезка (лоток с ср.защ.атм.)  СПК</v>
          </cell>
          <cell r="D300">
            <v>134</v>
          </cell>
          <cell r="F300">
            <v>134</v>
          </cell>
        </row>
        <row r="301">
          <cell r="A301" t="str">
            <v>Сибирская особая с/к 0,10 кг.шт. нарезка (лоток с ср.защ.атм.)  СПК</v>
          </cell>
          <cell r="D301">
            <v>87</v>
          </cell>
          <cell r="F301">
            <v>87</v>
          </cell>
        </row>
        <row r="302">
          <cell r="A302" t="str">
            <v>Сибирская особая с/к 0,235 кг шт.  СПК</v>
          </cell>
          <cell r="D302">
            <v>313</v>
          </cell>
          <cell r="F302">
            <v>313</v>
          </cell>
        </row>
        <row r="303">
          <cell r="A303" t="str">
            <v>Славянская п/к 0,38 кг шт.термофор.пак.  СПК</v>
          </cell>
          <cell r="D303">
            <v>19</v>
          </cell>
          <cell r="F303">
            <v>19</v>
          </cell>
        </row>
        <row r="304">
          <cell r="A304" t="str">
            <v>Смак-мени с картофелем и сочной грудинкой ТМ Зареченские ПОКОМ</v>
          </cell>
          <cell r="F304">
            <v>99</v>
          </cell>
        </row>
        <row r="305">
          <cell r="A305" t="str">
            <v>Смак-мени с мясом ТМ Зареченские ПОКОМ</v>
          </cell>
          <cell r="F305">
            <v>143</v>
          </cell>
        </row>
        <row r="306">
          <cell r="A306" t="str">
            <v>Смаколадьи с яблоком и грушей ТМ Зареченские,0,9 кг ПОКОМ</v>
          </cell>
          <cell r="D306">
            <v>1</v>
          </cell>
          <cell r="F306">
            <v>45</v>
          </cell>
        </row>
        <row r="307">
          <cell r="A307" t="str">
            <v>Сосиски "Баварские" 0,36 кг.шт. вак.упак.  СПК</v>
          </cell>
          <cell r="D307">
            <v>18</v>
          </cell>
          <cell r="F307">
            <v>18</v>
          </cell>
        </row>
        <row r="308">
          <cell r="A308" t="str">
            <v>Сосиски "БОЛЬШАЯ сосиска" "Сибирский стандарт" (лоток с ср.защ.атм.)  СПК</v>
          </cell>
          <cell r="D308">
            <v>176</v>
          </cell>
          <cell r="F308">
            <v>176</v>
          </cell>
        </row>
        <row r="309">
          <cell r="A309" t="str">
            <v>Сосиски "Молочные" 0,36 кг.шт. вак.упак.  СПК</v>
          </cell>
          <cell r="D309">
            <v>34</v>
          </cell>
          <cell r="F309">
            <v>34</v>
          </cell>
        </row>
        <row r="310">
          <cell r="A310" t="str">
            <v>Сосиски Классические (в ср.защ.атм.) СПК</v>
          </cell>
          <cell r="D310">
            <v>4</v>
          </cell>
          <cell r="F310">
            <v>4</v>
          </cell>
        </row>
        <row r="311">
          <cell r="A311" t="str">
            <v>Сосиски Мусульманские "Просто выгодно" (в ср.защ.атм.)  СПК</v>
          </cell>
          <cell r="D311">
            <v>31</v>
          </cell>
          <cell r="F311">
            <v>31</v>
          </cell>
        </row>
        <row r="312">
          <cell r="A312" t="str">
            <v>Сосиски Хот-дог ВЕС (лоток с ср.защ.атм.)   СПК</v>
          </cell>
          <cell r="D312">
            <v>38</v>
          </cell>
          <cell r="F312">
            <v>38</v>
          </cell>
        </row>
        <row r="313">
          <cell r="A313" t="str">
            <v>Сочный мегачебурек ТМ Зареченские ВЕС ПОКОМ</v>
          </cell>
          <cell r="F313">
            <v>30.46</v>
          </cell>
        </row>
        <row r="314">
          <cell r="A314" t="str">
            <v>Сыр "Пармезан" (срок созревания 3 месяцев) м.д.ж. в.с.в. 40% ВЕС  ОСТАНКИНО</v>
          </cell>
          <cell r="D314">
            <v>3</v>
          </cell>
          <cell r="F314">
            <v>3</v>
          </cell>
        </row>
        <row r="315">
          <cell r="A315" t="str">
            <v>Сыр "Пармезан" 40% колотый 100 гр  ОСТАНКИНО</v>
          </cell>
          <cell r="D315">
            <v>11</v>
          </cell>
          <cell r="F315">
            <v>11</v>
          </cell>
        </row>
        <row r="316">
          <cell r="A316" t="str">
            <v>Сыр "Пармезан" 40% кусок 180 гр  ОСТАНКИНО</v>
          </cell>
          <cell r="D316">
            <v>96</v>
          </cell>
          <cell r="F316">
            <v>96</v>
          </cell>
        </row>
        <row r="317">
          <cell r="A317" t="str">
            <v>Сыр Боккончини копченый 40% 100 гр.  ОСТАНКИНО</v>
          </cell>
          <cell r="D317">
            <v>28</v>
          </cell>
          <cell r="F317">
            <v>28</v>
          </cell>
        </row>
        <row r="318">
          <cell r="A318" t="str">
            <v>Сыр Гауда 45% тм Папа Может, нарезанные ломтики 125г (МИНИ)  Останкино</v>
          </cell>
          <cell r="D318">
            <v>2</v>
          </cell>
          <cell r="F318">
            <v>2</v>
          </cell>
        </row>
        <row r="319">
          <cell r="A319" t="str">
            <v>Сыр колбасный копченый Папа Может 400 гр  ОСТАНКИНО</v>
          </cell>
          <cell r="D319">
            <v>18</v>
          </cell>
          <cell r="F319">
            <v>18</v>
          </cell>
        </row>
        <row r="320">
          <cell r="A320" t="str">
            <v>Сыр Останкино "Алтайский Gold" 50% вес  ОСТАНКИНО</v>
          </cell>
          <cell r="D320">
            <v>5.9</v>
          </cell>
          <cell r="F320">
            <v>5.9</v>
          </cell>
        </row>
        <row r="321">
          <cell r="A321" t="str">
            <v>Сыр ПАПА МОЖЕТ "Гауда Голд" 45% 180 г  ОСТАНКИНО</v>
          </cell>
          <cell r="D321">
            <v>33</v>
          </cell>
          <cell r="F321">
            <v>33</v>
          </cell>
        </row>
        <row r="322">
          <cell r="A322" t="str">
            <v>Сыр Папа Может "Гауда Голд", 45% брусок ВЕС ОСТАНКИНО</v>
          </cell>
          <cell r="D322">
            <v>2.5</v>
          </cell>
          <cell r="F322">
            <v>2.5</v>
          </cell>
        </row>
        <row r="323">
          <cell r="A323" t="str">
            <v>Сыр ПАПА МОЖЕТ "Голландский традиционный" 45% 180 г  ОСТАНКИНО</v>
          </cell>
          <cell r="D323">
            <v>100</v>
          </cell>
          <cell r="F323">
            <v>100</v>
          </cell>
        </row>
        <row r="324">
          <cell r="A324" t="str">
            <v>Сыр Папа Может "Пошехонский" 45% вес (= 3 кг)  ОСТАНКИНО</v>
          </cell>
          <cell r="D324">
            <v>14.574</v>
          </cell>
          <cell r="F324">
            <v>14.574</v>
          </cell>
        </row>
        <row r="325">
          <cell r="A325" t="str">
            <v>Сыр Папа Может "Сметанковый" 50% вес (=3кг)  ОСТАНКИНО</v>
          </cell>
          <cell r="D325">
            <v>12.5</v>
          </cell>
          <cell r="F325">
            <v>12.5</v>
          </cell>
        </row>
        <row r="326">
          <cell r="A326" t="str">
            <v>Сыр Папа Может Гауда  45% 200гр     Останкино</v>
          </cell>
          <cell r="D326">
            <v>131</v>
          </cell>
          <cell r="F326">
            <v>131</v>
          </cell>
        </row>
        <row r="327">
          <cell r="A327" t="str">
            <v>Сыр Папа Может Гауда  45% вес     Останкино</v>
          </cell>
          <cell r="D327">
            <v>3</v>
          </cell>
          <cell r="F327">
            <v>3</v>
          </cell>
        </row>
        <row r="328">
          <cell r="A328" t="str">
            <v>Сыр Папа Может Голландский  45% 200гр     Останкино</v>
          </cell>
          <cell r="D328">
            <v>438</v>
          </cell>
          <cell r="F328">
            <v>438</v>
          </cell>
        </row>
        <row r="329">
          <cell r="A329" t="str">
            <v>Сыр Папа Может Голландский  45% вес      Останкино</v>
          </cell>
          <cell r="D329">
            <v>31.5</v>
          </cell>
          <cell r="F329">
            <v>31.5</v>
          </cell>
        </row>
        <row r="330">
          <cell r="A330" t="str">
            <v>Сыр Папа Может Голландский 45%, нарез, 125г (9 шт)  Останкино</v>
          </cell>
          <cell r="D330">
            <v>67</v>
          </cell>
          <cell r="F330">
            <v>67</v>
          </cell>
        </row>
        <row r="331">
          <cell r="A331" t="str">
            <v>Сыр Папа Может Министерский 45% 200г  Останкино</v>
          </cell>
          <cell r="D331">
            <v>103</v>
          </cell>
          <cell r="F331">
            <v>103</v>
          </cell>
        </row>
        <row r="332">
          <cell r="A332" t="str">
            <v>Сыр Папа Может Российский  50% 200гр    Останкино</v>
          </cell>
          <cell r="D332">
            <v>836</v>
          </cell>
          <cell r="F332">
            <v>836</v>
          </cell>
        </row>
        <row r="333">
          <cell r="A333" t="str">
            <v>Сыр Папа Может Российский  50% вес    Останкино</v>
          </cell>
          <cell r="D333">
            <v>24</v>
          </cell>
          <cell r="F333">
            <v>24</v>
          </cell>
        </row>
        <row r="334">
          <cell r="A334" t="str">
            <v>Сыр Папа Может Российский 50%, нарезка 125г  Останкино</v>
          </cell>
          <cell r="D334">
            <v>85</v>
          </cell>
          <cell r="F334">
            <v>85</v>
          </cell>
        </row>
        <row r="335">
          <cell r="A335" t="str">
            <v>Сыр Папа Может Сливочный со вкусом.топл.молока 50% вес (=3,5кг)  Останкино</v>
          </cell>
          <cell r="D335">
            <v>89</v>
          </cell>
          <cell r="F335">
            <v>89</v>
          </cell>
        </row>
        <row r="336">
          <cell r="A336" t="str">
            <v>Сыр Папа Может Тильзитер   45% 200гр     Останкино</v>
          </cell>
          <cell r="D336">
            <v>241</v>
          </cell>
          <cell r="F336">
            <v>241</v>
          </cell>
        </row>
        <row r="337">
          <cell r="A337" t="str">
            <v>Сыр Папа Может Тильзитер   45% вес      Останкино</v>
          </cell>
          <cell r="D337">
            <v>37.5</v>
          </cell>
          <cell r="F337">
            <v>37.5</v>
          </cell>
        </row>
        <row r="338">
          <cell r="A338" t="str">
            <v>Сыр Плавл. Сливочный 55% 190гр  Останкино</v>
          </cell>
          <cell r="D338">
            <v>42</v>
          </cell>
          <cell r="F338">
            <v>42</v>
          </cell>
        </row>
        <row r="339">
          <cell r="A339" t="str">
            <v>Сыр полутвердый "Российский", ВЕС брус, с массовой долей жира 50%  ОСТАНКИНО</v>
          </cell>
          <cell r="D339">
            <v>38</v>
          </cell>
          <cell r="F339">
            <v>38</v>
          </cell>
        </row>
        <row r="340">
          <cell r="A340" t="str">
            <v>Сыр рассольный жирный Чечил 45% 100 гр  ОСТАНКИНО</v>
          </cell>
          <cell r="D340">
            <v>43</v>
          </cell>
          <cell r="F340">
            <v>43</v>
          </cell>
        </row>
        <row r="341">
          <cell r="A341" t="str">
            <v>Сыр рассольный жирный Чечил копченый 45% 100 гр  ОСТАНКИНО</v>
          </cell>
          <cell r="D341">
            <v>37</v>
          </cell>
          <cell r="F341">
            <v>37</v>
          </cell>
        </row>
        <row r="342">
          <cell r="A342" t="str">
            <v>Сыр Скаморца свежий 40% 100 гр.  ОСТАНКИНО</v>
          </cell>
          <cell r="D342">
            <v>38</v>
          </cell>
          <cell r="F342">
            <v>38</v>
          </cell>
        </row>
        <row r="343">
          <cell r="A343" t="str">
            <v>Сыр творожный с зеленью 60% Папа может 140 гр.  ОСТАНКИНО</v>
          </cell>
          <cell r="D343">
            <v>21</v>
          </cell>
          <cell r="F343">
            <v>21</v>
          </cell>
        </row>
        <row r="344">
          <cell r="A344" t="str">
            <v>Сыч/Прод Коровино Российский 50% 200г СЗМЖ  ОСТАНКИНО</v>
          </cell>
          <cell r="D344">
            <v>79</v>
          </cell>
          <cell r="F344">
            <v>79</v>
          </cell>
        </row>
        <row r="345">
          <cell r="A345" t="str">
            <v>Сыч/Прод Коровино Российский Оригин 50% ВЕС (5 кг)  ОСТАНКИНО</v>
          </cell>
          <cell r="D345">
            <v>263.7</v>
          </cell>
          <cell r="F345">
            <v>263.7</v>
          </cell>
        </row>
        <row r="346">
          <cell r="A346" t="str">
            <v>Сыч/Прод Коровино Тильзитер 50% 200г СЗМЖ  ОСТАНКИНО</v>
          </cell>
          <cell r="D346">
            <v>51</v>
          </cell>
          <cell r="F346">
            <v>51</v>
          </cell>
        </row>
        <row r="347">
          <cell r="A347" t="str">
            <v>Сыч/Прод Коровино Тильзитер Оригин 50% ВЕС (5 кг брус) СЗМЖ  ОСТАНКИНО</v>
          </cell>
          <cell r="D347">
            <v>77.7</v>
          </cell>
          <cell r="F347">
            <v>77.7</v>
          </cell>
        </row>
        <row r="348">
          <cell r="A348" t="str">
            <v>Творожный Сыр 60% С маринованными огурчиками и укропом 140 гр  ОСТАНКИНО</v>
          </cell>
          <cell r="D348">
            <v>15</v>
          </cell>
          <cell r="F348">
            <v>15</v>
          </cell>
        </row>
        <row r="349">
          <cell r="A349" t="str">
            <v>Творожный Сыр 60% Сливочный  СТМ "ПапаМожет" - 140гр  ОСТАНКИНО</v>
          </cell>
          <cell r="D349">
            <v>181</v>
          </cell>
          <cell r="F349">
            <v>181</v>
          </cell>
        </row>
        <row r="350">
          <cell r="A350" t="str">
            <v>Торо Неро с/в "Эликатессе" 140 гр.шт.  СПК</v>
          </cell>
          <cell r="D350">
            <v>42</v>
          </cell>
          <cell r="F350">
            <v>42</v>
          </cell>
        </row>
        <row r="351">
          <cell r="A351" t="str">
            <v>Уши свиные копченые к пиву 0,15кг нар. д/ф шт.  СПК</v>
          </cell>
          <cell r="D351">
            <v>21</v>
          </cell>
          <cell r="F351">
            <v>21</v>
          </cell>
        </row>
        <row r="352">
          <cell r="A352" t="str">
            <v>Фестивальная пора с/к 100 гр.шт.нар. (лоток с ср.защ.атм.)  СПК</v>
          </cell>
          <cell r="D352">
            <v>147</v>
          </cell>
          <cell r="F352">
            <v>147</v>
          </cell>
        </row>
        <row r="353">
          <cell r="A353" t="str">
            <v>Фестивальная пора с/к 235 гр.шт.  СПК</v>
          </cell>
          <cell r="D353">
            <v>536</v>
          </cell>
          <cell r="F353">
            <v>536</v>
          </cell>
        </row>
        <row r="354">
          <cell r="A354" t="str">
            <v>Фестивальная с/к ВЕС   СПК</v>
          </cell>
          <cell r="D354">
            <v>48.6</v>
          </cell>
          <cell r="F354">
            <v>48.6</v>
          </cell>
        </row>
        <row r="355">
          <cell r="A355" t="str">
            <v>Фрай-пицца с ветчиной и грибами 3,0 кг ТМ Зареченские ТС Зареченские продукты. ВЕС ПОКОМ</v>
          </cell>
          <cell r="F355">
            <v>9</v>
          </cell>
        </row>
        <row r="356">
          <cell r="A356" t="str">
            <v>Фуэт с/в "Эликатессе" 160 гр.шт.  СПК</v>
          </cell>
          <cell r="D356">
            <v>92</v>
          </cell>
          <cell r="F356">
            <v>92</v>
          </cell>
        </row>
        <row r="357">
          <cell r="A357" t="str">
            <v>Хинкали Классические ТМ Зареченские ВЕС ПОКОМ</v>
          </cell>
          <cell r="D357">
            <v>5</v>
          </cell>
          <cell r="F357">
            <v>100</v>
          </cell>
        </row>
        <row r="358">
          <cell r="A358" t="str">
            <v>Хотстеры ТМ Горячая штучка ТС Хотстеры 0,25 кг зам  ПОКОМ</v>
          </cell>
          <cell r="D358">
            <v>606</v>
          </cell>
          <cell r="F358">
            <v>2224</v>
          </cell>
        </row>
        <row r="359">
          <cell r="A359" t="str">
            <v>Хрустящие крылышки острые к пиву ТМ Горячая штучка 0,3кг зам  ПОКОМ</v>
          </cell>
          <cell r="D359">
            <v>1</v>
          </cell>
          <cell r="F359">
            <v>380</v>
          </cell>
        </row>
        <row r="360">
          <cell r="A360" t="str">
            <v>Хрустящие крылышки ТМ Горячая штучка 0,3 кг зам  ПОКОМ</v>
          </cell>
          <cell r="D360">
            <v>4</v>
          </cell>
          <cell r="F360">
            <v>390</v>
          </cell>
        </row>
        <row r="361">
          <cell r="A361" t="str">
            <v>Хрустящие крылышки ТМ Зареченские ТС Зареченские продукты. ВЕС ПОКОМ</v>
          </cell>
          <cell r="F361">
            <v>9</v>
          </cell>
        </row>
        <row r="362">
          <cell r="A362" t="str">
            <v>Чебупай сочное яблоко ТМ Горячая штучка 0,2 кг зам.  ПОКОМ</v>
          </cell>
          <cell r="D362">
            <v>2</v>
          </cell>
          <cell r="F362">
            <v>196</v>
          </cell>
        </row>
        <row r="363">
          <cell r="A363" t="str">
            <v>Чебупай спелая вишня ТМ Горячая штучка 0,2 кг зам.  ПОКОМ</v>
          </cell>
          <cell r="D363">
            <v>2</v>
          </cell>
          <cell r="F363">
            <v>266</v>
          </cell>
        </row>
        <row r="364">
          <cell r="A364" t="str">
            <v>Чебупели Курочка гриль ТМ Горячая штучка, 0,3 кг зам  ПОКОМ</v>
          </cell>
          <cell r="F364">
            <v>115</v>
          </cell>
        </row>
        <row r="365">
          <cell r="A365" t="str">
            <v>Чебупицца курочка по-итальянски Горячая штучка 0,25 кг зам  ПОКОМ</v>
          </cell>
          <cell r="D365">
            <v>944</v>
          </cell>
          <cell r="F365">
            <v>3048</v>
          </cell>
        </row>
        <row r="366">
          <cell r="A366" t="str">
            <v>Чебупицца Пепперони ТМ Горячая штучка ТС Чебупицца 0.25кг зам  ПОКОМ</v>
          </cell>
          <cell r="D366">
            <v>1241</v>
          </cell>
          <cell r="F366">
            <v>2949</v>
          </cell>
        </row>
        <row r="367">
          <cell r="A367" t="str">
            <v>Чебуреки с мясом, грибами и картофелем. ВЕС ТМ Зареченские ВЕС  ПОКОМ</v>
          </cell>
          <cell r="F367">
            <v>1.7</v>
          </cell>
        </row>
        <row r="368">
          <cell r="A368" t="str">
            <v>Чебуреки сочные ВЕС ТМ Зареченские  ПОКОМ</v>
          </cell>
          <cell r="F368">
            <v>444.803</v>
          </cell>
        </row>
        <row r="369">
          <cell r="A369" t="str">
            <v>Чоризо с/к "Эликатессе" 0,20 кг.шт.  СПК</v>
          </cell>
          <cell r="D369">
            <v>18</v>
          </cell>
          <cell r="F369">
            <v>18</v>
          </cell>
        </row>
        <row r="370">
          <cell r="A370" t="str">
            <v>Шпикачки Русские (черева) (в ср.защ.атм.) "Высокий вкус"  СПК</v>
          </cell>
          <cell r="D370">
            <v>94</v>
          </cell>
          <cell r="F370">
            <v>94</v>
          </cell>
        </row>
        <row r="371">
          <cell r="A371" t="str">
            <v>Эликапреза с/в "Эликатессе" 0,10 кг.шт. нарезка (лоток с ср.защ.атм.)  СПК</v>
          </cell>
          <cell r="D371">
            <v>117</v>
          </cell>
          <cell r="F371">
            <v>117</v>
          </cell>
        </row>
        <row r="372">
          <cell r="A372" t="str">
            <v>Юбилейная с/к 0,10 кг.шт. нарезка (лоток с ср.защ.атм.)  СПК</v>
          </cell>
          <cell r="D372">
            <v>40</v>
          </cell>
          <cell r="F372">
            <v>40</v>
          </cell>
        </row>
        <row r="373">
          <cell r="A373" t="str">
            <v>Юбилейная с/к 0,235 кг.шт.  СПК</v>
          </cell>
          <cell r="D373">
            <v>647</v>
          </cell>
          <cell r="F373">
            <v>647</v>
          </cell>
        </row>
        <row r="374">
          <cell r="A374" t="str">
            <v>Итого</v>
          </cell>
          <cell r="D374">
            <v>104302.679</v>
          </cell>
          <cell r="F374">
            <v>268878.46500000003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20.03.2024 - 20.03.2024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15.362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98.694999999999993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78.966999999999999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243.846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26.07</v>
          </cell>
        </row>
        <row r="12">
          <cell r="A12" t="str">
            <v xml:space="preserve"> 022  Колбаса Вязанка со шпиком, вектор 0,5кг, ПОКОМ</v>
          </cell>
          <cell r="D12">
            <v>35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233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657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604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45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48</v>
          </cell>
        </row>
        <row r="22">
          <cell r="A22" t="str">
            <v xml:space="preserve"> 068  Колбаса Особая ТМ Особый рецепт, 0,5 кг, ПОКОМ</v>
          </cell>
          <cell r="D22">
            <v>22</v>
          </cell>
        </row>
        <row r="23">
          <cell r="A23" t="str">
            <v xml:space="preserve"> 079  Колбаса Сервелат Кремлевский,  0.35 кг, ПОКОМ</v>
          </cell>
          <cell r="D23">
            <v>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195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48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194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34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101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191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90.369</v>
          </cell>
        </row>
        <row r="31">
          <cell r="A31" t="str">
            <v xml:space="preserve"> 201  Ветчина Нежная ТМ Особый рецепт, (2,5кг), ПОКОМ</v>
          </cell>
          <cell r="D31">
            <v>1269.482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66.754000000000005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114.158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48.398000000000003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2182.7719999999999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17.542000000000002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112.43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584.55600000000004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841.44200000000001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68.596000000000004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58.8</v>
          </cell>
        </row>
        <row r="42">
          <cell r="A42" t="str">
            <v xml:space="preserve"> 240  Колбаса Салями охотничья, ВЕС. ПОКОМ</v>
          </cell>
          <cell r="D42">
            <v>2.98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121.91800000000001</v>
          </cell>
        </row>
        <row r="44">
          <cell r="A44" t="str">
            <v xml:space="preserve"> 243  Колбаса Сервелат Зернистый, ВЕС.  ПОКОМ</v>
          </cell>
          <cell r="D44">
            <v>4.8780000000000001</v>
          </cell>
        </row>
        <row r="45">
          <cell r="A45" t="str">
            <v xml:space="preserve"> 247  Сардельки Нежные, ВЕС.  ПОКОМ</v>
          </cell>
          <cell r="D45">
            <v>9.2089999999999996</v>
          </cell>
        </row>
        <row r="46">
          <cell r="A46" t="str">
            <v xml:space="preserve"> 248  Сардельки Сочные ТМ Особый рецепт,   ПОКОМ</v>
          </cell>
          <cell r="D46">
            <v>28.512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262.27800000000002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13.250999999999999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37.645000000000003</v>
          </cell>
        </row>
        <row r="50">
          <cell r="A50" t="str">
            <v xml:space="preserve"> 263  Шпикачки Стародворские, ВЕС.  ПОКОМ</v>
          </cell>
          <cell r="D50">
            <v>40.162999999999997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66.448999999999998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52.366999999999997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53.661000000000001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317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727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797</v>
          </cell>
        </row>
        <row r="57">
          <cell r="A57" t="str">
            <v xml:space="preserve"> 283  Сосиски Сочинки, ВЕС, ТМ Стародворье ПОКОМ</v>
          </cell>
          <cell r="D57">
            <v>112.30800000000001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100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19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273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39.606999999999999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544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698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16.59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18.068999999999999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303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410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244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43.12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177.95599999999999</v>
          </cell>
        </row>
        <row r="71">
          <cell r="A71" t="str">
            <v xml:space="preserve"> 316  Колбаса Нежная ТМ Зареченские ВЕС  ПОКОМ</v>
          </cell>
          <cell r="D71">
            <v>13.513</v>
          </cell>
        </row>
        <row r="72">
          <cell r="A72" t="str">
            <v xml:space="preserve"> 318  Сосиски Датские ТМ Зареченские, ВЕС  ПОКОМ</v>
          </cell>
          <cell r="D72">
            <v>423.14699999999999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767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570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209</v>
          </cell>
        </row>
        <row r="76">
          <cell r="A76" t="str">
            <v xml:space="preserve"> 328  Сардельки Сочинки Стародворье ТМ  0,4 кг ПОКОМ</v>
          </cell>
          <cell r="D76">
            <v>72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63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162.33099999999999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70</v>
          </cell>
        </row>
        <row r="80">
          <cell r="A80" t="str">
            <v xml:space="preserve"> 335  Колбаса Сливушка ТМ Вязанка. ВЕС.  ПОКОМ </v>
          </cell>
          <cell r="D80">
            <v>21.85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588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371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98.394999999999996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75.123000000000005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152.749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94.442999999999998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14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28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26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35.779000000000003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6.6920000000000002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61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53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248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86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123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63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16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841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1723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28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44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131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155</v>
          </cell>
        </row>
        <row r="105">
          <cell r="A105" t="str">
            <v xml:space="preserve"> 420  Колбаса Мясорубская 0,28 кг ТМ Стародворье в оболочке черева  ПОКОМ</v>
          </cell>
          <cell r="D105">
            <v>1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113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47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24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71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147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15.444000000000001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28.809000000000001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59.039000000000001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54</v>
          </cell>
        </row>
        <row r="115">
          <cell r="A115" t="str">
            <v>3215 ВЕТЧ.МЯСНАЯ Папа может п/о 0.4кг 8шт.    ОСТАНКИНО</v>
          </cell>
          <cell r="D115">
            <v>33</v>
          </cell>
        </row>
        <row r="116">
          <cell r="A116" t="str">
            <v>3297 СЫТНЫЕ Папа может сар б/о мгс 1*3 СНГ  ОСТАНКИНО</v>
          </cell>
          <cell r="D116">
            <v>34.750999999999998</v>
          </cell>
        </row>
        <row r="117">
          <cell r="A117" t="str">
            <v>3812 СОЧНЫЕ сос п/о мгс 2*2  ОСТАНКИНО</v>
          </cell>
          <cell r="D117">
            <v>305.09500000000003</v>
          </cell>
        </row>
        <row r="118">
          <cell r="A118" t="str">
            <v>4063 МЯСНАЯ Папа может вар п/о_Л   ОСТАНКИНО</v>
          </cell>
          <cell r="D118">
            <v>395.97500000000002</v>
          </cell>
        </row>
        <row r="119">
          <cell r="A119" t="str">
            <v>4117 ЭКСТРА Папа может с/к в/у_Л   ОСТАНКИНО</v>
          </cell>
          <cell r="D119">
            <v>9.9559999999999995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14.898999999999999</v>
          </cell>
        </row>
        <row r="121">
          <cell r="A121" t="str">
            <v>4813 ФИЛЕЙНАЯ Папа может вар п/о_Л   ОСТАНКИНО</v>
          </cell>
          <cell r="D121">
            <v>95.855999999999995</v>
          </cell>
        </row>
        <row r="122">
          <cell r="A122" t="str">
            <v>4993 САЛЯМИ ИТАЛЬЯНСКАЯ с/к в/у 1/250*8_120c ОСТАНКИНО</v>
          </cell>
          <cell r="D122">
            <v>95</v>
          </cell>
        </row>
        <row r="123">
          <cell r="A123" t="str">
            <v>5246 ДОКТОРСКАЯ ПРЕМИУМ вар б/о мгс_30с ОСТАНКИНО</v>
          </cell>
          <cell r="D123">
            <v>8.84</v>
          </cell>
        </row>
        <row r="124">
          <cell r="A124" t="str">
            <v>5247 РУССКАЯ ПРЕМИУМ вар б/о мгс_30с ОСТАНКИНО</v>
          </cell>
          <cell r="D124">
            <v>19.195</v>
          </cell>
        </row>
        <row r="125">
          <cell r="A125" t="str">
            <v>5336 ОСОБАЯ вар п/о  ОСТАНКИНО</v>
          </cell>
          <cell r="D125">
            <v>90.575999999999993</v>
          </cell>
        </row>
        <row r="126">
          <cell r="A126" t="str">
            <v>5337 ОСОБАЯ СО ШПИКОМ вар п/о  ОСТАНКИНО</v>
          </cell>
          <cell r="D126">
            <v>19.629000000000001</v>
          </cell>
        </row>
        <row r="127">
          <cell r="A127" t="str">
            <v>5341 СЕРВЕЛАТ ОХОТНИЧИЙ в/к в/у  ОСТАНКИНО</v>
          </cell>
          <cell r="D127">
            <v>63.831000000000003</v>
          </cell>
        </row>
        <row r="128">
          <cell r="A128" t="str">
            <v>5483 ЭКСТРА Папа может с/к в/у 1/250 8шт.   ОСТАНКИНО</v>
          </cell>
          <cell r="D128">
            <v>151</v>
          </cell>
        </row>
        <row r="129">
          <cell r="A129" t="str">
            <v>5544 Сервелат Финский в/к в/у_45с НОВАЯ ОСТАНКИНО</v>
          </cell>
          <cell r="D129">
            <v>227.65299999999999</v>
          </cell>
        </row>
        <row r="130">
          <cell r="A130" t="str">
            <v>5682 САЛЯМИ МЕЛКОЗЕРНЕНАЯ с/к в/у 1/120_60с   ОСТАНКИНО</v>
          </cell>
          <cell r="D130">
            <v>435</v>
          </cell>
        </row>
        <row r="131">
          <cell r="A131" t="str">
            <v>5706 АРОМАТНАЯ Папа может с/к в/у 1/250 8шт.  ОСТАНКИНО</v>
          </cell>
          <cell r="D131">
            <v>166</v>
          </cell>
        </row>
        <row r="132">
          <cell r="A132" t="str">
            <v>5708 ПОСОЛЬСКАЯ Папа может с/к в/у ОСТАНКИНО</v>
          </cell>
          <cell r="D132">
            <v>14.323</v>
          </cell>
        </row>
        <row r="133">
          <cell r="A133" t="str">
            <v>5820 СЛИВОЧНЫЕ Папа может сос п/о мгс 2*2_45с   ОСТАНКИНО</v>
          </cell>
          <cell r="D133">
            <v>22.684999999999999</v>
          </cell>
        </row>
        <row r="134">
          <cell r="A134" t="str">
            <v>5851 ЭКСТРА Папа может вар п/о   ОСТАНКИНО</v>
          </cell>
          <cell r="D134">
            <v>69.076999999999998</v>
          </cell>
        </row>
        <row r="135">
          <cell r="A135" t="str">
            <v>5931 ОХОТНИЧЬЯ Папа может с/к в/у 1/220 8шт.   ОСТАНКИНО</v>
          </cell>
          <cell r="D135">
            <v>144</v>
          </cell>
        </row>
        <row r="136">
          <cell r="A136" t="str">
            <v>5976 МОЛОЧНЫЕ ТРАДИЦ. сос п/о в/у 1/350_45с  ОСТАНКИНО</v>
          </cell>
          <cell r="D136">
            <v>134</v>
          </cell>
        </row>
        <row r="137">
          <cell r="A137" t="str">
            <v>5981 МОЛОЧНЫЕ ТРАДИЦ. сос п/о мгс 1*6_45с   ОСТАНКИНО</v>
          </cell>
          <cell r="D137">
            <v>34.445</v>
          </cell>
        </row>
        <row r="138">
          <cell r="A138" t="str">
            <v>5982 МОЛОЧНЫЕ ТРАДИЦ. сос п/о мгс 0,6кг_СНГ  ОСТАНКИНО</v>
          </cell>
          <cell r="D138">
            <v>22</v>
          </cell>
        </row>
        <row r="139">
          <cell r="A139" t="str">
            <v>6004 РАГУ СВИНОЕ 1кг 8шт.зам_120с ОСТАНКИНО</v>
          </cell>
          <cell r="D139">
            <v>144</v>
          </cell>
        </row>
        <row r="140">
          <cell r="A140" t="str">
            <v>6025 ВЕТЧ.ФИРМЕННАЯ С ИНДЕЙКОЙ п/о   ОСТАНКИНО</v>
          </cell>
          <cell r="D140">
            <v>3</v>
          </cell>
        </row>
        <row r="141">
          <cell r="A141" t="str">
            <v>6041 МОЛОЧНЫЕ К ЗАВТРАКУ сос п/о мгс 1*3  ОСТАНКИНО</v>
          </cell>
          <cell r="D141">
            <v>65.191000000000003</v>
          </cell>
        </row>
        <row r="142">
          <cell r="A142" t="str">
            <v>6042 МОЛОЧНЫЕ К ЗАВТРАКУ сос п/о в/у 0.4кг   ОСТАНКИНО</v>
          </cell>
          <cell r="D142">
            <v>167</v>
          </cell>
        </row>
        <row r="143">
          <cell r="A143" t="str">
            <v>6113 СОЧНЫЕ сос п/о мгс 1*6_Ашан  ОСТАНКИНО</v>
          </cell>
          <cell r="D143">
            <v>360.50900000000001</v>
          </cell>
        </row>
        <row r="144">
          <cell r="A144" t="str">
            <v>6123 МОЛОЧНЫЕ КЛАССИЧЕСКИЕ ПМ сос п/о мгс 2*4   ОСТАНКИНО</v>
          </cell>
          <cell r="D144">
            <v>88.491</v>
          </cell>
        </row>
        <row r="145">
          <cell r="A145" t="str">
            <v>6213 СЕРВЕЛАТ ФИНСКИЙ СН в/к в/у 0.35кг 8шт.  ОСТАНКИНО</v>
          </cell>
          <cell r="D145">
            <v>11</v>
          </cell>
        </row>
        <row r="146">
          <cell r="A146" t="str">
            <v>6215 СЕРВЕЛАТ ОРЕХОВЫЙ СН в/к в/у 0.35кг 8шт  ОСТАНКИНО</v>
          </cell>
          <cell r="D146">
            <v>6</v>
          </cell>
        </row>
        <row r="147">
          <cell r="A147" t="str">
            <v>6221 НЕАПОЛИТАНСКИЙ ДУЭТ с/к с/н мгс 1/90  ОСТАНКИНО</v>
          </cell>
          <cell r="D147">
            <v>78</v>
          </cell>
        </row>
        <row r="148">
          <cell r="A148" t="str">
            <v>6228 МЯСНОЕ АССОРТИ к/з с/н мгс 1/90 10шт.  ОСТАНКИНО</v>
          </cell>
          <cell r="D148">
            <v>116</v>
          </cell>
        </row>
        <row r="149">
          <cell r="A149" t="str">
            <v>6241 ХОТ-ДОГ Папа может сос п/о мгс 0.38кг  ОСТАНКИНО</v>
          </cell>
          <cell r="D149">
            <v>38</v>
          </cell>
        </row>
        <row r="150">
          <cell r="A150" t="str">
            <v>6247 ДОМАШНЯЯ Папа может вар п/о 0,4кг 8шт.  ОСТАНКИНО</v>
          </cell>
          <cell r="D150">
            <v>43</v>
          </cell>
        </row>
        <row r="151">
          <cell r="A151" t="str">
            <v>6268 ГОВЯЖЬЯ Папа может вар п/о 0,4кг 8 шт.  ОСТАНКИНО</v>
          </cell>
          <cell r="D151">
            <v>52</v>
          </cell>
        </row>
        <row r="152">
          <cell r="A152" t="str">
            <v>6281 СВИНИНА ДЕЛИКАТ. к/в мл/к в/у 0.3кг 45с  ОСТАНКИНО</v>
          </cell>
          <cell r="D152">
            <v>134</v>
          </cell>
        </row>
        <row r="153">
          <cell r="A153" t="str">
            <v>6297 ФИЛЕЙНЫЕ сос ц/о в/у 1/270 12шт_45с  ОСТАНКИНО</v>
          </cell>
          <cell r="D153">
            <v>477</v>
          </cell>
        </row>
        <row r="154">
          <cell r="A154" t="str">
            <v>6302 БАЛЫКОВАЯ СН в/к в/у 0.35кг 8шт.  ОСТАНКИНО</v>
          </cell>
          <cell r="D154">
            <v>16</v>
          </cell>
        </row>
        <row r="155">
          <cell r="A155" t="str">
            <v>6303 МЯСНЫЕ Папа может сос п/о мгс 1.5*3  ОСТАНКИНО</v>
          </cell>
          <cell r="D155">
            <v>41.53</v>
          </cell>
        </row>
        <row r="156">
          <cell r="A156" t="str">
            <v>6325 ДОКТОРСКАЯ ПРЕМИУМ вар п/о 0.4кг 8шт.  ОСТАНКИНО</v>
          </cell>
          <cell r="D156">
            <v>140</v>
          </cell>
        </row>
        <row r="157">
          <cell r="A157" t="str">
            <v>6333 МЯСНАЯ Папа может вар п/о 0.4кг 8шт.  ОСТАНКИНО</v>
          </cell>
          <cell r="D157">
            <v>1367</v>
          </cell>
        </row>
        <row r="158">
          <cell r="A158" t="str">
            <v>6353 ЭКСТРА Папа может вар п/о 0.4кг 8шт.  ОСТАНКИНО</v>
          </cell>
          <cell r="D158">
            <v>314</v>
          </cell>
        </row>
        <row r="159">
          <cell r="A159" t="str">
            <v>6392 ФИЛЕЙНАЯ Папа может вар п/о 0.4кг. ОСТАНКИНО</v>
          </cell>
          <cell r="D159">
            <v>867</v>
          </cell>
        </row>
        <row r="160">
          <cell r="A160" t="str">
            <v>6427 КЛАССИЧЕСКАЯ ПМ вар п/о 0.35кг 8шт. ОСТАНКИНО</v>
          </cell>
          <cell r="D160">
            <v>256</v>
          </cell>
        </row>
        <row r="161">
          <cell r="A161" t="str">
            <v>6438 БОГАТЫРСКИЕ Папа Может сос п/о в/у 0,3кг  ОСТАНКИНО</v>
          </cell>
          <cell r="D161">
            <v>106</v>
          </cell>
        </row>
        <row r="162">
          <cell r="A162" t="str">
            <v>6450 БЕКОН с/к с/н в/у 1/100 10шт.  ОСТАНКИНО</v>
          </cell>
          <cell r="D162">
            <v>110</v>
          </cell>
        </row>
        <row r="163">
          <cell r="A163" t="str">
            <v>6453 ЭКСТРА Папа может с/к с/н в/у 1/100 14шт.   ОСТАНКИНО</v>
          </cell>
          <cell r="D163">
            <v>285</v>
          </cell>
        </row>
        <row r="164">
          <cell r="A164" t="str">
            <v>6454 АРОМАТНАЯ с/к с/н в/у 1/100 14шт.  ОСТАНКИНО</v>
          </cell>
          <cell r="D164">
            <v>233</v>
          </cell>
        </row>
        <row r="165">
          <cell r="A165" t="str">
            <v>6475 С СЫРОМ Папа может сос ц/о мгс 0.4кг6шт  ОСТАНКИНО</v>
          </cell>
          <cell r="D165">
            <v>81</v>
          </cell>
        </row>
        <row r="166">
          <cell r="A166" t="str">
            <v>6527 ШПИКАЧКИ СОЧНЫЕ ПМ сар б/о мгс 1*3 45с ОСТАНКИНО</v>
          </cell>
          <cell r="D166">
            <v>100.738</v>
          </cell>
        </row>
        <row r="167">
          <cell r="A167" t="str">
            <v>6562 СЕРВЕЛАТ КАРЕЛЬСКИЙ СН в/к в/у 0,28кг  ОСТАНКИНО</v>
          </cell>
          <cell r="D167">
            <v>34</v>
          </cell>
        </row>
        <row r="168">
          <cell r="A168" t="str">
            <v>6563 СЛИВОЧНЫЕ СН сос п/о мгс 1*6  ОСТАНКИНО</v>
          </cell>
          <cell r="D168">
            <v>2.121</v>
          </cell>
        </row>
        <row r="169">
          <cell r="A169" t="str">
            <v>6586 МРАМОРНАЯ И БАЛЫКОВАЯ в/к с/н мгс 1/90 ОСТАНКИНО</v>
          </cell>
          <cell r="D169">
            <v>104</v>
          </cell>
        </row>
        <row r="170">
          <cell r="A170" t="str">
            <v>6593 ДОКТОРСКАЯ СН вар п/о 0.45кг 8шт.  ОСТАНКИНО</v>
          </cell>
          <cell r="D170">
            <v>11</v>
          </cell>
        </row>
        <row r="171">
          <cell r="A171" t="str">
            <v>6595 МОЛОЧНАЯ СН вар п/о 0.45кг 8шт.  ОСТАНКИНО</v>
          </cell>
          <cell r="D171">
            <v>12</v>
          </cell>
        </row>
        <row r="172">
          <cell r="A172" t="str">
            <v>6597 РУССКАЯ СН вар п/о 0.45кг 8шт.  ОСТАНКИНО</v>
          </cell>
          <cell r="D172">
            <v>2</v>
          </cell>
        </row>
        <row r="173">
          <cell r="A173" t="str">
            <v>6601 ГОВЯЖЬИ СН сос п/о мгс 1*6  ОСТАНКИНО</v>
          </cell>
          <cell r="D173">
            <v>35.308999999999997</v>
          </cell>
        </row>
        <row r="174">
          <cell r="A174" t="str">
            <v>6602 БАВАРСКИЕ ПМ сос ц/о мгс 0,35кг 8шт.  ОСТАНКИНО</v>
          </cell>
          <cell r="D174">
            <v>232</v>
          </cell>
        </row>
        <row r="175">
          <cell r="A175" t="str">
            <v>6645 ВЕТЧ.КЛАССИЧЕСКАЯ СН п/о 0.8кг 4шт.  ОСТАНКИНО</v>
          </cell>
          <cell r="D175">
            <v>3</v>
          </cell>
        </row>
        <row r="176">
          <cell r="A176" t="str">
            <v>6658 АРОМАТНАЯ С ЧЕСНОЧКОМ СН в/к мтс 0.330кг  ОСТАНКИНО</v>
          </cell>
          <cell r="D176">
            <v>4</v>
          </cell>
        </row>
        <row r="177">
          <cell r="A177" t="str">
            <v>6661 СОЧНЫЙ ГРИЛЬ ПМ сос п/о мгс 1.5*4_Маяк  ОСТАНКИНО</v>
          </cell>
          <cell r="D177">
            <v>10.932</v>
          </cell>
        </row>
        <row r="178">
          <cell r="A178" t="str">
            <v>6666 БОЯНСКАЯ Папа может п/к в/у 0,28кг 8 шт. ОСТАНКИНО</v>
          </cell>
          <cell r="D178">
            <v>308</v>
          </cell>
        </row>
        <row r="179">
          <cell r="A179" t="str">
            <v>6669 ВЕНСКАЯ САЛЯМИ п/к в/у 0.28кг 8шт  ОСТАНКИНО</v>
          </cell>
          <cell r="D179">
            <v>73</v>
          </cell>
        </row>
        <row r="180">
          <cell r="A180" t="str">
            <v>6683 СЕРВЕЛАТ ЗЕРНИСТЫЙ ПМ в/к в/у 0,35кг  ОСТАНКИНО</v>
          </cell>
          <cell r="D180">
            <v>463</v>
          </cell>
        </row>
        <row r="181">
          <cell r="A181" t="str">
            <v>6684 СЕРВЕЛАТ КАРЕЛЬСКИЙ ПМ в/к в/у 0.28кг  ОСТАНКИНО</v>
          </cell>
          <cell r="D181">
            <v>440</v>
          </cell>
        </row>
        <row r="182">
          <cell r="A182" t="str">
            <v>6689 СЕРВЕЛАТ ОХОТНИЧИЙ ПМ в/к в/у 0,35кг 8шт  ОСТАНКИНО</v>
          </cell>
          <cell r="D182">
            <v>1205</v>
          </cell>
        </row>
        <row r="183">
          <cell r="A183" t="str">
            <v>6692 СЕРВЕЛАТ ПРИМА в/к в/у 0.28кг 8шт.  ОСТАНКИНО</v>
          </cell>
          <cell r="D183">
            <v>78</v>
          </cell>
        </row>
        <row r="184">
          <cell r="A184" t="str">
            <v>6697 СЕРВЕЛАТ ФИНСКИЙ ПМ в/к в/у 0,35кг 8шт.  ОСТАНКИНО</v>
          </cell>
          <cell r="D184">
            <v>1091</v>
          </cell>
        </row>
        <row r="185">
          <cell r="A185" t="str">
            <v>6713 СОЧНЫЙ ГРИЛЬ ПМ сос п/о мгс 0.41кг 8шт.  ОСТАНКИНО</v>
          </cell>
          <cell r="D185">
            <v>368</v>
          </cell>
        </row>
        <row r="186">
          <cell r="A186" t="str">
            <v>6716 ОСОБАЯ Коровино (в сетке) 0.5кг 8шт.  ОСТАНКИНО</v>
          </cell>
          <cell r="D186">
            <v>129</v>
          </cell>
        </row>
        <row r="187">
          <cell r="A187" t="str">
            <v>6722 СОЧНЫЕ ПМ сос п/о мгс 0,41кг 10шт.  ОСТАНКИНО</v>
          </cell>
          <cell r="D187">
            <v>1425</v>
          </cell>
        </row>
        <row r="188">
          <cell r="A188" t="str">
            <v>6726 СЛИВОЧНЫЕ ПМ сос п/о мгс 0.41кг 10шт.  ОСТАНКИНО</v>
          </cell>
          <cell r="D188">
            <v>534</v>
          </cell>
        </row>
        <row r="189">
          <cell r="A189" t="str">
            <v>6734 ОСОБАЯ СО ШПИКОМ Коровино (в сетке) 0,5кг ОСТАНКИНО</v>
          </cell>
          <cell r="D189">
            <v>38</v>
          </cell>
        </row>
        <row r="190">
          <cell r="A190" t="str">
            <v>6750 МОЛОЧНЫЕ ГОСТ СН сос п/о мгс 0,41 кг 10шт ОСТАНКИНО</v>
          </cell>
          <cell r="D190">
            <v>3</v>
          </cell>
        </row>
        <row r="191">
          <cell r="A191" t="str">
            <v>6751 СЛИВОЧНЫЕ СН сос п/о мгс 0,41кг 10шт.  ОСТАНКИНО</v>
          </cell>
          <cell r="D191">
            <v>2</v>
          </cell>
        </row>
        <row r="192">
          <cell r="A192" t="str">
            <v>6756 ВЕТЧ.ЛЮБИТЕЛЬСКАЯ п/о  ОСТАНКИНО</v>
          </cell>
          <cell r="D192">
            <v>48.405000000000001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6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70</v>
          </cell>
        </row>
        <row r="195">
          <cell r="A195" t="str">
            <v>БОНУС Z-ОСОБАЯ Коровино вар п/о (5324)  ОСТАНКИНО</v>
          </cell>
          <cell r="D195">
            <v>5.8879999999999999</v>
          </cell>
        </row>
        <row r="196">
          <cell r="A196" t="str">
            <v>БОНУС Z-ОСОБАЯ Коровино вар п/о 0.5кг_СНГ (6305)  ОСТАНКИНО</v>
          </cell>
          <cell r="D196">
            <v>3</v>
          </cell>
        </row>
        <row r="197">
          <cell r="A197" t="str">
            <v>БОНУС СОЧНЫЕ сос п/о мгс 0.41кг_UZ (6087)  ОСТАНКИНО</v>
          </cell>
          <cell r="D197">
            <v>232</v>
          </cell>
        </row>
        <row r="198">
          <cell r="A198" t="str">
            <v>БОНУС СОЧНЫЕ сос п/о мгс 1*6_UZ (6088)  ОСТАНКИНО</v>
          </cell>
          <cell r="D198">
            <v>75.671999999999997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274</v>
          </cell>
        </row>
        <row r="200">
          <cell r="A200" t="str">
            <v>БОНУС_283  Сосиски Сочинки, ВЕС, ТМ Стародворье ПОКОМ</v>
          </cell>
          <cell r="D200">
            <v>99.173000000000002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60.86</v>
          </cell>
        </row>
        <row r="202">
          <cell r="A202" t="str">
            <v>БОНУС_Колбаса Докторская Особая ТМ Особый рецепт,  0,5кг, ПОКОМ</v>
          </cell>
          <cell r="D202">
            <v>107</v>
          </cell>
        </row>
        <row r="203">
          <cell r="A203" t="str">
            <v>БОНУС_Колбаса Сервелат Филедворский, фиброуз, в/у 0,35 кг срез,  ПОКОМ</v>
          </cell>
          <cell r="D203">
            <v>130</v>
          </cell>
        </row>
        <row r="204">
          <cell r="A204" t="str">
            <v>БОНУС_Пельмени Бульмени с говядиной и свининой Горячая штучка 0,43  ПОКОМ</v>
          </cell>
          <cell r="D204">
            <v>44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69</v>
          </cell>
        </row>
        <row r="206">
          <cell r="A206" t="str">
            <v>Бутербродная вареная 0,47 кг шт.  СПК</v>
          </cell>
          <cell r="D206">
            <v>36</v>
          </cell>
        </row>
        <row r="207">
          <cell r="A207" t="str">
            <v>Вацлавская п/к (черева) 390 гр.шт. термоус.пак  СПК</v>
          </cell>
          <cell r="D207">
            <v>6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102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367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299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32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D212">
            <v>7</v>
          </cell>
        </row>
        <row r="213">
          <cell r="A213" t="str">
            <v>Дельгаро с/в "Эликатессе" 140 гр.шт.  СПК</v>
          </cell>
          <cell r="D213">
            <v>16</v>
          </cell>
        </row>
        <row r="214">
          <cell r="A214" t="str">
            <v>Деревенская рубленая вареная 350 гр.шт. термоус. пак.  СПК</v>
          </cell>
          <cell r="D214">
            <v>4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13</v>
          </cell>
        </row>
        <row r="216">
          <cell r="A216" t="str">
            <v>Докторская вареная в/с 0,47 кг шт.  СПК</v>
          </cell>
          <cell r="D216">
            <v>51</v>
          </cell>
        </row>
        <row r="217">
          <cell r="A217" t="str">
            <v>Докторская вареная термоус.пак. "Высокий вкус"  СПК</v>
          </cell>
          <cell r="D217">
            <v>66.444999999999993</v>
          </cell>
        </row>
        <row r="218">
          <cell r="A218" t="str">
            <v>Жар-боллы с курочкой и сыром, ВЕС ТМ Зареченские  ПОКОМ</v>
          </cell>
          <cell r="D218">
            <v>21</v>
          </cell>
        </row>
        <row r="219">
          <cell r="A219" t="str">
            <v>Жар-ладушки с клубникой и вишней ВЕС ТМ Зареченские  ПОКОМ</v>
          </cell>
          <cell r="D219">
            <v>25.9</v>
          </cell>
        </row>
        <row r="220">
          <cell r="A220" t="str">
            <v>Жар-ладушки с мясом ТМ Зареченские ВЕС ПОКОМ</v>
          </cell>
          <cell r="D220">
            <v>62.9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11.1</v>
          </cell>
        </row>
        <row r="222">
          <cell r="A222" t="str">
            <v>Жар-ладушки с яблоком и грушей ТМ Зареченские ВЕС ПОКОМ</v>
          </cell>
          <cell r="D222">
            <v>18.5</v>
          </cell>
        </row>
        <row r="223">
          <cell r="A223" t="str">
            <v>ЖАР-мени ВЕС ТМ Зареченские  ПОКОМ</v>
          </cell>
          <cell r="D223">
            <v>16.5</v>
          </cell>
        </row>
        <row r="224">
          <cell r="A224" t="str">
            <v>Карбонад Юбилейный 0,13кг нар.д/ф шт. СПК</v>
          </cell>
          <cell r="D224">
            <v>3</v>
          </cell>
        </row>
        <row r="225">
          <cell r="A225" t="str">
            <v>Классика с/к 235 гр.шт. "Высокий вкус"  СПК</v>
          </cell>
          <cell r="D225">
            <v>3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127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225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7</v>
          </cell>
        </row>
        <row r="229">
          <cell r="A229" t="str">
            <v>Краковская п/к (черева) 390 гр.шт. термоус.пак. СПК</v>
          </cell>
          <cell r="D229">
            <v>11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118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208</v>
          </cell>
        </row>
        <row r="232">
          <cell r="A232" t="str">
            <v>Ла Фаворте с/в "Эликатессе" 140 гр.шт.  СПК</v>
          </cell>
          <cell r="D232">
            <v>21</v>
          </cell>
        </row>
        <row r="233">
          <cell r="A233" t="str">
            <v>Ливерная Печеночная "Просто выгодно" 0,3 кг.шт.  СПК</v>
          </cell>
          <cell r="D233">
            <v>64</v>
          </cell>
        </row>
        <row r="234">
          <cell r="A234" t="str">
            <v>Любительская вареная термоус.пак. "Высокий вкус"  СПК</v>
          </cell>
          <cell r="D234">
            <v>26.533000000000001</v>
          </cell>
        </row>
        <row r="235">
          <cell r="A235" t="str">
            <v>Мини-сосиски в тесте "Фрайпики" 1,8кг ВЕС, ТМ Зареченские  ПОКОМ</v>
          </cell>
          <cell r="D235">
            <v>9</v>
          </cell>
        </row>
        <row r="236">
          <cell r="A236" t="str">
            <v>Мини-сосиски в тесте "Фрайпики" 3,7кг ВЕС,  ПОКОМ</v>
          </cell>
          <cell r="D236">
            <v>3.7</v>
          </cell>
        </row>
        <row r="237">
          <cell r="A237" t="str">
            <v>Мини-сосиски в тесте "Фрайпики" 3,7кг ВЕС, ТМ Зареченские  ПОКОМ</v>
          </cell>
          <cell r="D237">
            <v>22.2</v>
          </cell>
        </row>
        <row r="238">
          <cell r="A238" t="str">
            <v>Мусульманская вареная "Просто выгодно"  СПК</v>
          </cell>
          <cell r="D238">
            <v>1.012</v>
          </cell>
        </row>
        <row r="239">
          <cell r="A239" t="str">
            <v>Мусульманская п/к "Просто выгодно" термофор.пак.  СПК</v>
          </cell>
          <cell r="D239">
            <v>1.9750000000000001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516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394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446</v>
          </cell>
        </row>
        <row r="243">
          <cell r="A243" t="str">
            <v>Наггетсы с куриным филе и сыром ТМ Вязанка 0,25 кг ПОКОМ</v>
          </cell>
          <cell r="D243">
            <v>111</v>
          </cell>
        </row>
        <row r="244">
          <cell r="A244" t="str">
            <v>Наггетсы Хрустящие ТМ Зареченские. ВЕС ПОКОМ</v>
          </cell>
          <cell r="D244">
            <v>120</v>
          </cell>
        </row>
        <row r="245">
          <cell r="A245" t="str">
            <v>Оригинальная с перцем с/к  СПК</v>
          </cell>
          <cell r="D245">
            <v>69.355000000000004</v>
          </cell>
        </row>
        <row r="246">
          <cell r="A246" t="str">
            <v>Особая вареная  СПК</v>
          </cell>
          <cell r="D246">
            <v>2.42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62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12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214</v>
          </cell>
        </row>
        <row r="250">
          <cell r="A250" t="str">
            <v>Пельмени Бигбули с мясом, Горячая штучка 0,43кг  ПОКОМ</v>
          </cell>
          <cell r="D250">
            <v>32</v>
          </cell>
        </row>
        <row r="251">
          <cell r="A251" t="str">
            <v>Пельмени Бигбули с мясом, Горячая штучка 0,9кг  ПОКОМ</v>
          </cell>
          <cell r="D251">
            <v>76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242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27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34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323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317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D257">
            <v>215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357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231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43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284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45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105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122</v>
          </cell>
        </row>
        <row r="265">
          <cell r="A265" t="str">
            <v>Пельмени Сочные сфера 0,9 кг ТМ Стародворье ПОКОМ</v>
          </cell>
          <cell r="D265">
            <v>35</v>
          </cell>
        </row>
        <row r="266">
          <cell r="A266" t="str">
            <v>По-Австрийски с/к 260 гр.шт. "Высокий вкус"  СПК</v>
          </cell>
          <cell r="D266">
            <v>18</v>
          </cell>
        </row>
        <row r="267">
          <cell r="A267" t="str">
            <v>Покровская вареная 0,47 кг шт.  СПК</v>
          </cell>
          <cell r="D267">
            <v>4</v>
          </cell>
        </row>
        <row r="268">
          <cell r="A268" t="str">
            <v>Салями Финская с/к 235 гр.шт. "Высокий вкус"  СПК</v>
          </cell>
          <cell r="D268">
            <v>7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25.552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49.09</v>
          </cell>
        </row>
        <row r="271">
          <cell r="A271" t="str">
            <v>Семейная с чесночком Экстра вареная  СПК</v>
          </cell>
          <cell r="D271">
            <v>9.4239999999999995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2</v>
          </cell>
        </row>
        <row r="273">
          <cell r="A273" t="str">
            <v>Сервелат Финский в/к 0,38 кг.шт. термофор.пак.  СПК</v>
          </cell>
          <cell r="D273">
            <v>6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69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5</v>
          </cell>
        </row>
        <row r="276">
          <cell r="A276" t="str">
            <v>Сибирская особая с/к 0,235 кг шт.  СПК</v>
          </cell>
          <cell r="D276">
            <v>86</v>
          </cell>
        </row>
        <row r="277">
          <cell r="A277" t="str">
            <v>Славянская п/к 0,38 кг шт.термофор.пак.  СПК</v>
          </cell>
          <cell r="D277">
            <v>6</v>
          </cell>
        </row>
        <row r="278">
          <cell r="A278" t="str">
            <v>Смак-мени с картофелем и сочной грудинкой ТМ Зареченские ПОКОМ</v>
          </cell>
          <cell r="D278">
            <v>13</v>
          </cell>
        </row>
        <row r="279">
          <cell r="A279" t="str">
            <v>Смак-мени с мясом ТМ Зареченские ПОКОМ</v>
          </cell>
          <cell r="D279">
            <v>28</v>
          </cell>
        </row>
        <row r="280">
          <cell r="A280" t="str">
            <v>Смаколадьи с яблоком и грушей ТМ Зареченские,0,9 кг ПОКОМ</v>
          </cell>
          <cell r="D280">
            <v>6</v>
          </cell>
        </row>
        <row r="281">
          <cell r="A281" t="str">
            <v>Сосиски "Баварские" 0,36 кг.шт. вак.упак.  СПК</v>
          </cell>
          <cell r="D281">
            <v>5</v>
          </cell>
        </row>
        <row r="282">
          <cell r="A282" t="str">
            <v>Сосиски "БОЛЬШАЯ сосиска" "Сибирский стандарт" (лоток с ср.защ.атм.)  СПК</v>
          </cell>
          <cell r="D282">
            <v>9.0449999999999999</v>
          </cell>
        </row>
        <row r="283">
          <cell r="A283" t="str">
            <v>Сосиски "Молочные" 0,36 кг.шт. вак.упак.  СПК</v>
          </cell>
          <cell r="D283">
            <v>8</v>
          </cell>
        </row>
        <row r="284">
          <cell r="A284" t="str">
            <v>Сочный мегачебурек ТМ Зареченские ВЕС ПОКОМ</v>
          </cell>
          <cell r="D284">
            <v>2.2400000000000002</v>
          </cell>
        </row>
        <row r="285">
          <cell r="A285" t="str">
            <v>Торо Неро с/в "Эликатессе" 140 гр.шт.  СПК</v>
          </cell>
          <cell r="D285">
            <v>14</v>
          </cell>
        </row>
        <row r="286">
          <cell r="A286" t="str">
            <v>Уши свиные копченые к пиву 0,15кг нар. д/ф шт.  СПК</v>
          </cell>
          <cell r="D286">
            <v>9</v>
          </cell>
        </row>
        <row r="287">
          <cell r="A287" t="str">
            <v>Фестивальная пора с/к 100 гр.шт.нар. (лоток с ср.защ.атм.)  СПК</v>
          </cell>
          <cell r="D287">
            <v>46</v>
          </cell>
        </row>
        <row r="288">
          <cell r="A288" t="str">
            <v>Фестивальная пора с/к 235 гр.шт.  СПК</v>
          </cell>
          <cell r="D288">
            <v>115</v>
          </cell>
        </row>
        <row r="289">
          <cell r="A289" t="str">
            <v>Фестивальная с/к ВЕС   СПК</v>
          </cell>
          <cell r="D289">
            <v>7.351</v>
          </cell>
        </row>
        <row r="290">
          <cell r="A290" t="str">
            <v>Фуэт с/в "Эликатессе" 160 гр.шт.  СПК</v>
          </cell>
          <cell r="D290">
            <v>15</v>
          </cell>
        </row>
        <row r="291">
          <cell r="A291" t="str">
            <v>Хинкали Классические ТМ Зареченские ВЕС ПОКОМ</v>
          </cell>
          <cell r="D291">
            <v>20</v>
          </cell>
        </row>
        <row r="292">
          <cell r="A292" t="str">
            <v>Хотстеры ТМ Горячая штучка ТС Хотстеры 0,25 кг зам  ПОКОМ</v>
          </cell>
          <cell r="D292">
            <v>425</v>
          </cell>
        </row>
        <row r="293">
          <cell r="A293" t="str">
            <v>Хрустящие крылышки острые к пиву ТМ Горячая штучка 0,3кг зам  ПОКОМ</v>
          </cell>
          <cell r="D293">
            <v>111</v>
          </cell>
        </row>
        <row r="294">
          <cell r="A294" t="str">
            <v>Хрустящие крылышки ТМ Горячая штучка 0,3 кг зам  ПОКОМ</v>
          </cell>
          <cell r="D294">
            <v>151</v>
          </cell>
        </row>
        <row r="295">
          <cell r="A295" t="str">
            <v>Чебупай сочное яблоко ТМ Горячая штучка 0,2 кг зам.  ПОКОМ</v>
          </cell>
          <cell r="D295">
            <v>52</v>
          </cell>
        </row>
        <row r="296">
          <cell r="A296" t="str">
            <v>Чебупай спелая вишня ТМ Горячая штучка 0,2 кг зам.  ПОКОМ</v>
          </cell>
          <cell r="D296">
            <v>48</v>
          </cell>
        </row>
        <row r="297">
          <cell r="A297" t="str">
            <v>Чебупели Курочка гриль ТМ Горячая штучка, 0,3 кг зам  ПОКОМ</v>
          </cell>
          <cell r="D297">
            <v>16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577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382</v>
          </cell>
        </row>
        <row r="300">
          <cell r="A300" t="str">
            <v>Чебуреки сочные ВЕС ТМ Зареченские  ПОКОМ</v>
          </cell>
          <cell r="D300">
            <v>95</v>
          </cell>
        </row>
        <row r="301">
          <cell r="A301" t="str">
            <v>Шпикачки Русские (черева) (в ср.защ.атм.) "Высокий вкус"  СПК</v>
          </cell>
          <cell r="D301">
            <v>34.052999999999997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11</v>
          </cell>
        </row>
        <row r="303">
          <cell r="A303" t="str">
            <v>Юбилейная с/к 0,10 кг.шт. нарезка (лоток с ср.защ.атм.)  СПК</v>
          </cell>
          <cell r="D303">
            <v>1</v>
          </cell>
        </row>
        <row r="304">
          <cell r="A304" t="str">
            <v>Юбилейная с/к 0,235 кг.шт.  СПК</v>
          </cell>
          <cell r="D304">
            <v>156</v>
          </cell>
        </row>
        <row r="305">
          <cell r="A305" t="str">
            <v>Итого</v>
          </cell>
          <cell r="D305">
            <v>47203.413999999997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14.03.2024 - 20.03.2024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2400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774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60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240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510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720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650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900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708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444</v>
          </cell>
        </row>
        <row r="18">
          <cell r="A18" t="str">
            <v xml:space="preserve"> 412  Сосиски Баварские ТМ Стародворье 0,35 кг ПОКОМ</v>
          </cell>
          <cell r="D18">
            <v>336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660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648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408</v>
          </cell>
        </row>
        <row r="22">
          <cell r="A22" t="str">
            <v>Пельмени Бигбули с мясом, Горячая штучка 0,9кг  ПОКОМ</v>
          </cell>
          <cell r="D22">
            <v>704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1072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1264</v>
          </cell>
        </row>
        <row r="25">
          <cell r="A25" t="str">
            <v>Хотстеры ТМ Горячая штучка ТС Хотстеры 0,25 кг зам  ПОКОМ</v>
          </cell>
          <cell r="D25">
            <v>588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924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1236</v>
          </cell>
        </row>
        <row r="28">
          <cell r="A28" t="str">
            <v>Итого</v>
          </cell>
          <cell r="D28">
            <v>15846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4"/>
  <sheetViews>
    <sheetView tabSelected="1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AG38" sqref="AG38"/>
    </sheetView>
  </sheetViews>
  <sheetFormatPr defaultColWidth="10.5" defaultRowHeight="11.45" customHeight="1" outlineLevelRow="1" x14ac:dyDescent="0.2"/>
  <cols>
    <col min="1" max="1" width="71.83203125" style="1" customWidth="1"/>
    <col min="2" max="2" width="4.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83203125" style="5" customWidth="1"/>
    <col min="30" max="31" width="1.1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68</v>
      </c>
      <c r="H4" s="10" t="s">
        <v>69</v>
      </c>
      <c r="I4" s="10" t="s">
        <v>70</v>
      </c>
      <c r="J4" s="10" t="s">
        <v>71</v>
      </c>
      <c r="K4" s="10" t="s">
        <v>72</v>
      </c>
      <c r="L4" s="10" t="s">
        <v>72</v>
      </c>
      <c r="M4" s="10" t="s">
        <v>72</v>
      </c>
      <c r="N4" s="11" t="s">
        <v>73</v>
      </c>
      <c r="O4" s="1" t="s">
        <v>74</v>
      </c>
      <c r="P4" s="12" t="s">
        <v>72</v>
      </c>
      <c r="Q4" s="1" t="s">
        <v>75</v>
      </c>
      <c r="R4" s="1" t="s">
        <v>76</v>
      </c>
      <c r="S4" s="11" t="s">
        <v>74</v>
      </c>
      <c r="T4" s="11" t="s">
        <v>74</v>
      </c>
      <c r="U4" s="11" t="s">
        <v>77</v>
      </c>
      <c r="V4" s="11" t="s">
        <v>78</v>
      </c>
      <c r="W4" s="11" t="s">
        <v>79</v>
      </c>
      <c r="X4" s="11" t="s">
        <v>80</v>
      </c>
      <c r="Y4" s="13" t="s">
        <v>81</v>
      </c>
      <c r="Z4" s="11" t="s">
        <v>82</v>
      </c>
      <c r="AA4" s="13" t="s">
        <v>83</v>
      </c>
      <c r="AB4" s="11" t="s">
        <v>84</v>
      </c>
      <c r="AC4" s="11" t="s">
        <v>85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86</v>
      </c>
      <c r="N5" s="15" t="s">
        <v>87</v>
      </c>
      <c r="P5" s="15" t="s">
        <v>87</v>
      </c>
      <c r="S5" s="15" t="s">
        <v>88</v>
      </c>
      <c r="T5" s="15" t="s">
        <v>89</v>
      </c>
      <c r="U5" s="15" t="s">
        <v>86</v>
      </c>
    </row>
    <row r="6" spans="1:31" ht="11.1" customHeight="1" x14ac:dyDescent="0.2">
      <c r="A6" s="6"/>
      <c r="B6" s="6"/>
      <c r="C6" s="3"/>
      <c r="D6" s="3"/>
      <c r="E6" s="9">
        <f>SUM(E7:E105)</f>
        <v>42611.44</v>
      </c>
      <c r="F6" s="9">
        <f>SUM(F7:F105)</f>
        <v>31726.75</v>
      </c>
      <c r="I6" s="9">
        <f>SUM(I7:I105)</f>
        <v>41994.077999999994</v>
      </c>
      <c r="J6" s="9">
        <f t="shared" ref="J6:P6" si="0">SUM(J7:J105)</f>
        <v>617.36199999999997</v>
      </c>
      <c r="K6" s="9">
        <f t="shared" si="0"/>
        <v>16560</v>
      </c>
      <c r="L6" s="9">
        <f t="shared" si="0"/>
        <v>0</v>
      </c>
      <c r="M6" s="9">
        <f t="shared" si="0"/>
        <v>0</v>
      </c>
      <c r="N6" s="9">
        <f t="shared" si="0"/>
        <v>8844</v>
      </c>
      <c r="O6" s="9">
        <f t="shared" si="0"/>
        <v>7021.4880000000012</v>
      </c>
      <c r="P6" s="9">
        <f t="shared" si="0"/>
        <v>16350</v>
      </c>
      <c r="S6" s="9">
        <f t="shared" ref="S6" si="1">SUM(S7:S105)</f>
        <v>7634.9759999999978</v>
      </c>
      <c r="T6" s="9">
        <f t="shared" ref="T6" si="2">SUM(T7:T105)</f>
        <v>7037.3180000000002</v>
      </c>
      <c r="U6" s="9">
        <f t="shared" ref="U6" si="3">SUM(U7:U105)</f>
        <v>7715.34</v>
      </c>
      <c r="V6" s="9">
        <f t="shared" ref="V6" si="4">SUM(V7:V105)</f>
        <v>7504</v>
      </c>
      <c r="W6" s="9">
        <f t="shared" ref="W6" si="5">SUM(W7:W105)</f>
        <v>0</v>
      </c>
      <c r="X6" s="9">
        <f t="shared" ref="X6" si="6">SUM(X7:X105)</f>
        <v>0</v>
      </c>
      <c r="Y6" s="9">
        <f t="shared" ref="Y6" si="7">SUM(Y7:Y105)</f>
        <v>25194</v>
      </c>
      <c r="AA6" s="9">
        <f t="shared" ref="AA6:AC6" si="8">SUM(AA7:AA105)</f>
        <v>2662.7884637884636</v>
      </c>
      <c r="AC6" s="9">
        <f t="shared" si="8"/>
        <v>12999</v>
      </c>
    </row>
    <row r="7" spans="1:31" s="1" customFormat="1" ht="11.1" customHeight="1" outlineLevel="1" x14ac:dyDescent="0.2">
      <c r="A7" s="7" t="s">
        <v>10</v>
      </c>
      <c r="B7" s="7" t="s">
        <v>9</v>
      </c>
      <c r="C7" s="8">
        <v>-249</v>
      </c>
      <c r="D7" s="8">
        <v>319</v>
      </c>
      <c r="E7" s="19">
        <v>213</v>
      </c>
      <c r="F7" s="20">
        <v>-89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216</v>
      </c>
      <c r="J7" s="14">
        <f>E7-I7</f>
        <v>-3</v>
      </c>
      <c r="K7" s="14">
        <f>VLOOKUP(A:A,[1]TDSheet!$A:$P,16,0)</f>
        <v>0</v>
      </c>
      <c r="L7" s="14"/>
      <c r="M7" s="14"/>
      <c r="N7" s="14"/>
      <c r="O7" s="14">
        <f>(E7-V7)/5</f>
        <v>42.6</v>
      </c>
      <c r="P7" s="16"/>
      <c r="Q7" s="18">
        <f>(F7+K7+P7)/O7</f>
        <v>-2.089201877934272</v>
      </c>
      <c r="R7" s="14">
        <f>F7/O7</f>
        <v>-2.089201877934272</v>
      </c>
      <c r="S7" s="14">
        <f>VLOOKUP(A:A,[1]TDSheet!$A:$T,20,0)</f>
        <v>36.799999999999997</v>
      </c>
      <c r="T7" s="14">
        <f>VLOOKUP(A:A,[1]TDSheet!$A:$O,15,0)</f>
        <v>38.4</v>
      </c>
      <c r="U7" s="14">
        <f>VLOOKUP(A:A,[3]TDSheet!$A:$D,4,0)</f>
        <v>44</v>
      </c>
      <c r="V7" s="14">
        <v>0</v>
      </c>
      <c r="W7" s="14"/>
      <c r="X7" s="14"/>
      <c r="Y7" s="14">
        <f>P7+N7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40</v>
      </c>
      <c r="B8" s="7" t="s">
        <v>9</v>
      </c>
      <c r="C8" s="8">
        <v>-525</v>
      </c>
      <c r="D8" s="8">
        <v>695</v>
      </c>
      <c r="E8" s="19">
        <v>432</v>
      </c>
      <c r="F8" s="20">
        <v>-173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454</v>
      </c>
      <c r="J8" s="14">
        <f t="shared" ref="J8:J64" si="9">E8-I8</f>
        <v>-22</v>
      </c>
      <c r="K8" s="14">
        <f>VLOOKUP(A:A,[1]TDSheet!$A:$P,16,0)</f>
        <v>0</v>
      </c>
      <c r="L8" s="14"/>
      <c r="M8" s="14"/>
      <c r="N8" s="14"/>
      <c r="O8" s="14">
        <f t="shared" ref="O8:O64" si="10">(E8-V8)/5</f>
        <v>86.4</v>
      </c>
      <c r="P8" s="16"/>
      <c r="Q8" s="18">
        <f t="shared" ref="Q8:Q64" si="11">(F8+K8+P8)/O8</f>
        <v>-2.0023148148148149</v>
      </c>
      <c r="R8" s="14">
        <f t="shared" ref="R8:R64" si="12">F8/O8</f>
        <v>-2.0023148148148149</v>
      </c>
      <c r="S8" s="14">
        <f>VLOOKUP(A:A,[1]TDSheet!$A:$T,20,0)</f>
        <v>73</v>
      </c>
      <c r="T8" s="14">
        <f>VLOOKUP(A:A,[1]TDSheet!$A:$O,15,0)</f>
        <v>71.599999999999994</v>
      </c>
      <c r="U8" s="14">
        <f>VLOOKUP(A:A,[3]TDSheet!$A:$D,4,0)</f>
        <v>69</v>
      </c>
      <c r="V8" s="14">
        <v>0</v>
      </c>
      <c r="W8" s="14"/>
      <c r="X8" s="14"/>
      <c r="Y8" s="14">
        <f t="shared" ref="Y8:Y64" si="13">P8+N8</f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319</v>
      </c>
      <c r="D9" s="8">
        <v>213</v>
      </c>
      <c r="E9" s="8">
        <v>372</v>
      </c>
      <c r="F9" s="8">
        <v>238</v>
      </c>
      <c r="G9" s="1">
        <f>VLOOKUP(A:A,[1]TDSheet!$A:$G,7,0)</f>
        <v>1</v>
      </c>
      <c r="H9" s="1">
        <f>VLOOKUP(A:A,[1]TDSheet!$A:$H,8,0)</f>
        <v>180</v>
      </c>
      <c r="I9" s="14">
        <f>VLOOKUP(A:A,[2]TDSheet!$A:$F,6,0)</f>
        <v>382</v>
      </c>
      <c r="J9" s="14">
        <f t="shared" si="9"/>
        <v>-10</v>
      </c>
      <c r="K9" s="14">
        <f>VLOOKUP(A:A,[1]TDSheet!$A:$P,16,0)</f>
        <v>60</v>
      </c>
      <c r="L9" s="14"/>
      <c r="M9" s="14"/>
      <c r="N9" s="14"/>
      <c r="O9" s="14">
        <f t="shared" si="10"/>
        <v>74.400000000000006</v>
      </c>
      <c r="P9" s="16">
        <v>360</v>
      </c>
      <c r="Q9" s="18">
        <f t="shared" si="11"/>
        <v>8.844086021505376</v>
      </c>
      <c r="R9" s="14">
        <f t="shared" si="12"/>
        <v>3.1989247311827955</v>
      </c>
      <c r="S9" s="14">
        <f>VLOOKUP(A:A,[1]TDSheet!$A:$T,20,0)</f>
        <v>64</v>
      </c>
      <c r="T9" s="14">
        <f>VLOOKUP(A:A,[1]TDSheet!$A:$O,15,0)</f>
        <v>55.4</v>
      </c>
      <c r="U9" s="14">
        <f>VLOOKUP(A:A,[3]TDSheet!$A:$D,4,0)</f>
        <v>102</v>
      </c>
      <c r="V9" s="14">
        <v>0</v>
      </c>
      <c r="W9" s="14"/>
      <c r="X9" s="14"/>
      <c r="Y9" s="14">
        <f t="shared" si="13"/>
        <v>360</v>
      </c>
      <c r="Z9" s="14">
        <f>VLOOKUP(A:A,[1]TDSheet!$A:$Z,26,0)</f>
        <v>0</v>
      </c>
      <c r="AA9" s="14">
        <f>Y9/12</f>
        <v>30</v>
      </c>
      <c r="AB9" s="17">
        <f>VLOOKUP(A:A,[1]TDSheet!$A:$AB,28,0)</f>
        <v>0.3</v>
      </c>
      <c r="AC9" s="14">
        <f>Y9*AB9</f>
        <v>108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1523</v>
      </c>
      <c r="D10" s="8">
        <v>1471</v>
      </c>
      <c r="E10" s="8">
        <v>2164</v>
      </c>
      <c r="F10" s="8">
        <v>940</v>
      </c>
      <c r="G10" s="1" t="str">
        <f>VLOOKUP(A:A,[1]TDSheet!$A:$G,7,0)</f>
        <v>пуд,яб</v>
      </c>
      <c r="H10" s="1">
        <f>VLOOKUP(A:A,[1]TDSheet!$A:$H,8,0)</f>
        <v>180</v>
      </c>
      <c r="I10" s="14">
        <f>VLOOKUP(A:A,[2]TDSheet!$A:$F,6,0)</f>
        <v>2193</v>
      </c>
      <c r="J10" s="14">
        <f t="shared" si="9"/>
        <v>-29</v>
      </c>
      <c r="K10" s="14">
        <f>VLOOKUP(A:A,[1]TDSheet!$A:$P,16,0)</f>
        <v>960</v>
      </c>
      <c r="L10" s="14"/>
      <c r="M10" s="14"/>
      <c r="N10" s="14">
        <v>876</v>
      </c>
      <c r="O10" s="14">
        <f t="shared" si="10"/>
        <v>300.8</v>
      </c>
      <c r="P10" s="16">
        <v>840</v>
      </c>
      <c r="Q10" s="18">
        <f t="shared" si="11"/>
        <v>9.1090425531914896</v>
      </c>
      <c r="R10" s="14">
        <f t="shared" si="12"/>
        <v>3.125</v>
      </c>
      <c r="S10" s="14">
        <f>VLOOKUP(A:A,[1]TDSheet!$A:$T,20,0)</f>
        <v>290.39999999999998</v>
      </c>
      <c r="T10" s="14">
        <f>VLOOKUP(A:A,[1]TDSheet!$A:$O,15,0)</f>
        <v>294</v>
      </c>
      <c r="U10" s="14">
        <f>VLOOKUP(A:A,[3]TDSheet!$A:$D,4,0)</f>
        <v>367</v>
      </c>
      <c r="V10" s="14">
        <f>VLOOKUP(A:A,[4]TDSheet!$A:$D,4,0)</f>
        <v>660</v>
      </c>
      <c r="W10" s="14"/>
      <c r="X10" s="14"/>
      <c r="Y10" s="14">
        <f t="shared" si="13"/>
        <v>1716</v>
      </c>
      <c r="Z10" s="14">
        <f>VLOOKUP(A:A,[1]TDSheet!$A:$Z,26,0)</f>
        <v>0</v>
      </c>
      <c r="AA10" s="14">
        <f>Y10/12</f>
        <v>143</v>
      </c>
      <c r="AB10" s="17">
        <f>VLOOKUP(A:A,[1]TDSheet!$A:$AB,28,0)</f>
        <v>0.3</v>
      </c>
      <c r="AC10" s="14">
        <f t="shared" ref="AC10:AC64" si="14">Y10*AB10</f>
        <v>514.79999999999995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940</v>
      </c>
      <c r="D11" s="8">
        <v>1409</v>
      </c>
      <c r="E11" s="8">
        <v>1904</v>
      </c>
      <c r="F11" s="8">
        <v>722</v>
      </c>
      <c r="G11" s="1" t="str">
        <f>VLOOKUP(A:A,[1]TDSheet!$A:$G,7,0)</f>
        <v>пуд</v>
      </c>
      <c r="H11" s="1">
        <f>VLOOKUP(A:A,[1]TDSheet!$A:$H,8,0)</f>
        <v>180</v>
      </c>
      <c r="I11" s="14">
        <f>VLOOKUP(A:A,[2]TDSheet!$A:$F,6,0)</f>
        <v>1916</v>
      </c>
      <c r="J11" s="14">
        <f t="shared" si="9"/>
        <v>-12</v>
      </c>
      <c r="K11" s="14">
        <f>VLOOKUP(A:A,[1]TDSheet!$A:$P,16,0)</f>
        <v>660</v>
      </c>
      <c r="L11" s="14"/>
      <c r="M11" s="14"/>
      <c r="N11" s="14">
        <v>996</v>
      </c>
      <c r="O11" s="14">
        <f t="shared" si="10"/>
        <v>251.2</v>
      </c>
      <c r="P11" s="16">
        <v>840</v>
      </c>
      <c r="Q11" s="18">
        <f t="shared" si="11"/>
        <v>8.845541401273886</v>
      </c>
      <c r="R11" s="14">
        <f t="shared" si="12"/>
        <v>2.8742038216560513</v>
      </c>
      <c r="S11" s="14">
        <f>VLOOKUP(A:A,[1]TDSheet!$A:$T,20,0)</f>
        <v>214.4</v>
      </c>
      <c r="T11" s="14">
        <f>VLOOKUP(A:A,[1]TDSheet!$A:$O,15,0)</f>
        <v>221</v>
      </c>
      <c r="U11" s="14">
        <f>VLOOKUP(A:A,[3]TDSheet!$A:$D,4,0)</f>
        <v>299</v>
      </c>
      <c r="V11" s="14">
        <f>VLOOKUP(A:A,[4]TDSheet!$A:$D,4,0)</f>
        <v>648</v>
      </c>
      <c r="W11" s="14"/>
      <c r="X11" s="14"/>
      <c r="Y11" s="14">
        <f t="shared" si="13"/>
        <v>1836</v>
      </c>
      <c r="Z11" s="14">
        <f>VLOOKUP(A:A,[1]TDSheet!$A:$Z,26,0)</f>
        <v>0</v>
      </c>
      <c r="AA11" s="14">
        <f>Y11/12</f>
        <v>153</v>
      </c>
      <c r="AB11" s="17">
        <f>VLOOKUP(A:A,[1]TDSheet!$A:$AB,28,0)</f>
        <v>0.3</v>
      </c>
      <c r="AC11" s="14">
        <f t="shared" si="14"/>
        <v>550.79999999999995</v>
      </c>
      <c r="AD11" s="14"/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315</v>
      </c>
      <c r="D12" s="8">
        <v>242</v>
      </c>
      <c r="E12" s="8">
        <v>176</v>
      </c>
      <c r="F12" s="8">
        <v>440</v>
      </c>
      <c r="G12" s="1">
        <f>VLOOKUP(A:A,[1]TDSheet!$A:$G,7,0)</f>
        <v>1</v>
      </c>
      <c r="H12" s="1">
        <f>VLOOKUP(A:A,[1]TDSheet!$A:$H,8,0)</f>
        <v>180</v>
      </c>
      <c r="I12" s="14">
        <f>VLOOKUP(A:A,[2]TDSheet!$A:$F,6,0)</f>
        <v>177</v>
      </c>
      <c r="J12" s="14">
        <f t="shared" si="9"/>
        <v>-1</v>
      </c>
      <c r="K12" s="14">
        <f>VLOOKUP(A:A,[1]TDSheet!$A:$P,16,0)</f>
        <v>0</v>
      </c>
      <c r="L12" s="14"/>
      <c r="M12" s="14"/>
      <c r="N12" s="14"/>
      <c r="O12" s="14">
        <f t="shared" si="10"/>
        <v>35.200000000000003</v>
      </c>
      <c r="P12" s="16"/>
      <c r="Q12" s="18">
        <f t="shared" si="11"/>
        <v>12.499999999999998</v>
      </c>
      <c r="R12" s="14">
        <f t="shared" si="12"/>
        <v>12.499999999999998</v>
      </c>
      <c r="S12" s="14">
        <f>VLOOKUP(A:A,[1]TDSheet!$A:$T,20,0)</f>
        <v>60</v>
      </c>
      <c r="T12" s="14">
        <f>VLOOKUP(A:A,[1]TDSheet!$A:$O,15,0)</f>
        <v>54</v>
      </c>
      <c r="U12" s="14">
        <f>VLOOKUP(A:A,[3]TDSheet!$A:$D,4,0)</f>
        <v>32</v>
      </c>
      <c r="V12" s="14">
        <v>0</v>
      </c>
      <c r="W12" s="14"/>
      <c r="X12" s="14"/>
      <c r="Y12" s="14">
        <f t="shared" si="13"/>
        <v>0</v>
      </c>
      <c r="Z12" s="14">
        <f>VLOOKUP(A:A,[1]TDSheet!$A:$Z,26,0)</f>
        <v>0</v>
      </c>
      <c r="AA12" s="14">
        <f>Y12/24</f>
        <v>0</v>
      </c>
      <c r="AB12" s="17">
        <f>VLOOKUP(A:A,[1]TDSheet!$A:$AB,28,0)</f>
        <v>0.09</v>
      </c>
      <c r="AC12" s="14">
        <f t="shared" si="14"/>
        <v>0</v>
      </c>
      <c r="AD12" s="14"/>
      <c r="AE12" s="14"/>
    </row>
    <row r="13" spans="1:31" s="1" customFormat="1" ht="11.1" customHeight="1" outlineLevel="1" x14ac:dyDescent="0.2">
      <c r="A13" s="7" t="s">
        <v>41</v>
      </c>
      <c r="B13" s="7" t="s">
        <v>8</v>
      </c>
      <c r="C13" s="8">
        <v>221.5</v>
      </c>
      <c r="D13" s="8"/>
      <c r="E13" s="8">
        <v>150</v>
      </c>
      <c r="F13" s="8">
        <v>95.5</v>
      </c>
      <c r="G13" s="1">
        <f>VLOOKUP(A:A,[1]TDSheet!$A:$G,7,0)</f>
        <v>1</v>
      </c>
      <c r="H13" s="1" t="e">
        <f>VLOOKUP(A:A,[1]TDSheet!$A:$H,8,0)</f>
        <v>#N/A</v>
      </c>
      <c r="I13" s="14">
        <f>VLOOKUP(A:A,[2]TDSheet!$A:$F,6,0)</f>
        <v>152.1</v>
      </c>
      <c r="J13" s="14">
        <f t="shared" si="9"/>
        <v>-2.0999999999999943</v>
      </c>
      <c r="K13" s="14">
        <f>VLOOKUP(A:A,[1]TDSheet!$A:$P,16,0)</f>
        <v>60</v>
      </c>
      <c r="L13" s="14"/>
      <c r="M13" s="14"/>
      <c r="N13" s="14"/>
      <c r="O13" s="14">
        <f t="shared" si="10"/>
        <v>30</v>
      </c>
      <c r="P13" s="16">
        <v>120</v>
      </c>
      <c r="Q13" s="18">
        <f t="shared" si="11"/>
        <v>9.1833333333333336</v>
      </c>
      <c r="R13" s="14">
        <f t="shared" si="12"/>
        <v>3.1833333333333331</v>
      </c>
      <c r="S13" s="14">
        <f>VLOOKUP(A:A,[1]TDSheet!$A:$T,20,0)</f>
        <v>33.4</v>
      </c>
      <c r="T13" s="14">
        <f>VLOOKUP(A:A,[1]TDSheet!$A:$O,15,0)</f>
        <v>24.6</v>
      </c>
      <c r="U13" s="14">
        <f>VLOOKUP(A:A,[3]TDSheet!$A:$D,4,0)</f>
        <v>21</v>
      </c>
      <c r="V13" s="14">
        <v>0</v>
      </c>
      <c r="W13" s="14"/>
      <c r="X13" s="14"/>
      <c r="Y13" s="14">
        <f t="shared" si="13"/>
        <v>120</v>
      </c>
      <c r="Z13" s="14" t="e">
        <f>VLOOKUP(A:A,[1]TDSheet!$A:$Z,26,0)</f>
        <v>#N/A</v>
      </c>
      <c r="AA13" s="14">
        <f>Y13/3</f>
        <v>40</v>
      </c>
      <c r="AB13" s="17">
        <f>VLOOKUP(A:A,[1]TDSheet!$A:$AB,28,0)</f>
        <v>1</v>
      </c>
      <c r="AC13" s="14">
        <f t="shared" si="14"/>
        <v>120</v>
      </c>
      <c r="AD13" s="14"/>
      <c r="AE13" s="14"/>
    </row>
    <row r="14" spans="1:31" s="1" customFormat="1" ht="11.1" customHeight="1" outlineLevel="1" x14ac:dyDescent="0.2">
      <c r="A14" s="7" t="s">
        <v>42</v>
      </c>
      <c r="B14" s="7" t="s">
        <v>8</v>
      </c>
      <c r="C14" s="8">
        <v>6</v>
      </c>
      <c r="D14" s="8">
        <v>199.8</v>
      </c>
      <c r="E14" s="8">
        <v>103.6</v>
      </c>
      <c r="F14" s="8">
        <v>150.30000000000001</v>
      </c>
      <c r="G14" s="1">
        <f>VLOOKUP(A:A,[1]TDSheet!$A:$G,7,0)</f>
        <v>1</v>
      </c>
      <c r="H14" s="1" t="e">
        <f>VLOOKUP(A:A,[1]TDSheet!$A:$H,8,0)</f>
        <v>#N/A</v>
      </c>
      <c r="I14" s="14">
        <f>VLOOKUP(A:A,[2]TDSheet!$A:$F,6,0)</f>
        <v>145.90199999999999</v>
      </c>
      <c r="J14" s="14">
        <f t="shared" si="9"/>
        <v>-42.301999999999992</v>
      </c>
      <c r="K14" s="14">
        <f>VLOOKUP(A:A,[1]TDSheet!$A:$P,16,0)</f>
        <v>180</v>
      </c>
      <c r="L14" s="14"/>
      <c r="M14" s="14"/>
      <c r="N14" s="14"/>
      <c r="O14" s="14">
        <f t="shared" si="10"/>
        <v>20.72</v>
      </c>
      <c r="P14" s="16"/>
      <c r="Q14" s="18">
        <f t="shared" si="11"/>
        <v>15.941119691119692</v>
      </c>
      <c r="R14" s="14">
        <f t="shared" si="12"/>
        <v>7.2538610038610045</v>
      </c>
      <c r="S14" s="14">
        <f>VLOOKUP(A:A,[1]TDSheet!$A:$T,20,0)</f>
        <v>1.48</v>
      </c>
      <c r="T14" s="14">
        <f>VLOOKUP(A:A,[1]TDSheet!$A:$O,15,0)</f>
        <v>38.760000000000005</v>
      </c>
      <c r="U14" s="14">
        <f>VLOOKUP(A:A,[3]TDSheet!$A:$D,4,0)</f>
        <v>25.9</v>
      </c>
      <c r="V14" s="14">
        <v>0</v>
      </c>
      <c r="W14" s="14"/>
      <c r="X14" s="14"/>
      <c r="Y14" s="14">
        <f t="shared" si="13"/>
        <v>0</v>
      </c>
      <c r="Z14" s="14" t="e">
        <f>VLOOKUP(A:A,[1]TDSheet!$A:$Z,26,0)</f>
        <v>#N/A</v>
      </c>
      <c r="AA14" s="14">
        <f>Y14/3.5</f>
        <v>0</v>
      </c>
      <c r="AB14" s="17">
        <f>VLOOKUP(A:A,[1]TDSheet!$A:$AB,28,0)</f>
        <v>1</v>
      </c>
      <c r="AC14" s="14">
        <f t="shared" si="14"/>
        <v>0</v>
      </c>
      <c r="AD14" s="14"/>
      <c r="AE14" s="14"/>
    </row>
    <row r="15" spans="1:31" s="1" customFormat="1" ht="11.1" customHeight="1" outlineLevel="1" x14ac:dyDescent="0.2">
      <c r="A15" s="7" t="s">
        <v>43</v>
      </c>
      <c r="B15" s="7" t="s">
        <v>8</v>
      </c>
      <c r="C15" s="8">
        <v>244.5</v>
      </c>
      <c r="D15" s="8">
        <v>125.8</v>
      </c>
      <c r="E15" s="8">
        <v>281.2</v>
      </c>
      <c r="F15" s="8">
        <v>137.19999999999999</v>
      </c>
      <c r="G15" s="1">
        <f>VLOOKUP(A:A,[1]TDSheet!$A:$G,7,0)</f>
        <v>1</v>
      </c>
      <c r="H15" s="1" t="e">
        <f>VLOOKUP(A:A,[1]TDSheet!$A:$H,8,0)</f>
        <v>#N/A</v>
      </c>
      <c r="I15" s="14">
        <f>VLOOKUP(A:A,[2]TDSheet!$A:$F,6,0)</f>
        <v>285.101</v>
      </c>
      <c r="J15" s="14">
        <f t="shared" si="9"/>
        <v>-3.9010000000000105</v>
      </c>
      <c r="K15" s="14">
        <f>VLOOKUP(A:A,[1]TDSheet!$A:$P,16,0)</f>
        <v>180</v>
      </c>
      <c r="L15" s="14"/>
      <c r="M15" s="14"/>
      <c r="N15" s="14"/>
      <c r="O15" s="14">
        <f t="shared" si="10"/>
        <v>56.239999999999995</v>
      </c>
      <c r="P15" s="16">
        <v>180</v>
      </c>
      <c r="Q15" s="18">
        <f t="shared" si="11"/>
        <v>8.8406827880512093</v>
      </c>
      <c r="R15" s="14">
        <f t="shared" si="12"/>
        <v>2.4395448079658606</v>
      </c>
      <c r="S15" s="14">
        <f>VLOOKUP(A:A,[1]TDSheet!$A:$T,20,0)</f>
        <v>48.839999999999996</v>
      </c>
      <c r="T15" s="14">
        <f>VLOOKUP(A:A,[1]TDSheet!$A:$O,15,0)</f>
        <v>48.839999999999996</v>
      </c>
      <c r="U15" s="14">
        <f>VLOOKUP(A:A,[3]TDSheet!$A:$D,4,0)</f>
        <v>62.9</v>
      </c>
      <c r="V15" s="14">
        <v>0</v>
      </c>
      <c r="W15" s="14"/>
      <c r="X15" s="14"/>
      <c r="Y15" s="14">
        <f t="shared" si="13"/>
        <v>180</v>
      </c>
      <c r="Z15" s="14" t="e">
        <f>VLOOKUP(A:A,[1]TDSheet!$A:$Z,26,0)</f>
        <v>#N/A</v>
      </c>
      <c r="AA15" s="14">
        <f>Y15/3.7</f>
        <v>48.648648648648646</v>
      </c>
      <c r="AB15" s="17">
        <f>VLOOKUP(A:A,[1]TDSheet!$A:$AB,28,0)</f>
        <v>1</v>
      </c>
      <c r="AC15" s="14">
        <f t="shared" si="14"/>
        <v>180</v>
      </c>
      <c r="AD15" s="14"/>
      <c r="AE15" s="14"/>
    </row>
    <row r="16" spans="1:31" s="1" customFormat="1" ht="11.1" customHeight="1" outlineLevel="1" x14ac:dyDescent="0.2">
      <c r="A16" s="7" t="s">
        <v>44</v>
      </c>
      <c r="B16" s="7" t="s">
        <v>8</v>
      </c>
      <c r="C16" s="8">
        <v>78.400000000000006</v>
      </c>
      <c r="D16" s="8">
        <v>32.6</v>
      </c>
      <c r="E16" s="8">
        <v>25.9</v>
      </c>
      <c r="F16" s="8">
        <v>92.5</v>
      </c>
      <c r="G16" s="1">
        <f>VLOOKUP(A:A,[1]TDSheet!$A:$G,7,0)</f>
        <v>1</v>
      </c>
      <c r="H16" s="1" t="e">
        <f>VLOOKUP(A:A,[1]TDSheet!$A:$H,8,0)</f>
        <v>#N/A</v>
      </c>
      <c r="I16" s="14">
        <f>VLOOKUP(A:A,[2]TDSheet!$A:$F,6,0)</f>
        <v>24.5</v>
      </c>
      <c r="J16" s="14">
        <f t="shared" si="9"/>
        <v>1.3999999999999986</v>
      </c>
      <c r="K16" s="14">
        <f>VLOOKUP(A:A,[1]TDSheet!$A:$P,16,0)</f>
        <v>0</v>
      </c>
      <c r="L16" s="14"/>
      <c r="M16" s="14"/>
      <c r="N16" s="14"/>
      <c r="O16" s="14">
        <f t="shared" si="10"/>
        <v>5.18</v>
      </c>
      <c r="P16" s="16"/>
      <c r="Q16" s="18">
        <f t="shared" si="11"/>
        <v>17.857142857142858</v>
      </c>
      <c r="R16" s="14">
        <f t="shared" si="12"/>
        <v>17.857142857142858</v>
      </c>
      <c r="S16" s="14">
        <f>VLOOKUP(A:A,[1]TDSheet!$A:$T,20,0)</f>
        <v>8.14</v>
      </c>
      <c r="T16" s="14">
        <f>VLOOKUP(A:A,[1]TDSheet!$A:$O,15,0)</f>
        <v>6.5200000000000005</v>
      </c>
      <c r="U16" s="14">
        <f>VLOOKUP(A:A,[3]TDSheet!$A:$D,4,0)</f>
        <v>11.1</v>
      </c>
      <c r="V16" s="14">
        <v>0</v>
      </c>
      <c r="W16" s="14"/>
      <c r="X16" s="14"/>
      <c r="Y16" s="14">
        <f t="shared" si="13"/>
        <v>0</v>
      </c>
      <c r="Z16" s="14">
        <f>VLOOKUP(A:A,[1]TDSheet!$A:$Z,26,0)</f>
        <v>0</v>
      </c>
      <c r="AA16" s="14">
        <f>Y16/3.7</f>
        <v>0</v>
      </c>
      <c r="AB16" s="17">
        <f>VLOOKUP(A:A,[1]TDSheet!$A:$AB,28,0)</f>
        <v>1</v>
      </c>
      <c r="AC16" s="14">
        <f t="shared" si="14"/>
        <v>0</v>
      </c>
      <c r="AD16" s="14"/>
      <c r="AE16" s="14"/>
    </row>
    <row r="17" spans="1:31" s="1" customFormat="1" ht="11.1" customHeight="1" outlineLevel="1" x14ac:dyDescent="0.2">
      <c r="A17" s="7" t="s">
        <v>45</v>
      </c>
      <c r="B17" s="7" t="s">
        <v>8</v>
      </c>
      <c r="C17" s="8">
        <v>178.99</v>
      </c>
      <c r="D17" s="8">
        <v>66.599999999999994</v>
      </c>
      <c r="E17" s="8">
        <v>125.8</v>
      </c>
      <c r="F17" s="8">
        <v>153.09</v>
      </c>
      <c r="G17" s="1">
        <f>VLOOKUP(A:A,[1]TDSheet!$A:$G,7,0)</f>
        <v>1</v>
      </c>
      <c r="H17" s="1" t="e">
        <f>VLOOKUP(A:A,[1]TDSheet!$A:$H,8,0)</f>
        <v>#N/A</v>
      </c>
      <c r="I17" s="14">
        <f>VLOOKUP(A:A,[2]TDSheet!$A:$F,6,0)</f>
        <v>123.90300000000001</v>
      </c>
      <c r="J17" s="14">
        <f t="shared" si="9"/>
        <v>1.8969999999999914</v>
      </c>
      <c r="K17" s="14">
        <f>VLOOKUP(A:A,[1]TDSheet!$A:$P,16,0)</f>
        <v>60</v>
      </c>
      <c r="L17" s="14"/>
      <c r="M17" s="14"/>
      <c r="N17" s="14"/>
      <c r="O17" s="14">
        <f t="shared" si="10"/>
        <v>25.16</v>
      </c>
      <c r="P17" s="16">
        <v>30</v>
      </c>
      <c r="Q17" s="18">
        <f t="shared" si="11"/>
        <v>9.6617647058823533</v>
      </c>
      <c r="R17" s="14">
        <f t="shared" si="12"/>
        <v>6.0846581875993646</v>
      </c>
      <c r="S17" s="14">
        <f>VLOOKUP(A:A,[1]TDSheet!$A:$T,20,0)</f>
        <v>24.880000000000003</v>
      </c>
      <c r="T17" s="14">
        <f>VLOOKUP(A:A,[1]TDSheet!$A:$O,15,0)</f>
        <v>25.161999999999999</v>
      </c>
      <c r="U17" s="14">
        <f>VLOOKUP(A:A,[3]TDSheet!$A:$D,4,0)</f>
        <v>18.5</v>
      </c>
      <c r="V17" s="14">
        <v>0</v>
      </c>
      <c r="W17" s="14"/>
      <c r="X17" s="14"/>
      <c r="Y17" s="14">
        <f t="shared" si="13"/>
        <v>30</v>
      </c>
      <c r="Z17" s="14" t="str">
        <f>VLOOKUP(A:A,[1]TDSheet!$A:$Z,26,0)</f>
        <v>200паша</v>
      </c>
      <c r="AA17" s="14">
        <f>Y17/3.5</f>
        <v>8.5714285714285712</v>
      </c>
      <c r="AB17" s="17">
        <f>VLOOKUP(A:A,[1]TDSheet!$A:$AB,28,0)</f>
        <v>1</v>
      </c>
      <c r="AC17" s="14">
        <f t="shared" si="14"/>
        <v>30</v>
      </c>
      <c r="AD17" s="14"/>
      <c r="AE17" s="14"/>
    </row>
    <row r="18" spans="1:31" s="1" customFormat="1" ht="11.1" customHeight="1" outlineLevel="1" x14ac:dyDescent="0.2">
      <c r="A18" s="7" t="s">
        <v>46</v>
      </c>
      <c r="B18" s="7" t="s">
        <v>8</v>
      </c>
      <c r="C18" s="8">
        <v>148</v>
      </c>
      <c r="D18" s="8">
        <v>99</v>
      </c>
      <c r="E18" s="8">
        <v>110</v>
      </c>
      <c r="F18" s="8">
        <v>159</v>
      </c>
      <c r="G18" s="1">
        <f>VLOOKUP(A:A,[1]TDSheet!$A:$G,7,0)</f>
        <v>1</v>
      </c>
      <c r="H18" s="1" t="e">
        <f>VLOOKUP(A:A,[1]TDSheet!$A:$H,8,0)</f>
        <v>#N/A</v>
      </c>
      <c r="I18" s="14">
        <f>VLOOKUP(A:A,[2]TDSheet!$A:$F,6,0)</f>
        <v>107.2</v>
      </c>
      <c r="J18" s="14">
        <f t="shared" si="9"/>
        <v>2.7999999999999972</v>
      </c>
      <c r="K18" s="14">
        <f>VLOOKUP(A:A,[1]TDSheet!$A:$P,16,0)</f>
        <v>0</v>
      </c>
      <c r="L18" s="14"/>
      <c r="M18" s="14"/>
      <c r="N18" s="14"/>
      <c r="O18" s="14">
        <f t="shared" si="10"/>
        <v>22</v>
      </c>
      <c r="P18" s="16">
        <v>50</v>
      </c>
      <c r="Q18" s="18">
        <f t="shared" si="11"/>
        <v>9.5</v>
      </c>
      <c r="R18" s="14">
        <f t="shared" si="12"/>
        <v>7.2272727272727275</v>
      </c>
      <c r="S18" s="14">
        <f>VLOOKUP(A:A,[1]TDSheet!$A:$T,20,0)</f>
        <v>29.7</v>
      </c>
      <c r="T18" s="14">
        <f>VLOOKUP(A:A,[1]TDSheet!$A:$O,15,0)</f>
        <v>21.7</v>
      </c>
      <c r="U18" s="14">
        <f>VLOOKUP(A:A,[3]TDSheet!$A:$D,4,0)</f>
        <v>16.5</v>
      </c>
      <c r="V18" s="14">
        <v>0</v>
      </c>
      <c r="W18" s="14"/>
      <c r="X18" s="14"/>
      <c r="Y18" s="14">
        <f t="shared" si="13"/>
        <v>50</v>
      </c>
      <c r="Z18" s="14" t="e">
        <f>VLOOKUP(A:A,[1]TDSheet!$A:$Z,26,0)</f>
        <v>#N/A</v>
      </c>
      <c r="AA18" s="14">
        <f>Y18/5.5</f>
        <v>9.0909090909090917</v>
      </c>
      <c r="AB18" s="17">
        <f>VLOOKUP(A:A,[1]TDSheet!$A:$AB,28,0)</f>
        <v>1</v>
      </c>
      <c r="AC18" s="14">
        <f t="shared" si="14"/>
        <v>50</v>
      </c>
      <c r="AD18" s="14"/>
      <c r="AE18" s="14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368</v>
      </c>
      <c r="D19" s="8">
        <v>265</v>
      </c>
      <c r="E19" s="8">
        <v>532</v>
      </c>
      <c r="F19" s="8">
        <v>240</v>
      </c>
      <c r="G19" s="1">
        <f>VLOOKUP(A:A,[1]TDSheet!$A:$G,7,0)</f>
        <v>1</v>
      </c>
      <c r="H19" s="1">
        <f>VLOOKUP(A:A,[1]TDSheet!$A:$H,8,0)</f>
        <v>180</v>
      </c>
      <c r="I19" s="14">
        <f>VLOOKUP(A:A,[2]TDSheet!$A:$F,6,0)</f>
        <v>536</v>
      </c>
      <c r="J19" s="14">
        <f t="shared" si="9"/>
        <v>-4</v>
      </c>
      <c r="K19" s="14">
        <f>VLOOKUP(A:A,[1]TDSheet!$A:$P,16,0)</f>
        <v>300</v>
      </c>
      <c r="L19" s="14"/>
      <c r="M19" s="14"/>
      <c r="N19" s="14"/>
      <c r="O19" s="14">
        <f t="shared" si="10"/>
        <v>106.4</v>
      </c>
      <c r="P19" s="16">
        <v>480</v>
      </c>
      <c r="Q19" s="18">
        <f t="shared" si="11"/>
        <v>9.5864661654135332</v>
      </c>
      <c r="R19" s="14">
        <f t="shared" si="12"/>
        <v>2.255639097744361</v>
      </c>
      <c r="S19" s="14">
        <f>VLOOKUP(A:A,[1]TDSheet!$A:$T,20,0)</f>
        <v>86.6</v>
      </c>
      <c r="T19" s="14">
        <f>VLOOKUP(A:A,[1]TDSheet!$A:$O,15,0)</f>
        <v>86</v>
      </c>
      <c r="U19" s="14">
        <f>VLOOKUP(A:A,[3]TDSheet!$A:$D,4,0)</f>
        <v>118</v>
      </c>
      <c r="V19" s="14">
        <v>0</v>
      </c>
      <c r="W19" s="14"/>
      <c r="X19" s="14"/>
      <c r="Y19" s="14">
        <f t="shared" si="13"/>
        <v>480</v>
      </c>
      <c r="Z19" s="14" t="str">
        <f>VLOOKUP(A:A,[1]TDSheet!$A:$Z,26,0)</f>
        <v>яб</v>
      </c>
      <c r="AA19" s="14">
        <f>Y19/12</f>
        <v>40</v>
      </c>
      <c r="AB19" s="17">
        <f>VLOOKUP(A:A,[1]TDSheet!$A:$AB,28,0)</f>
        <v>0.25</v>
      </c>
      <c r="AC19" s="14">
        <f t="shared" si="14"/>
        <v>120</v>
      </c>
      <c r="AD19" s="14"/>
      <c r="AE19" s="14"/>
    </row>
    <row r="20" spans="1:31" s="1" customFormat="1" ht="11.1" customHeight="1" outlineLevel="1" x14ac:dyDescent="0.2">
      <c r="A20" s="7" t="s">
        <v>16</v>
      </c>
      <c r="B20" s="7" t="s">
        <v>9</v>
      </c>
      <c r="C20" s="8">
        <v>1240</v>
      </c>
      <c r="D20" s="8">
        <v>928</v>
      </c>
      <c r="E20" s="8">
        <v>1376</v>
      </c>
      <c r="F20" s="8">
        <v>888</v>
      </c>
      <c r="G20" s="1" t="str">
        <f>VLOOKUP(A:A,[1]TDSheet!$A:$G,7,0)</f>
        <v>пуд</v>
      </c>
      <c r="H20" s="1">
        <f>VLOOKUP(A:A,[1]TDSheet!$A:$H,8,0)</f>
        <v>180</v>
      </c>
      <c r="I20" s="14">
        <f>VLOOKUP(A:A,[2]TDSheet!$A:$F,6,0)</f>
        <v>1326</v>
      </c>
      <c r="J20" s="14">
        <f t="shared" si="9"/>
        <v>50</v>
      </c>
      <c r="K20" s="14">
        <f>VLOOKUP(A:A,[1]TDSheet!$A:$P,16,0)</f>
        <v>480</v>
      </c>
      <c r="L20" s="14"/>
      <c r="M20" s="14"/>
      <c r="N20" s="14">
        <v>396</v>
      </c>
      <c r="O20" s="14">
        <f t="shared" si="10"/>
        <v>193.6</v>
      </c>
      <c r="P20" s="16">
        <v>360</v>
      </c>
      <c r="Q20" s="18">
        <f t="shared" si="11"/>
        <v>8.9256198347107443</v>
      </c>
      <c r="R20" s="14">
        <f t="shared" si="12"/>
        <v>4.5867768595041323</v>
      </c>
      <c r="S20" s="14">
        <f>VLOOKUP(A:A,[1]TDSheet!$A:$T,20,0)</f>
        <v>227.2</v>
      </c>
      <c r="T20" s="14">
        <f>VLOOKUP(A:A,[1]TDSheet!$A:$O,15,0)</f>
        <v>196.4</v>
      </c>
      <c r="U20" s="14">
        <f>VLOOKUP(A:A,[3]TDSheet!$A:$D,4,0)</f>
        <v>208</v>
      </c>
      <c r="V20" s="14">
        <f>VLOOKUP(A:A,[4]TDSheet!$A:$D,4,0)</f>
        <v>408</v>
      </c>
      <c r="W20" s="14"/>
      <c r="X20" s="14"/>
      <c r="Y20" s="14">
        <f t="shared" si="13"/>
        <v>756</v>
      </c>
      <c r="Z20" s="14" t="str">
        <f>VLOOKUP(A:A,[1]TDSheet!$A:$Z,26,0)</f>
        <v>яб</v>
      </c>
      <c r="AA20" s="14">
        <f>Y20/12</f>
        <v>63</v>
      </c>
      <c r="AB20" s="17">
        <f>VLOOKUP(A:A,[1]TDSheet!$A:$AB,28,0)</f>
        <v>0.25</v>
      </c>
      <c r="AC20" s="14">
        <f t="shared" si="14"/>
        <v>189</v>
      </c>
      <c r="AD20" s="14"/>
      <c r="AE20" s="14"/>
    </row>
    <row r="21" spans="1:31" s="1" customFormat="1" ht="11.1" customHeight="1" outlineLevel="1" x14ac:dyDescent="0.2">
      <c r="A21" s="7" t="s">
        <v>47</v>
      </c>
      <c r="B21" s="7" t="s">
        <v>8</v>
      </c>
      <c r="C21" s="8">
        <v>68.2</v>
      </c>
      <c r="D21" s="8">
        <v>9</v>
      </c>
      <c r="E21" s="8">
        <v>50.4</v>
      </c>
      <c r="F21" s="8">
        <v>25</v>
      </c>
      <c r="G21" s="1">
        <f>VLOOKUP(A:A,[1]TDSheet!$A:$G,7,0)</f>
        <v>1</v>
      </c>
      <c r="H21" s="1" t="e">
        <f>VLOOKUP(A:A,[1]TDSheet!$A:$H,8,0)</f>
        <v>#N/A</v>
      </c>
      <c r="I21" s="14">
        <f>VLOOKUP(A:A,[2]TDSheet!$A:$F,6,0)</f>
        <v>50.502000000000002</v>
      </c>
      <c r="J21" s="14">
        <f t="shared" si="9"/>
        <v>-0.10200000000000387</v>
      </c>
      <c r="K21" s="14">
        <f>VLOOKUP(A:A,[1]TDSheet!$A:$P,16,0)</f>
        <v>50</v>
      </c>
      <c r="L21" s="14"/>
      <c r="M21" s="14"/>
      <c r="N21" s="14"/>
      <c r="O21" s="14">
        <f t="shared" si="10"/>
        <v>10.08</v>
      </c>
      <c r="P21" s="16">
        <v>30</v>
      </c>
      <c r="Q21" s="18">
        <f t="shared" si="11"/>
        <v>10.416666666666666</v>
      </c>
      <c r="R21" s="14">
        <f t="shared" si="12"/>
        <v>2.4801587301587302</v>
      </c>
      <c r="S21" s="14">
        <f>VLOOKUP(A:A,[1]TDSheet!$A:$T,20,0)</f>
        <v>10.08</v>
      </c>
      <c r="T21" s="14">
        <f>VLOOKUP(A:A,[1]TDSheet!$A:$O,15,0)</f>
        <v>9.379999999999999</v>
      </c>
      <c r="U21" s="14">
        <f>VLOOKUP(A:A,[3]TDSheet!$A:$D,4,0)</f>
        <v>9</v>
      </c>
      <c r="V21" s="14">
        <v>0</v>
      </c>
      <c r="W21" s="14"/>
      <c r="X21" s="14"/>
      <c r="Y21" s="14">
        <f t="shared" si="13"/>
        <v>30</v>
      </c>
      <c r="Z21" s="14">
        <f>VLOOKUP(A:A,[1]TDSheet!$A:$Z,26,0)</f>
        <v>0</v>
      </c>
      <c r="AA21" s="14">
        <f>Y21/1.8</f>
        <v>16.666666666666668</v>
      </c>
      <c r="AB21" s="17">
        <f>VLOOKUP(A:A,[1]TDSheet!$A:$AB,28,0)</f>
        <v>1</v>
      </c>
      <c r="AC21" s="14">
        <f t="shared" si="14"/>
        <v>30</v>
      </c>
      <c r="AD21" s="14"/>
      <c r="AE21" s="14"/>
    </row>
    <row r="22" spans="1:31" s="1" customFormat="1" ht="11.1" customHeight="1" outlineLevel="1" x14ac:dyDescent="0.2">
      <c r="A22" s="7" t="s">
        <v>48</v>
      </c>
      <c r="B22" s="7" t="s">
        <v>8</v>
      </c>
      <c r="C22" s="8">
        <v>100</v>
      </c>
      <c r="D22" s="8">
        <v>329.2</v>
      </c>
      <c r="E22" s="8">
        <v>166.5</v>
      </c>
      <c r="F22" s="8">
        <v>170.3</v>
      </c>
      <c r="G22" s="1">
        <f>VLOOKUP(A:A,[1]TDSheet!$A:$G,7,0)</f>
        <v>1</v>
      </c>
      <c r="H22" s="1" t="e">
        <f>VLOOKUP(A:A,[1]TDSheet!$A:$H,8,0)</f>
        <v>#N/A</v>
      </c>
      <c r="I22" s="14">
        <f>VLOOKUP(A:A,[2]TDSheet!$A:$F,6,0)</f>
        <v>175.905</v>
      </c>
      <c r="J22" s="14">
        <f t="shared" si="9"/>
        <v>-9.4050000000000011</v>
      </c>
      <c r="K22" s="14">
        <f>VLOOKUP(A:A,[1]TDSheet!$A:$P,16,0)</f>
        <v>120</v>
      </c>
      <c r="L22" s="14"/>
      <c r="M22" s="14"/>
      <c r="N22" s="14"/>
      <c r="O22" s="14">
        <f t="shared" si="10"/>
        <v>33.299999999999997</v>
      </c>
      <c r="P22" s="16">
        <v>40</v>
      </c>
      <c r="Q22" s="18">
        <f t="shared" si="11"/>
        <v>9.9189189189189193</v>
      </c>
      <c r="R22" s="14">
        <f t="shared" si="12"/>
        <v>5.1141141141141153</v>
      </c>
      <c r="S22" s="14">
        <f>VLOOKUP(A:A,[1]TDSheet!$A:$T,20,0)</f>
        <v>31.080000000000002</v>
      </c>
      <c r="T22" s="14">
        <f>VLOOKUP(A:A,[1]TDSheet!$A:$O,15,0)</f>
        <v>39.94</v>
      </c>
      <c r="U22" s="14">
        <f>VLOOKUP(A:A,[3]TDSheet!$A:$D,4,0)</f>
        <v>22.2</v>
      </c>
      <c r="V22" s="14">
        <v>0</v>
      </c>
      <c r="W22" s="14"/>
      <c r="X22" s="14"/>
      <c r="Y22" s="14">
        <f t="shared" si="13"/>
        <v>40</v>
      </c>
      <c r="Z22" s="14" t="e">
        <f>VLOOKUP(A:A,[1]TDSheet!$A:$Z,26,0)</f>
        <v>#N/A</v>
      </c>
      <c r="AA22" s="14">
        <f>Y22/3.7</f>
        <v>10.810810810810811</v>
      </c>
      <c r="AB22" s="17">
        <f>VLOOKUP(A:A,[1]TDSheet!$A:$AB,28,0)</f>
        <v>1</v>
      </c>
      <c r="AC22" s="14">
        <f t="shared" si="14"/>
        <v>40</v>
      </c>
      <c r="AD22" s="14"/>
      <c r="AE22" s="14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2515</v>
      </c>
      <c r="D23" s="8">
        <v>1528</v>
      </c>
      <c r="E23" s="8">
        <v>2106</v>
      </c>
      <c r="F23" s="8">
        <v>2116</v>
      </c>
      <c r="G23" s="1" t="str">
        <f>VLOOKUP(A:A,[1]TDSheet!$A:$G,7,0)</f>
        <v>пуд</v>
      </c>
      <c r="H23" s="1">
        <f>VLOOKUP(A:A,[1]TDSheet!$A:$H,8,0)</f>
        <v>180</v>
      </c>
      <c r="I23" s="14">
        <f>VLOOKUP(A:A,[2]TDSheet!$A:$F,6,0)</f>
        <v>2035</v>
      </c>
      <c r="J23" s="14">
        <f t="shared" si="9"/>
        <v>71</v>
      </c>
      <c r="K23" s="14">
        <f>VLOOKUP(A:A,[1]TDSheet!$A:$P,16,0)</f>
        <v>1200</v>
      </c>
      <c r="L23" s="14"/>
      <c r="M23" s="14"/>
      <c r="N23" s="14"/>
      <c r="O23" s="14">
        <f t="shared" si="10"/>
        <v>421.2</v>
      </c>
      <c r="P23" s="16">
        <v>480</v>
      </c>
      <c r="Q23" s="18">
        <f t="shared" si="11"/>
        <v>9.0123456790123466</v>
      </c>
      <c r="R23" s="14">
        <f t="shared" si="12"/>
        <v>5.0237416904083574</v>
      </c>
      <c r="S23" s="14">
        <f>VLOOKUP(A:A,[1]TDSheet!$A:$T,20,0)</f>
        <v>508.8</v>
      </c>
      <c r="T23" s="14">
        <f>VLOOKUP(A:A,[1]TDSheet!$A:$O,15,0)</f>
        <v>474.8</v>
      </c>
      <c r="U23" s="14">
        <f>VLOOKUP(A:A,[3]TDSheet!$A:$D,4,0)</f>
        <v>516</v>
      </c>
      <c r="V23" s="14">
        <v>0</v>
      </c>
      <c r="W23" s="14"/>
      <c r="X23" s="14"/>
      <c r="Y23" s="14">
        <f t="shared" si="13"/>
        <v>480</v>
      </c>
      <c r="Z23" s="14">
        <f>VLOOKUP(A:A,[1]TDSheet!$A:$Z,26,0)</f>
        <v>0</v>
      </c>
      <c r="AA23" s="14">
        <f>Y23/12</f>
        <v>40</v>
      </c>
      <c r="AB23" s="17">
        <f>VLOOKUP(A:A,[1]TDSheet!$A:$AB,28,0)</f>
        <v>0.25</v>
      </c>
      <c r="AC23" s="14">
        <f t="shared" si="14"/>
        <v>120</v>
      </c>
      <c r="AD23" s="14"/>
      <c r="AE23" s="14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2347</v>
      </c>
      <c r="D24" s="8">
        <v>986</v>
      </c>
      <c r="E24" s="8">
        <v>1501</v>
      </c>
      <c r="F24" s="8">
        <v>1977</v>
      </c>
      <c r="G24" s="1" t="str">
        <f>VLOOKUP(A:A,[1]TDSheet!$A:$G,7,0)</f>
        <v>яб</v>
      </c>
      <c r="H24" s="1">
        <f>VLOOKUP(A:A,[1]TDSheet!$A:$H,8,0)</f>
        <v>180</v>
      </c>
      <c r="I24" s="14">
        <f>VLOOKUP(A:A,[2]TDSheet!$A:$F,6,0)</f>
        <v>1631</v>
      </c>
      <c r="J24" s="14">
        <f t="shared" si="9"/>
        <v>-130</v>
      </c>
      <c r="K24" s="14">
        <f>VLOOKUP(A:A,[1]TDSheet!$A:$P,16,0)</f>
        <v>360</v>
      </c>
      <c r="L24" s="14"/>
      <c r="M24" s="14"/>
      <c r="N24" s="14"/>
      <c r="O24" s="14">
        <f t="shared" si="10"/>
        <v>300.2</v>
      </c>
      <c r="P24" s="16">
        <v>360</v>
      </c>
      <c r="Q24" s="18">
        <f t="shared" si="11"/>
        <v>8.984010659560294</v>
      </c>
      <c r="R24" s="14">
        <f t="shared" si="12"/>
        <v>6.5856095936042642</v>
      </c>
      <c r="S24" s="14">
        <f>VLOOKUP(A:A,[1]TDSheet!$A:$T,20,0)</f>
        <v>435</v>
      </c>
      <c r="T24" s="14">
        <f>VLOOKUP(A:A,[1]TDSheet!$A:$O,15,0)</f>
        <v>334.2</v>
      </c>
      <c r="U24" s="14">
        <f>VLOOKUP(A:A,[3]TDSheet!$A:$D,4,0)</f>
        <v>394</v>
      </c>
      <c r="V24" s="14">
        <v>0</v>
      </c>
      <c r="W24" s="14"/>
      <c r="X24" s="14"/>
      <c r="Y24" s="14">
        <f t="shared" si="13"/>
        <v>360</v>
      </c>
      <c r="Z24" s="14">
        <f>VLOOKUP(A:A,[1]TDSheet!$A:$Z,26,0)</f>
        <v>0</v>
      </c>
      <c r="AA24" s="14">
        <f>Y24/6</f>
        <v>60</v>
      </c>
      <c r="AB24" s="17">
        <f>VLOOKUP(A:A,[1]TDSheet!$A:$AB,28,0)</f>
        <v>0.25</v>
      </c>
      <c r="AC24" s="14">
        <f t="shared" si="14"/>
        <v>90</v>
      </c>
      <c r="AD24" s="14"/>
      <c r="AE24" s="14"/>
    </row>
    <row r="25" spans="1:31" s="1" customFormat="1" ht="11.1" customHeight="1" outlineLevel="1" x14ac:dyDescent="0.2">
      <c r="A25" s="7" t="s">
        <v>19</v>
      </c>
      <c r="B25" s="7" t="s">
        <v>9</v>
      </c>
      <c r="C25" s="8">
        <v>2457</v>
      </c>
      <c r="D25" s="8">
        <v>1057</v>
      </c>
      <c r="E25" s="8">
        <v>2025</v>
      </c>
      <c r="F25" s="8">
        <v>1629</v>
      </c>
      <c r="G25" s="1">
        <f>VLOOKUP(A:A,[1]TDSheet!$A:$G,7,0)</f>
        <v>1</v>
      </c>
      <c r="H25" s="1">
        <f>VLOOKUP(A:A,[1]TDSheet!$A:$H,8,0)</f>
        <v>180</v>
      </c>
      <c r="I25" s="14">
        <f>VLOOKUP(A:A,[2]TDSheet!$A:$F,6,0)</f>
        <v>1972</v>
      </c>
      <c r="J25" s="14">
        <f t="shared" si="9"/>
        <v>53</v>
      </c>
      <c r="K25" s="14">
        <f>VLOOKUP(A:A,[1]TDSheet!$A:$P,16,0)</f>
        <v>1200</v>
      </c>
      <c r="L25" s="14"/>
      <c r="M25" s="14"/>
      <c r="N25" s="14"/>
      <c r="O25" s="14">
        <f t="shared" si="10"/>
        <v>405</v>
      </c>
      <c r="P25" s="16">
        <v>840</v>
      </c>
      <c r="Q25" s="18">
        <f t="shared" si="11"/>
        <v>9.0592592592592585</v>
      </c>
      <c r="R25" s="14">
        <f t="shared" si="12"/>
        <v>4.0222222222222221</v>
      </c>
      <c r="S25" s="14">
        <f>VLOOKUP(A:A,[1]TDSheet!$A:$T,20,0)</f>
        <v>450.4</v>
      </c>
      <c r="T25" s="14">
        <f>VLOOKUP(A:A,[1]TDSheet!$A:$O,15,0)</f>
        <v>411.2</v>
      </c>
      <c r="U25" s="14">
        <f>VLOOKUP(A:A,[3]TDSheet!$A:$D,4,0)</f>
        <v>446</v>
      </c>
      <c r="V25" s="14">
        <v>0</v>
      </c>
      <c r="W25" s="14"/>
      <c r="X25" s="14"/>
      <c r="Y25" s="14">
        <f t="shared" si="13"/>
        <v>840</v>
      </c>
      <c r="Z25" s="14">
        <f>VLOOKUP(A:A,[1]TDSheet!$A:$Z,26,0)</f>
        <v>0</v>
      </c>
      <c r="AA25" s="14">
        <f>Y25/12</f>
        <v>70</v>
      </c>
      <c r="AB25" s="17">
        <f>VLOOKUP(A:A,[1]TDSheet!$A:$AB,28,0)</f>
        <v>0.25</v>
      </c>
      <c r="AC25" s="14">
        <f t="shared" si="14"/>
        <v>210</v>
      </c>
      <c r="AD25" s="14"/>
      <c r="AE25" s="14"/>
    </row>
    <row r="26" spans="1:31" s="1" customFormat="1" ht="11.1" customHeight="1" outlineLevel="1" x14ac:dyDescent="0.2">
      <c r="A26" s="7" t="s">
        <v>49</v>
      </c>
      <c r="B26" s="7" t="s">
        <v>9</v>
      </c>
      <c r="C26" s="8">
        <v>417</v>
      </c>
      <c r="D26" s="8">
        <v>631</v>
      </c>
      <c r="E26" s="8">
        <v>590</v>
      </c>
      <c r="F26" s="8">
        <v>562</v>
      </c>
      <c r="G26" s="1" t="str">
        <f>VLOOKUP(A:A,[1]TDSheet!$A:$G,7,0)</f>
        <v>нов</v>
      </c>
      <c r="H26" s="1" t="e">
        <f>VLOOKUP(A:A,[1]TDSheet!$A:$H,8,0)</f>
        <v>#N/A</v>
      </c>
      <c r="I26" s="14">
        <f>VLOOKUP(A:A,[2]TDSheet!$A:$F,6,0)</f>
        <v>624</v>
      </c>
      <c r="J26" s="14">
        <f t="shared" si="9"/>
        <v>-34</v>
      </c>
      <c r="K26" s="14">
        <f>VLOOKUP(A:A,[1]TDSheet!$A:$P,16,0)</f>
        <v>120</v>
      </c>
      <c r="L26" s="14"/>
      <c r="M26" s="14"/>
      <c r="N26" s="14"/>
      <c r="O26" s="14">
        <f t="shared" si="10"/>
        <v>118</v>
      </c>
      <c r="P26" s="16">
        <v>360</v>
      </c>
      <c r="Q26" s="18">
        <f t="shared" si="11"/>
        <v>8.8305084745762716</v>
      </c>
      <c r="R26" s="14">
        <f t="shared" si="12"/>
        <v>4.7627118644067794</v>
      </c>
      <c r="S26" s="14">
        <f>VLOOKUP(A:A,[1]TDSheet!$A:$T,20,0)</f>
        <v>97.8</v>
      </c>
      <c r="T26" s="14">
        <f>VLOOKUP(A:A,[1]TDSheet!$A:$O,15,0)</f>
        <v>103.6</v>
      </c>
      <c r="U26" s="14">
        <f>VLOOKUP(A:A,[3]TDSheet!$A:$D,4,0)</f>
        <v>111</v>
      </c>
      <c r="V26" s="14">
        <v>0</v>
      </c>
      <c r="W26" s="14"/>
      <c r="X26" s="14"/>
      <c r="Y26" s="14">
        <f t="shared" si="13"/>
        <v>360</v>
      </c>
      <c r="Z26" s="14" t="e">
        <f>VLOOKUP(A:A,[1]TDSheet!$A:$Z,26,0)</f>
        <v>#N/A</v>
      </c>
      <c r="AA26" s="14">
        <f>Y26/12</f>
        <v>30</v>
      </c>
      <c r="AB26" s="17">
        <f>VLOOKUP(A:A,[1]TDSheet!$A:$AB,28,0)</f>
        <v>0.25</v>
      </c>
      <c r="AC26" s="14">
        <f t="shared" si="14"/>
        <v>90</v>
      </c>
      <c r="AD26" s="14"/>
      <c r="AE26" s="14"/>
    </row>
    <row r="27" spans="1:31" s="1" customFormat="1" ht="11.1" customHeight="1" outlineLevel="1" x14ac:dyDescent="0.2">
      <c r="A27" s="7" t="s">
        <v>50</v>
      </c>
      <c r="B27" s="7" t="s">
        <v>8</v>
      </c>
      <c r="C27" s="8">
        <v>460</v>
      </c>
      <c r="D27" s="8">
        <v>108</v>
      </c>
      <c r="E27" s="8">
        <v>395</v>
      </c>
      <c r="F27" s="8">
        <v>209</v>
      </c>
      <c r="G27" s="1">
        <f>VLOOKUP(A:A,[1]TDSheet!$A:$G,7,0)</f>
        <v>1</v>
      </c>
      <c r="H27" s="1" t="e">
        <f>VLOOKUP(A:A,[1]TDSheet!$A:$H,8,0)</f>
        <v>#N/A</v>
      </c>
      <c r="I27" s="14">
        <f>VLOOKUP(A:A,[2]TDSheet!$A:$F,6,0)</f>
        <v>398.00099999999998</v>
      </c>
      <c r="J27" s="14">
        <f t="shared" si="9"/>
        <v>-3.0009999999999764</v>
      </c>
      <c r="K27" s="14">
        <f>VLOOKUP(A:A,[1]TDSheet!$A:$P,16,0)</f>
        <v>120</v>
      </c>
      <c r="L27" s="14"/>
      <c r="M27" s="14"/>
      <c r="N27" s="14"/>
      <c r="O27" s="14">
        <f t="shared" si="10"/>
        <v>79</v>
      </c>
      <c r="P27" s="16">
        <v>420</v>
      </c>
      <c r="Q27" s="18">
        <f t="shared" si="11"/>
        <v>9.4810126582278489</v>
      </c>
      <c r="R27" s="14">
        <f t="shared" si="12"/>
        <v>2.6455696202531644</v>
      </c>
      <c r="S27" s="14">
        <f>VLOOKUP(A:A,[1]TDSheet!$A:$T,20,0)</f>
        <v>79.8</v>
      </c>
      <c r="T27" s="14">
        <f>VLOOKUP(A:A,[1]TDSheet!$A:$O,15,0)</f>
        <v>62.4</v>
      </c>
      <c r="U27" s="14">
        <f>VLOOKUP(A:A,[3]TDSheet!$A:$D,4,0)</f>
        <v>120</v>
      </c>
      <c r="V27" s="14">
        <v>0</v>
      </c>
      <c r="W27" s="14"/>
      <c r="X27" s="14"/>
      <c r="Y27" s="14">
        <f t="shared" si="13"/>
        <v>420</v>
      </c>
      <c r="Z27" s="14" t="e">
        <f>VLOOKUP(A:A,[1]TDSheet!$A:$Z,26,0)</f>
        <v>#N/A</v>
      </c>
      <c r="AA27" s="14">
        <f>Y27/6</f>
        <v>70</v>
      </c>
      <c r="AB27" s="17">
        <f>VLOOKUP(A:A,[1]TDSheet!$A:$AB,28,0)</f>
        <v>1</v>
      </c>
      <c r="AC27" s="14">
        <f t="shared" si="14"/>
        <v>420</v>
      </c>
      <c r="AD27" s="14"/>
      <c r="AE27" s="14"/>
    </row>
    <row r="28" spans="1:31" s="1" customFormat="1" ht="11.1" customHeight="1" outlineLevel="1" x14ac:dyDescent="0.2">
      <c r="A28" s="7" t="s">
        <v>20</v>
      </c>
      <c r="B28" s="7" t="s">
        <v>9</v>
      </c>
      <c r="C28" s="8">
        <v>733</v>
      </c>
      <c r="D28" s="8">
        <v>202</v>
      </c>
      <c r="E28" s="8">
        <v>337</v>
      </c>
      <c r="F28" s="8">
        <v>632</v>
      </c>
      <c r="G28" s="1" t="str">
        <f>VLOOKUP(A:A,[1]TDSheet!$A:$G,7,0)</f>
        <v>яб</v>
      </c>
      <c r="H28" s="1">
        <f>VLOOKUP(A:A,[1]TDSheet!$A:$H,8,0)</f>
        <v>180</v>
      </c>
      <c r="I28" s="14">
        <f>VLOOKUP(A:A,[2]TDSheet!$A:$F,6,0)</f>
        <v>328</v>
      </c>
      <c r="J28" s="14">
        <f t="shared" si="9"/>
        <v>9</v>
      </c>
      <c r="K28" s="14">
        <f>VLOOKUP(A:A,[1]TDSheet!$A:$P,16,0)</f>
        <v>0</v>
      </c>
      <c r="L28" s="14"/>
      <c r="M28" s="14"/>
      <c r="N28" s="14"/>
      <c r="O28" s="14">
        <f t="shared" si="10"/>
        <v>67.400000000000006</v>
      </c>
      <c r="P28" s="16">
        <v>200</v>
      </c>
      <c r="Q28" s="18">
        <f t="shared" si="11"/>
        <v>12.34421364985163</v>
      </c>
      <c r="R28" s="14">
        <f t="shared" si="12"/>
        <v>9.3768545994065278</v>
      </c>
      <c r="S28" s="14">
        <f>VLOOKUP(A:A,[1]TDSheet!$A:$T,20,0)</f>
        <v>80.2</v>
      </c>
      <c r="T28" s="14">
        <f>VLOOKUP(A:A,[1]TDSheet!$A:$O,15,0)</f>
        <v>72</v>
      </c>
      <c r="U28" s="14">
        <f>VLOOKUP(A:A,[3]TDSheet!$A:$D,4,0)</f>
        <v>62</v>
      </c>
      <c r="V28" s="14">
        <v>0</v>
      </c>
      <c r="W28" s="14"/>
      <c r="X28" s="14"/>
      <c r="Y28" s="14">
        <f t="shared" si="13"/>
        <v>200</v>
      </c>
      <c r="Z28" s="14" t="str">
        <f>VLOOKUP(A:A,[1]TDSheet!$A:$Z,26,0)</f>
        <v>яб</v>
      </c>
      <c r="AA28" s="14">
        <f>Y28/8</f>
        <v>25</v>
      </c>
      <c r="AB28" s="17">
        <f>VLOOKUP(A:A,[1]TDSheet!$A:$AB,28,0)</f>
        <v>0.75</v>
      </c>
      <c r="AC28" s="14">
        <f t="shared" si="14"/>
        <v>150</v>
      </c>
      <c r="AD28" s="14"/>
      <c r="AE28" s="14"/>
    </row>
    <row r="29" spans="1:31" s="1" customFormat="1" ht="11.1" customHeight="1" outlineLevel="1" x14ac:dyDescent="0.2">
      <c r="A29" s="7" t="s">
        <v>51</v>
      </c>
      <c r="B29" s="7" t="s">
        <v>9</v>
      </c>
      <c r="C29" s="8">
        <v>118</v>
      </c>
      <c r="D29" s="8">
        <v>1</v>
      </c>
      <c r="E29" s="8">
        <v>69</v>
      </c>
      <c r="F29" s="8">
        <v>68</v>
      </c>
      <c r="G29" s="1">
        <f>VLOOKUP(A:A,[1]TDSheet!$A:$G,7,0)</f>
        <v>1</v>
      </c>
      <c r="H29" s="1" t="e">
        <f>VLOOKUP(A:A,[1]TDSheet!$A:$H,8,0)</f>
        <v>#N/A</v>
      </c>
      <c r="I29" s="14">
        <f>VLOOKUP(A:A,[2]TDSheet!$A:$F,6,0)</f>
        <v>70</v>
      </c>
      <c r="J29" s="14">
        <f t="shared" si="9"/>
        <v>-1</v>
      </c>
      <c r="K29" s="14">
        <f>VLOOKUP(A:A,[1]TDSheet!$A:$P,16,0)</f>
        <v>80</v>
      </c>
      <c r="L29" s="14"/>
      <c r="M29" s="14"/>
      <c r="N29" s="14"/>
      <c r="O29" s="14">
        <f t="shared" si="10"/>
        <v>13.8</v>
      </c>
      <c r="P29" s="16"/>
      <c r="Q29" s="18">
        <f t="shared" si="11"/>
        <v>10.72463768115942</v>
      </c>
      <c r="R29" s="14">
        <f t="shared" si="12"/>
        <v>4.9275362318840576</v>
      </c>
      <c r="S29" s="14">
        <f>VLOOKUP(A:A,[1]TDSheet!$A:$T,20,0)</f>
        <v>18</v>
      </c>
      <c r="T29" s="14">
        <f>VLOOKUP(A:A,[1]TDSheet!$A:$O,15,0)</f>
        <v>14</v>
      </c>
      <c r="U29" s="14">
        <f>VLOOKUP(A:A,[3]TDSheet!$A:$D,4,0)</f>
        <v>12</v>
      </c>
      <c r="V29" s="14">
        <v>0</v>
      </c>
      <c r="W29" s="14"/>
      <c r="X29" s="14"/>
      <c r="Y29" s="14">
        <f t="shared" si="13"/>
        <v>0</v>
      </c>
      <c r="Z29" s="14">
        <f>VLOOKUP(A:A,[1]TDSheet!$A:$Z,26,0)</f>
        <v>0</v>
      </c>
      <c r="AA29" s="14">
        <f>Y29/16</f>
        <v>0</v>
      </c>
      <c r="AB29" s="17">
        <f>VLOOKUP(A:A,[1]TDSheet!$A:$AB,28,0)</f>
        <v>0.43</v>
      </c>
      <c r="AC29" s="14">
        <f t="shared" si="14"/>
        <v>0</v>
      </c>
      <c r="AD29" s="14"/>
      <c r="AE29" s="14"/>
    </row>
    <row r="30" spans="1:31" s="1" customFormat="1" ht="11.1" customHeight="1" outlineLevel="1" x14ac:dyDescent="0.2">
      <c r="A30" s="7" t="s">
        <v>21</v>
      </c>
      <c r="B30" s="7" t="s">
        <v>9</v>
      </c>
      <c r="C30" s="8">
        <v>1314</v>
      </c>
      <c r="D30" s="8">
        <v>270</v>
      </c>
      <c r="E30" s="8">
        <v>966</v>
      </c>
      <c r="F30" s="8">
        <v>638</v>
      </c>
      <c r="G30" s="1">
        <f>VLOOKUP(A:A,[1]TDSheet!$A:$G,7,0)</f>
        <v>1</v>
      </c>
      <c r="H30" s="1" t="e">
        <f>VLOOKUP(A:A,[1]TDSheet!$A:$H,8,0)</f>
        <v>#N/A</v>
      </c>
      <c r="I30" s="14">
        <f>VLOOKUP(A:A,[2]TDSheet!$A:$F,6,0)</f>
        <v>985</v>
      </c>
      <c r="J30" s="14">
        <f t="shared" si="9"/>
        <v>-19</v>
      </c>
      <c r="K30" s="14">
        <f>VLOOKUP(A:A,[1]TDSheet!$A:$P,16,0)</f>
        <v>480</v>
      </c>
      <c r="L30" s="14"/>
      <c r="M30" s="14"/>
      <c r="N30" s="14"/>
      <c r="O30" s="14">
        <f t="shared" si="10"/>
        <v>193.2</v>
      </c>
      <c r="P30" s="16">
        <v>600</v>
      </c>
      <c r="Q30" s="18">
        <f t="shared" si="11"/>
        <v>8.8923395445134581</v>
      </c>
      <c r="R30" s="14">
        <f t="shared" si="12"/>
        <v>3.3022774327122155</v>
      </c>
      <c r="S30" s="14">
        <f>VLOOKUP(A:A,[1]TDSheet!$A:$T,20,0)</f>
        <v>211.8</v>
      </c>
      <c r="T30" s="14">
        <f>VLOOKUP(A:A,[1]TDSheet!$A:$O,15,0)</f>
        <v>179.4</v>
      </c>
      <c r="U30" s="14">
        <f>VLOOKUP(A:A,[3]TDSheet!$A:$D,4,0)</f>
        <v>214</v>
      </c>
      <c r="V30" s="14">
        <v>0</v>
      </c>
      <c r="W30" s="14"/>
      <c r="X30" s="14"/>
      <c r="Y30" s="14">
        <f t="shared" si="13"/>
        <v>600</v>
      </c>
      <c r="Z30" s="14" t="str">
        <f>VLOOKUP(A:A,[1]TDSheet!$A:$Z,26,0)</f>
        <v>яб</v>
      </c>
      <c r="AA30" s="14">
        <f>Y30/8</f>
        <v>75</v>
      </c>
      <c r="AB30" s="17">
        <f>VLOOKUP(A:A,[1]TDSheet!$A:$AB,28,0)</f>
        <v>0.9</v>
      </c>
      <c r="AC30" s="14">
        <f t="shared" si="14"/>
        <v>540</v>
      </c>
      <c r="AD30" s="14"/>
      <c r="AE30" s="14"/>
    </row>
    <row r="31" spans="1:31" s="1" customFormat="1" ht="11.1" customHeight="1" outlineLevel="1" x14ac:dyDescent="0.2">
      <c r="A31" s="7" t="s">
        <v>52</v>
      </c>
      <c r="B31" s="7" t="s">
        <v>9</v>
      </c>
      <c r="C31" s="8">
        <v>182</v>
      </c>
      <c r="D31" s="8">
        <v>88</v>
      </c>
      <c r="E31" s="8">
        <v>177</v>
      </c>
      <c r="F31" s="8">
        <v>141</v>
      </c>
      <c r="G31" s="1">
        <f>VLOOKUP(A:A,[1]TDSheet!$A:$G,7,0)</f>
        <v>1</v>
      </c>
      <c r="H31" s="1" t="e">
        <f>VLOOKUP(A:A,[1]TDSheet!$A:$H,8,0)</f>
        <v>#N/A</v>
      </c>
      <c r="I31" s="14">
        <f>VLOOKUP(A:A,[2]TDSheet!$A:$F,6,0)</f>
        <v>184</v>
      </c>
      <c r="J31" s="14">
        <f t="shared" si="9"/>
        <v>-7</v>
      </c>
      <c r="K31" s="14">
        <f>VLOOKUP(A:A,[1]TDSheet!$A:$P,16,0)</f>
        <v>80</v>
      </c>
      <c r="L31" s="14"/>
      <c r="M31" s="14"/>
      <c r="N31" s="14"/>
      <c r="O31" s="14">
        <f t="shared" si="10"/>
        <v>35.4</v>
      </c>
      <c r="P31" s="16">
        <v>80</v>
      </c>
      <c r="Q31" s="18">
        <f t="shared" si="11"/>
        <v>8.5028248587570623</v>
      </c>
      <c r="R31" s="14">
        <f t="shared" si="12"/>
        <v>3.9830508474576272</v>
      </c>
      <c r="S31" s="14">
        <f>VLOOKUP(A:A,[1]TDSheet!$A:$T,20,0)</f>
        <v>38.200000000000003</v>
      </c>
      <c r="T31" s="14">
        <f>VLOOKUP(A:A,[1]TDSheet!$A:$O,15,0)</f>
        <v>31.2</v>
      </c>
      <c r="U31" s="14">
        <f>VLOOKUP(A:A,[3]TDSheet!$A:$D,4,0)</f>
        <v>32</v>
      </c>
      <c r="V31" s="14">
        <v>0</v>
      </c>
      <c r="W31" s="14"/>
      <c r="X31" s="14"/>
      <c r="Y31" s="14">
        <f t="shared" si="13"/>
        <v>80</v>
      </c>
      <c r="Z31" s="14">
        <f>VLOOKUP(A:A,[1]TDSheet!$A:$Z,26,0)</f>
        <v>0</v>
      </c>
      <c r="AA31" s="14">
        <f>Y31/16</f>
        <v>5</v>
      </c>
      <c r="AB31" s="17">
        <f>VLOOKUP(A:A,[1]TDSheet!$A:$AB,28,0)</f>
        <v>0.43</v>
      </c>
      <c r="AC31" s="14">
        <f t="shared" si="14"/>
        <v>34.4</v>
      </c>
      <c r="AD31" s="14"/>
      <c r="AE31" s="14"/>
    </row>
    <row r="32" spans="1:31" s="1" customFormat="1" ht="11.1" customHeight="1" outlineLevel="1" x14ac:dyDescent="0.2">
      <c r="A32" s="7" t="s">
        <v>53</v>
      </c>
      <c r="B32" s="7" t="s">
        <v>9</v>
      </c>
      <c r="C32" s="8">
        <v>277</v>
      </c>
      <c r="D32" s="8">
        <v>885</v>
      </c>
      <c r="E32" s="8">
        <v>1062</v>
      </c>
      <c r="F32" s="8">
        <v>186</v>
      </c>
      <c r="G32" s="1">
        <f>VLOOKUP(A:A,[1]TDSheet!$A:$G,7,0)</f>
        <v>1</v>
      </c>
      <c r="H32" s="1">
        <f>VLOOKUP(A:A,[1]TDSheet!$A:$H,8,0)</f>
        <v>150</v>
      </c>
      <c r="I32" s="14">
        <f>VLOOKUP(A:A,[2]TDSheet!$A:$F,6,0)</f>
        <v>1075</v>
      </c>
      <c r="J32" s="14">
        <f t="shared" si="9"/>
        <v>-13</v>
      </c>
      <c r="K32" s="14">
        <f>VLOOKUP(A:A,[1]TDSheet!$A:$P,16,0)</f>
        <v>160</v>
      </c>
      <c r="L32" s="14"/>
      <c r="M32" s="14"/>
      <c r="N32" s="14">
        <v>1184</v>
      </c>
      <c r="O32" s="14">
        <f t="shared" si="10"/>
        <v>71.599999999999994</v>
      </c>
      <c r="P32" s="16">
        <v>320</v>
      </c>
      <c r="Q32" s="18">
        <f t="shared" si="11"/>
        <v>9.3016759776536322</v>
      </c>
      <c r="R32" s="14">
        <f t="shared" si="12"/>
        <v>2.597765363128492</v>
      </c>
      <c r="S32" s="14">
        <f>VLOOKUP(A:A,[1]TDSheet!$A:$T,20,0)</f>
        <v>59.6</v>
      </c>
      <c r="T32" s="14">
        <f>VLOOKUP(A:A,[1]TDSheet!$A:$O,15,0)</f>
        <v>58.6</v>
      </c>
      <c r="U32" s="14">
        <f>VLOOKUP(A:A,[3]TDSheet!$A:$D,4,0)</f>
        <v>76</v>
      </c>
      <c r="V32" s="14">
        <f>VLOOKUP(A:A,[4]TDSheet!$A:$D,4,0)</f>
        <v>704</v>
      </c>
      <c r="W32" s="14"/>
      <c r="X32" s="14"/>
      <c r="Y32" s="14">
        <f t="shared" si="13"/>
        <v>1504</v>
      </c>
      <c r="Z32" s="14">
        <f>VLOOKUP(A:A,[1]TDSheet!$A:$Z,26,0)</f>
        <v>0</v>
      </c>
      <c r="AA32" s="14">
        <f>Y32/8</f>
        <v>188</v>
      </c>
      <c r="AB32" s="17">
        <f>VLOOKUP(A:A,[1]TDSheet!$A:$AB,28,0)</f>
        <v>0.9</v>
      </c>
      <c r="AC32" s="14">
        <f t="shared" si="14"/>
        <v>1353.6000000000001</v>
      </c>
      <c r="AD32" s="14"/>
      <c r="AE32" s="14"/>
    </row>
    <row r="33" spans="1:31" s="1" customFormat="1" ht="21.95" customHeight="1" outlineLevel="1" x14ac:dyDescent="0.2">
      <c r="A33" s="7" t="s">
        <v>22</v>
      </c>
      <c r="B33" s="7" t="s">
        <v>9</v>
      </c>
      <c r="C33" s="8">
        <v>1550</v>
      </c>
      <c r="D33" s="8">
        <v>22</v>
      </c>
      <c r="E33" s="8">
        <v>930</v>
      </c>
      <c r="F33" s="8">
        <v>676</v>
      </c>
      <c r="G33" s="1">
        <f>VLOOKUP(A:A,[1]TDSheet!$A:$G,7,0)</f>
        <v>1</v>
      </c>
      <c r="H33" s="1" t="e">
        <f>VLOOKUP(A:A,[1]TDSheet!$A:$H,8,0)</f>
        <v>#N/A</v>
      </c>
      <c r="I33" s="14">
        <f>VLOOKUP(A:A,[2]TDSheet!$A:$F,6,0)</f>
        <v>823</v>
      </c>
      <c r="J33" s="14">
        <f t="shared" si="9"/>
        <v>107</v>
      </c>
      <c r="K33" s="14">
        <f>VLOOKUP(A:A,[1]TDSheet!$A:$P,16,0)</f>
        <v>80</v>
      </c>
      <c r="L33" s="14"/>
      <c r="M33" s="14"/>
      <c r="N33" s="14"/>
      <c r="O33" s="14">
        <f t="shared" si="10"/>
        <v>186</v>
      </c>
      <c r="P33" s="16">
        <v>880</v>
      </c>
      <c r="Q33" s="18">
        <f t="shared" si="11"/>
        <v>8.7956989247311821</v>
      </c>
      <c r="R33" s="14">
        <f t="shared" si="12"/>
        <v>3.6344086021505375</v>
      </c>
      <c r="S33" s="14">
        <f>VLOOKUP(A:A,[1]TDSheet!$A:$T,20,0)</f>
        <v>246.2</v>
      </c>
      <c r="T33" s="14">
        <f>VLOOKUP(A:A,[1]TDSheet!$A:$O,15,0)</f>
        <v>143.80000000000001</v>
      </c>
      <c r="U33" s="14">
        <f>VLOOKUP(A:A,[3]TDSheet!$A:$D,4,0)</f>
        <v>242</v>
      </c>
      <c r="V33" s="14">
        <v>0</v>
      </c>
      <c r="W33" s="14"/>
      <c r="X33" s="14"/>
      <c r="Y33" s="14">
        <f t="shared" si="13"/>
        <v>880</v>
      </c>
      <c r="Z33" s="14" t="str">
        <f>VLOOKUP(A:A,[1]TDSheet!$A:$Z,26,0)</f>
        <v>яб</v>
      </c>
      <c r="AA33" s="14">
        <f>Y33/16</f>
        <v>55</v>
      </c>
      <c r="AB33" s="17">
        <f>VLOOKUP(A:A,[1]TDSheet!$A:$AB,28,0)</f>
        <v>0.43</v>
      </c>
      <c r="AC33" s="14">
        <f t="shared" si="14"/>
        <v>378.4</v>
      </c>
      <c r="AD33" s="14"/>
      <c r="AE33" s="14"/>
    </row>
    <row r="34" spans="1:31" s="1" customFormat="1" ht="21.95" customHeight="1" outlineLevel="1" x14ac:dyDescent="0.2">
      <c r="A34" s="7" t="s">
        <v>54</v>
      </c>
      <c r="B34" s="7" t="s">
        <v>9</v>
      </c>
      <c r="C34" s="8">
        <v>142</v>
      </c>
      <c r="D34" s="8">
        <v>88</v>
      </c>
      <c r="E34" s="8">
        <v>162</v>
      </c>
      <c r="F34" s="8">
        <v>110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166</v>
      </c>
      <c r="J34" s="14">
        <f t="shared" si="9"/>
        <v>-4</v>
      </c>
      <c r="K34" s="14">
        <f>VLOOKUP(A:A,[1]TDSheet!$A:$P,16,0)</f>
        <v>120</v>
      </c>
      <c r="L34" s="14"/>
      <c r="M34" s="14"/>
      <c r="N34" s="14"/>
      <c r="O34" s="14">
        <f t="shared" si="10"/>
        <v>32.4</v>
      </c>
      <c r="P34" s="16">
        <v>80</v>
      </c>
      <c r="Q34" s="18">
        <f t="shared" si="11"/>
        <v>9.567901234567902</v>
      </c>
      <c r="R34" s="14">
        <f t="shared" si="12"/>
        <v>3.3950617283950617</v>
      </c>
      <c r="S34" s="14">
        <f>VLOOKUP(A:A,[1]TDSheet!$A:$T,20,0)</f>
        <v>31.2</v>
      </c>
      <c r="T34" s="14">
        <f>VLOOKUP(A:A,[1]TDSheet!$A:$O,15,0)</f>
        <v>33.200000000000003</v>
      </c>
      <c r="U34" s="14">
        <f>VLOOKUP(A:A,[3]TDSheet!$A:$D,4,0)</f>
        <v>27</v>
      </c>
      <c r="V34" s="14">
        <v>0</v>
      </c>
      <c r="W34" s="14"/>
      <c r="X34" s="14"/>
      <c r="Y34" s="14">
        <f t="shared" si="13"/>
        <v>80</v>
      </c>
      <c r="Z34" s="14">
        <f>VLOOKUP(A:A,[1]TDSheet!$A:$Z,26,0)</f>
        <v>0</v>
      </c>
      <c r="AA34" s="14">
        <f>Y34/8</f>
        <v>10</v>
      </c>
      <c r="AB34" s="17">
        <f>VLOOKUP(A:A,[1]TDSheet!$A:$AB,28,0)</f>
        <v>0.9</v>
      </c>
      <c r="AC34" s="14">
        <f t="shared" si="14"/>
        <v>72</v>
      </c>
      <c r="AD34" s="14"/>
      <c r="AE34" s="14"/>
    </row>
    <row r="35" spans="1:31" s="1" customFormat="1" ht="21.95" customHeight="1" outlineLevel="1" x14ac:dyDescent="0.2">
      <c r="A35" s="7" t="s">
        <v>55</v>
      </c>
      <c r="B35" s="7" t="s">
        <v>9</v>
      </c>
      <c r="C35" s="8">
        <v>851</v>
      </c>
      <c r="D35" s="8">
        <v>2</v>
      </c>
      <c r="E35" s="8">
        <v>262</v>
      </c>
      <c r="F35" s="8">
        <v>594</v>
      </c>
      <c r="G35" s="1">
        <f>VLOOKUP(A:A,[1]TDSheet!$A:$G,7,0)</f>
        <v>1</v>
      </c>
      <c r="H35" s="1" t="e">
        <f>VLOOKUP(A:A,[1]TDSheet!$A:$H,8,0)</f>
        <v>#N/A</v>
      </c>
      <c r="I35" s="14">
        <f>VLOOKUP(A:A,[2]TDSheet!$A:$F,6,0)</f>
        <v>254</v>
      </c>
      <c r="J35" s="14">
        <f t="shared" si="9"/>
        <v>8</v>
      </c>
      <c r="K35" s="14">
        <f>VLOOKUP(A:A,[1]TDSheet!$A:$P,16,0)</f>
        <v>0</v>
      </c>
      <c r="L35" s="14"/>
      <c r="M35" s="14"/>
      <c r="N35" s="14"/>
      <c r="O35" s="14">
        <f t="shared" si="10"/>
        <v>52.4</v>
      </c>
      <c r="P35" s="16"/>
      <c r="Q35" s="18">
        <f t="shared" si="11"/>
        <v>11.335877862595421</v>
      </c>
      <c r="R35" s="14">
        <f t="shared" si="12"/>
        <v>11.335877862595421</v>
      </c>
      <c r="S35" s="14">
        <f>VLOOKUP(A:A,[1]TDSheet!$A:$T,20,0)</f>
        <v>63.2</v>
      </c>
      <c r="T35" s="14">
        <f>VLOOKUP(A:A,[1]TDSheet!$A:$O,15,0)</f>
        <v>59.8</v>
      </c>
      <c r="U35" s="14">
        <f>VLOOKUP(A:A,[3]TDSheet!$A:$D,4,0)</f>
        <v>34</v>
      </c>
      <c r="V35" s="14">
        <v>0</v>
      </c>
      <c r="W35" s="14"/>
      <c r="X35" s="14"/>
      <c r="Y35" s="14">
        <f t="shared" si="13"/>
        <v>0</v>
      </c>
      <c r="Z35" s="14">
        <f>VLOOKUP(A:A,[1]TDSheet!$A:$Z,26,0)</f>
        <v>0</v>
      </c>
      <c r="AA35" s="14">
        <f>Y35/8</f>
        <v>0</v>
      </c>
      <c r="AB35" s="17">
        <f>VLOOKUP(A:A,[1]TDSheet!$A:$AB,28,0)</f>
        <v>0.8</v>
      </c>
      <c r="AC35" s="14">
        <f t="shared" si="14"/>
        <v>0</v>
      </c>
      <c r="AD35" s="14"/>
      <c r="AE35" s="14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1845</v>
      </c>
      <c r="D36" s="8">
        <v>2145</v>
      </c>
      <c r="E36" s="8">
        <v>2813</v>
      </c>
      <c r="F36" s="8">
        <v>1370</v>
      </c>
      <c r="G36" s="1">
        <f>VLOOKUP(A:A,[1]TDSheet!$A:$G,7,0)</f>
        <v>1</v>
      </c>
      <c r="H36" s="1">
        <f>VLOOKUP(A:A,[1]TDSheet!$A:$H,8,0)</f>
        <v>150</v>
      </c>
      <c r="I36" s="14">
        <f>VLOOKUP(A:A,[2]TDSheet!$A:$F,6,0)</f>
        <v>2865</v>
      </c>
      <c r="J36" s="14">
        <f t="shared" si="9"/>
        <v>-52</v>
      </c>
      <c r="K36" s="14">
        <f>VLOOKUP(A:A,[1]TDSheet!$A:$P,16,0)</f>
        <v>920</v>
      </c>
      <c r="L36" s="14"/>
      <c r="M36" s="14"/>
      <c r="N36" s="14">
        <v>968</v>
      </c>
      <c r="O36" s="14">
        <f t="shared" si="10"/>
        <v>348.2</v>
      </c>
      <c r="P36" s="16">
        <v>840</v>
      </c>
      <c r="Q36" s="18">
        <f t="shared" si="11"/>
        <v>8.9890867317633543</v>
      </c>
      <c r="R36" s="14">
        <f t="shared" si="12"/>
        <v>3.9345203905801265</v>
      </c>
      <c r="S36" s="14">
        <f>VLOOKUP(A:A,[1]TDSheet!$A:$T,20,0)</f>
        <v>363.4</v>
      </c>
      <c r="T36" s="14">
        <f>VLOOKUP(A:A,[1]TDSheet!$A:$O,15,0)</f>
        <v>342</v>
      </c>
      <c r="U36" s="14">
        <f>VLOOKUP(A:A,[3]TDSheet!$A:$D,4,0)</f>
        <v>323</v>
      </c>
      <c r="V36" s="14">
        <f>VLOOKUP(A:A,[4]TDSheet!$A:$D,4,0)</f>
        <v>1072</v>
      </c>
      <c r="W36" s="14"/>
      <c r="X36" s="14"/>
      <c r="Y36" s="14">
        <f t="shared" si="13"/>
        <v>1808</v>
      </c>
      <c r="Z36" s="14">
        <f>VLOOKUP(A:A,[1]TDSheet!$A:$Z,26,0)</f>
        <v>0</v>
      </c>
      <c r="AA36" s="14">
        <f>Y36/8</f>
        <v>226</v>
      </c>
      <c r="AB36" s="17">
        <f>VLOOKUP(A:A,[1]TDSheet!$A:$AB,28,0)</f>
        <v>0.9</v>
      </c>
      <c r="AC36" s="14">
        <f t="shared" si="14"/>
        <v>1627.2</v>
      </c>
      <c r="AD36" s="14"/>
      <c r="AE36" s="14"/>
    </row>
    <row r="37" spans="1:31" s="1" customFormat="1" ht="11.1" customHeight="1" outlineLevel="1" x14ac:dyDescent="0.2">
      <c r="A37" s="7" t="s">
        <v>24</v>
      </c>
      <c r="B37" s="7" t="s">
        <v>9</v>
      </c>
      <c r="C37" s="8">
        <v>2024</v>
      </c>
      <c r="D37" s="8">
        <v>2790</v>
      </c>
      <c r="E37" s="19">
        <v>1656</v>
      </c>
      <c r="F37" s="20">
        <v>1574</v>
      </c>
      <c r="G37" s="1">
        <f>VLOOKUP(A:A,[1]TDSheet!$A:$G,7,0)</f>
        <v>1</v>
      </c>
      <c r="H37" s="1">
        <f>VLOOKUP(A:A,[1]TDSheet!$A:$H,8,0)</f>
        <v>150</v>
      </c>
      <c r="I37" s="14">
        <f>VLOOKUP(A:A,[2]TDSheet!$A:$F,6,0)</f>
        <v>1332</v>
      </c>
      <c r="J37" s="14">
        <f t="shared" si="9"/>
        <v>324</v>
      </c>
      <c r="K37" s="14">
        <f>VLOOKUP(A:A,[1]TDSheet!$A:$P,16,0)</f>
        <v>800</v>
      </c>
      <c r="L37" s="14"/>
      <c r="M37" s="14"/>
      <c r="N37" s="14"/>
      <c r="O37" s="14">
        <f t="shared" si="10"/>
        <v>331.2</v>
      </c>
      <c r="P37" s="16">
        <v>640</v>
      </c>
      <c r="Q37" s="18">
        <f t="shared" si="11"/>
        <v>9.10024154589372</v>
      </c>
      <c r="R37" s="14">
        <f t="shared" si="12"/>
        <v>4.7524154589371985</v>
      </c>
      <c r="S37" s="14">
        <f>VLOOKUP(A:A,[1]TDSheet!$A:$T,20,0)</f>
        <v>362.6</v>
      </c>
      <c r="T37" s="14">
        <f>VLOOKUP(A:A,[1]TDSheet!$A:$O,15,0)</f>
        <v>348.4</v>
      </c>
      <c r="U37" s="14">
        <f>VLOOKUP(A:A,[3]TDSheet!$A:$D,4,0)</f>
        <v>317</v>
      </c>
      <c r="V37" s="14">
        <v>0</v>
      </c>
      <c r="W37" s="14"/>
      <c r="X37" s="14"/>
      <c r="Y37" s="14">
        <f t="shared" si="13"/>
        <v>640</v>
      </c>
      <c r="Z37" s="14" t="str">
        <f>VLOOKUP(A:A,[1]TDSheet!$A:$Z,26,0)</f>
        <v>бонус</v>
      </c>
      <c r="AA37" s="14">
        <f>Y37/16</f>
        <v>40</v>
      </c>
      <c r="AB37" s="17">
        <f>VLOOKUP(A:A,[1]TDSheet!$A:$AB,28,0)</f>
        <v>0.43</v>
      </c>
      <c r="AC37" s="14">
        <f t="shared" si="14"/>
        <v>275.2</v>
      </c>
      <c r="AD37" s="14"/>
      <c r="AE37" s="14"/>
    </row>
    <row r="38" spans="1:31" s="1" customFormat="1" ht="21.95" customHeight="1" outlineLevel="1" x14ac:dyDescent="0.2">
      <c r="A38" s="7" t="s">
        <v>25</v>
      </c>
      <c r="B38" s="7" t="s">
        <v>8</v>
      </c>
      <c r="C38" s="8">
        <v>1227</v>
      </c>
      <c r="D38" s="8">
        <v>1035</v>
      </c>
      <c r="E38" s="8">
        <v>1245</v>
      </c>
      <c r="F38" s="8">
        <v>1257</v>
      </c>
      <c r="G38" s="1">
        <f>VLOOKUP(A:A,[1]TDSheet!$A:$G,7,0)</f>
        <v>1</v>
      </c>
      <c r="H38" s="1">
        <f>VLOOKUP(A:A,[1]TDSheet!$A:$H,8,0)</f>
        <v>150</v>
      </c>
      <c r="I38" s="14">
        <f>VLOOKUP(A:A,[2]TDSheet!$A:$F,6,0)</f>
        <v>1280</v>
      </c>
      <c r="J38" s="14">
        <f t="shared" si="9"/>
        <v>-35</v>
      </c>
      <c r="K38" s="14">
        <f>VLOOKUP(A:A,[1]TDSheet!$A:$P,16,0)</f>
        <v>450</v>
      </c>
      <c r="L38" s="14"/>
      <c r="M38" s="14"/>
      <c r="N38" s="14"/>
      <c r="O38" s="14">
        <f t="shared" si="10"/>
        <v>249</v>
      </c>
      <c r="P38" s="16">
        <v>550</v>
      </c>
      <c r="Q38" s="18">
        <f t="shared" si="11"/>
        <v>9.0642570281124506</v>
      </c>
      <c r="R38" s="14">
        <f t="shared" si="12"/>
        <v>5.0481927710843371</v>
      </c>
      <c r="S38" s="14">
        <f>VLOOKUP(A:A,[1]TDSheet!$A:$T,20,0)</f>
        <v>248</v>
      </c>
      <c r="T38" s="14">
        <f>VLOOKUP(A:A,[1]TDSheet!$A:$O,15,0)</f>
        <v>244</v>
      </c>
      <c r="U38" s="14">
        <f>VLOOKUP(A:A,[3]TDSheet!$A:$D,4,0)</f>
        <v>215</v>
      </c>
      <c r="V38" s="14">
        <v>0</v>
      </c>
      <c r="W38" s="14"/>
      <c r="X38" s="14"/>
      <c r="Y38" s="14">
        <f t="shared" si="13"/>
        <v>550</v>
      </c>
      <c r="Z38" s="14">
        <f>VLOOKUP(A:A,[1]TDSheet!$A:$Z,26,0)</f>
        <v>0</v>
      </c>
      <c r="AA38" s="14">
        <f>Y38/5</f>
        <v>110</v>
      </c>
      <c r="AB38" s="17">
        <f>VLOOKUP(A:A,[1]TDSheet!$A:$AB,28,0)</f>
        <v>1</v>
      </c>
      <c r="AC38" s="14">
        <f t="shared" si="14"/>
        <v>550</v>
      </c>
      <c r="AD38" s="14"/>
      <c r="AE38" s="14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2214</v>
      </c>
      <c r="D39" s="8">
        <v>2151</v>
      </c>
      <c r="E39" s="8">
        <v>3035</v>
      </c>
      <c r="F39" s="8">
        <v>1591</v>
      </c>
      <c r="G39" s="1" t="str">
        <f>VLOOKUP(A:A,[1]TDSheet!$A:$G,7,0)</f>
        <v>пуд,яб</v>
      </c>
      <c r="H39" s="1">
        <f>VLOOKUP(A:A,[1]TDSheet!$A:$H,8,0)</f>
        <v>150</v>
      </c>
      <c r="I39" s="14">
        <f>VLOOKUP(A:A,[2]TDSheet!$A:$F,6,0)</f>
        <v>3103</v>
      </c>
      <c r="J39" s="14">
        <f t="shared" si="9"/>
        <v>-68</v>
      </c>
      <c r="K39" s="14">
        <f>VLOOKUP(A:A,[1]TDSheet!$A:$P,16,0)</f>
        <v>800</v>
      </c>
      <c r="L39" s="14"/>
      <c r="M39" s="14"/>
      <c r="N39" s="14">
        <v>1280</v>
      </c>
      <c r="O39" s="14">
        <f t="shared" si="10"/>
        <v>354.2</v>
      </c>
      <c r="P39" s="16">
        <v>800</v>
      </c>
      <c r="Q39" s="18">
        <f t="shared" si="11"/>
        <v>9.0090344438170522</v>
      </c>
      <c r="R39" s="14">
        <f t="shared" si="12"/>
        <v>4.491812535290796</v>
      </c>
      <c r="S39" s="14">
        <f>VLOOKUP(A:A,[1]TDSheet!$A:$T,20,0)</f>
        <v>401.8</v>
      </c>
      <c r="T39" s="14">
        <f>VLOOKUP(A:A,[1]TDSheet!$A:$O,15,0)</f>
        <v>354.4</v>
      </c>
      <c r="U39" s="14">
        <f>VLOOKUP(A:A,[3]TDSheet!$A:$D,4,0)</f>
        <v>357</v>
      </c>
      <c r="V39" s="14">
        <f>VLOOKUP(A:A,[4]TDSheet!$A:$D,4,0)</f>
        <v>1264</v>
      </c>
      <c r="W39" s="14"/>
      <c r="X39" s="14"/>
      <c r="Y39" s="14">
        <f t="shared" si="13"/>
        <v>2080</v>
      </c>
      <c r="Z39" s="14">
        <f>VLOOKUP(A:A,[1]TDSheet!$A:$Z,26,0)</f>
        <v>0</v>
      </c>
      <c r="AA39" s="14">
        <f>Y39/8</f>
        <v>260</v>
      </c>
      <c r="AB39" s="17">
        <f>VLOOKUP(A:A,[1]TDSheet!$A:$AB,28,0)</f>
        <v>0.9</v>
      </c>
      <c r="AC39" s="14">
        <f t="shared" si="14"/>
        <v>1872</v>
      </c>
      <c r="AD39" s="14"/>
      <c r="AE39" s="14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1099</v>
      </c>
      <c r="D40" s="8">
        <v>673</v>
      </c>
      <c r="E40" s="8">
        <v>1078</v>
      </c>
      <c r="F40" s="8">
        <v>987</v>
      </c>
      <c r="G40" s="1">
        <f>VLOOKUP(A:A,[1]TDSheet!$A:$G,7,0)</f>
        <v>1</v>
      </c>
      <c r="H40" s="1">
        <f>VLOOKUP(A:A,[1]TDSheet!$A:$H,8,0)</f>
        <v>150</v>
      </c>
      <c r="I40" s="14">
        <f>VLOOKUP(A:A,[2]TDSheet!$A:$F,6,0)</f>
        <v>1058</v>
      </c>
      <c r="J40" s="14">
        <f t="shared" si="9"/>
        <v>20</v>
      </c>
      <c r="K40" s="14">
        <f>VLOOKUP(A:A,[1]TDSheet!$A:$P,16,0)</f>
        <v>640</v>
      </c>
      <c r="L40" s="14"/>
      <c r="M40" s="14"/>
      <c r="N40" s="14"/>
      <c r="O40" s="14">
        <f t="shared" si="10"/>
        <v>215.6</v>
      </c>
      <c r="P40" s="16">
        <v>320</v>
      </c>
      <c r="Q40" s="18">
        <f t="shared" si="11"/>
        <v>9.0306122448979593</v>
      </c>
      <c r="R40" s="14">
        <f t="shared" si="12"/>
        <v>4.5779220779220777</v>
      </c>
      <c r="S40" s="14">
        <f>VLOOKUP(A:A,[1]TDSheet!$A:$T,20,0)</f>
        <v>226.2</v>
      </c>
      <c r="T40" s="14">
        <f>VLOOKUP(A:A,[1]TDSheet!$A:$O,15,0)</f>
        <v>219.8</v>
      </c>
      <c r="U40" s="14">
        <f>VLOOKUP(A:A,[3]TDSheet!$A:$D,4,0)</f>
        <v>231</v>
      </c>
      <c r="V40" s="14">
        <v>0</v>
      </c>
      <c r="W40" s="14"/>
      <c r="X40" s="14"/>
      <c r="Y40" s="14">
        <f t="shared" si="13"/>
        <v>320</v>
      </c>
      <c r="Z40" s="14">
        <f>VLOOKUP(A:A,[1]TDSheet!$A:$Z,26,0)</f>
        <v>0</v>
      </c>
      <c r="AA40" s="14">
        <f>Y40/16</f>
        <v>20</v>
      </c>
      <c r="AB40" s="17">
        <f>VLOOKUP(A:A,[1]TDSheet!$A:$AB,28,0)</f>
        <v>0.43</v>
      </c>
      <c r="AC40" s="14">
        <f t="shared" si="14"/>
        <v>137.6</v>
      </c>
      <c r="AD40" s="14"/>
      <c r="AE40" s="14"/>
    </row>
    <row r="41" spans="1:31" s="1" customFormat="1" ht="11.1" customHeight="1" outlineLevel="1" x14ac:dyDescent="0.2">
      <c r="A41" s="7" t="s">
        <v>56</v>
      </c>
      <c r="B41" s="7" t="s">
        <v>9</v>
      </c>
      <c r="C41" s="8">
        <v>24</v>
      </c>
      <c r="D41" s="8"/>
      <c r="E41" s="8">
        <v>15</v>
      </c>
      <c r="F41" s="8">
        <v>9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15</v>
      </c>
      <c r="J41" s="14">
        <f t="shared" si="9"/>
        <v>0</v>
      </c>
      <c r="K41" s="14">
        <f>VLOOKUP(A:A,[1]TDSheet!$A:$P,16,0)</f>
        <v>0</v>
      </c>
      <c r="L41" s="14"/>
      <c r="M41" s="14"/>
      <c r="N41" s="14"/>
      <c r="O41" s="14">
        <f t="shared" si="10"/>
        <v>3</v>
      </c>
      <c r="P41" s="16">
        <v>40</v>
      </c>
      <c r="Q41" s="18">
        <f t="shared" si="11"/>
        <v>16.333333333333332</v>
      </c>
      <c r="R41" s="14">
        <f t="shared" si="12"/>
        <v>3</v>
      </c>
      <c r="S41" s="14">
        <f>VLOOKUP(A:A,[1]TDSheet!$A:$T,20,0)</f>
        <v>1</v>
      </c>
      <c r="T41" s="14">
        <f>VLOOKUP(A:A,[1]TDSheet!$A:$O,15,0)</f>
        <v>1.6</v>
      </c>
      <c r="U41" s="14">
        <v>0</v>
      </c>
      <c r="V41" s="14">
        <v>0</v>
      </c>
      <c r="W41" s="14"/>
      <c r="X41" s="14"/>
      <c r="Y41" s="14">
        <f t="shared" si="13"/>
        <v>40</v>
      </c>
      <c r="Z41" s="14" t="str">
        <f>VLOOKUP(A:A,[1]TDSheet!$A:$Z,26,0)</f>
        <v>увел</v>
      </c>
      <c r="AA41" s="14">
        <f>Y41/8</f>
        <v>5</v>
      </c>
      <c r="AB41" s="17">
        <f>VLOOKUP(A:A,[1]TDSheet!$A:$AB,28,0)</f>
        <v>0.8</v>
      </c>
      <c r="AC41" s="14">
        <f t="shared" si="14"/>
        <v>32</v>
      </c>
      <c r="AD41" s="14"/>
      <c r="AE41" s="14"/>
    </row>
    <row r="42" spans="1:31" s="1" customFormat="1" ht="21.95" customHeight="1" outlineLevel="1" x14ac:dyDescent="0.2">
      <c r="A42" s="7" t="s">
        <v>57</v>
      </c>
      <c r="B42" s="7" t="s">
        <v>9</v>
      </c>
      <c r="C42" s="8">
        <v>203</v>
      </c>
      <c r="D42" s="8">
        <v>85</v>
      </c>
      <c r="E42" s="8">
        <v>168</v>
      </c>
      <c r="F42" s="8">
        <v>156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175</v>
      </c>
      <c r="J42" s="14">
        <f t="shared" si="9"/>
        <v>-7</v>
      </c>
      <c r="K42" s="14">
        <f>VLOOKUP(A:A,[1]TDSheet!$A:$P,16,0)</f>
        <v>40</v>
      </c>
      <c r="L42" s="14"/>
      <c r="M42" s="14"/>
      <c r="N42" s="14"/>
      <c r="O42" s="14">
        <f t="shared" si="10"/>
        <v>33.6</v>
      </c>
      <c r="P42" s="16">
        <v>120</v>
      </c>
      <c r="Q42" s="18">
        <f t="shared" si="11"/>
        <v>9.4047619047619051</v>
      </c>
      <c r="R42" s="14">
        <f t="shared" si="12"/>
        <v>4.6428571428571423</v>
      </c>
      <c r="S42" s="14">
        <f>VLOOKUP(A:A,[1]TDSheet!$A:$T,20,0)</f>
        <v>37</v>
      </c>
      <c r="T42" s="14">
        <f>VLOOKUP(A:A,[1]TDSheet!$A:$O,15,0)</f>
        <v>29.2</v>
      </c>
      <c r="U42" s="14">
        <f>VLOOKUP(A:A,[3]TDSheet!$A:$D,4,0)</f>
        <v>43</v>
      </c>
      <c r="V42" s="14">
        <v>0</v>
      </c>
      <c r="W42" s="14"/>
      <c r="X42" s="14"/>
      <c r="Y42" s="14">
        <f t="shared" si="13"/>
        <v>120</v>
      </c>
      <c r="Z42" s="14">
        <f>VLOOKUP(A:A,[1]TDSheet!$A:$Z,26,0)</f>
        <v>0</v>
      </c>
      <c r="AA42" s="14">
        <f>Y42/8</f>
        <v>15</v>
      </c>
      <c r="AB42" s="17">
        <f>VLOOKUP(A:A,[1]TDSheet!$A:$AB,28,0)</f>
        <v>0.7</v>
      </c>
      <c r="AC42" s="14">
        <f t="shared" si="14"/>
        <v>84</v>
      </c>
      <c r="AD42" s="14"/>
      <c r="AE42" s="14"/>
    </row>
    <row r="43" spans="1:31" s="1" customFormat="1" ht="11.1" customHeight="1" outlineLevel="1" x14ac:dyDescent="0.2">
      <c r="A43" s="7" t="s">
        <v>28</v>
      </c>
      <c r="B43" s="7" t="s">
        <v>9</v>
      </c>
      <c r="C43" s="8">
        <v>1368</v>
      </c>
      <c r="D43" s="8">
        <v>920</v>
      </c>
      <c r="E43" s="8">
        <v>1274</v>
      </c>
      <c r="F43" s="8">
        <v>1266</v>
      </c>
      <c r="G43" s="1">
        <f>VLOOKUP(A:A,[1]TDSheet!$A:$G,7,0)</f>
        <v>1</v>
      </c>
      <c r="H43" s="1" t="e">
        <f>VLOOKUP(A:A,[1]TDSheet!$A:$H,8,0)</f>
        <v>#N/A</v>
      </c>
      <c r="I43" s="14">
        <f>VLOOKUP(A:A,[2]TDSheet!$A:$F,6,0)</f>
        <v>1238</v>
      </c>
      <c r="J43" s="14">
        <f t="shared" si="9"/>
        <v>36</v>
      </c>
      <c r="K43" s="14">
        <f>VLOOKUP(A:A,[1]TDSheet!$A:$P,16,0)</f>
        <v>680</v>
      </c>
      <c r="L43" s="14"/>
      <c r="M43" s="14"/>
      <c r="N43" s="14"/>
      <c r="O43" s="14">
        <f t="shared" si="10"/>
        <v>254.8</v>
      </c>
      <c r="P43" s="16">
        <v>360</v>
      </c>
      <c r="Q43" s="18">
        <f t="shared" si="11"/>
        <v>9.0502354788069077</v>
      </c>
      <c r="R43" s="14">
        <f t="shared" si="12"/>
        <v>4.9686028257456822</v>
      </c>
      <c r="S43" s="14">
        <f>VLOOKUP(A:A,[1]TDSheet!$A:$T,20,0)</f>
        <v>279</v>
      </c>
      <c r="T43" s="14">
        <f>VLOOKUP(A:A,[1]TDSheet!$A:$O,15,0)</f>
        <v>272.39999999999998</v>
      </c>
      <c r="U43" s="14">
        <f>VLOOKUP(A:A,[3]TDSheet!$A:$D,4,0)</f>
        <v>284</v>
      </c>
      <c r="V43" s="14">
        <v>0</v>
      </c>
      <c r="W43" s="14"/>
      <c r="X43" s="14"/>
      <c r="Y43" s="14">
        <f t="shared" si="13"/>
        <v>360</v>
      </c>
      <c r="Z43" s="14">
        <f>VLOOKUP(A:A,[1]TDSheet!$A:$Z,26,0)</f>
        <v>0</v>
      </c>
      <c r="AA43" s="14">
        <f>Y43/8</f>
        <v>45</v>
      </c>
      <c r="AB43" s="17">
        <f>VLOOKUP(A:A,[1]TDSheet!$A:$AB,28,0)</f>
        <v>0.7</v>
      </c>
      <c r="AC43" s="14">
        <f t="shared" si="14"/>
        <v>251.99999999999997</v>
      </c>
      <c r="AD43" s="14"/>
      <c r="AE43" s="14"/>
    </row>
    <row r="44" spans="1:31" s="1" customFormat="1" ht="21.95" customHeight="1" outlineLevel="1" x14ac:dyDescent="0.2">
      <c r="A44" s="7" t="s">
        <v>29</v>
      </c>
      <c r="B44" s="7" t="s">
        <v>9</v>
      </c>
      <c r="C44" s="8">
        <v>1172</v>
      </c>
      <c r="D44" s="8">
        <v>300</v>
      </c>
      <c r="E44" s="19">
        <v>665</v>
      </c>
      <c r="F44" s="20">
        <v>302</v>
      </c>
      <c r="G44" s="1">
        <f>VLOOKUP(A:A,[1]TDSheet!$A:$G,7,0)</f>
        <v>1</v>
      </c>
      <c r="H44" s="1">
        <f>VLOOKUP(A:A,[1]TDSheet!$A:$H,8,0)</f>
        <v>180</v>
      </c>
      <c r="I44" s="14">
        <f>VLOOKUP(A:A,[2]TDSheet!$A:$F,6,0)</f>
        <v>230</v>
      </c>
      <c r="J44" s="14">
        <f t="shared" si="9"/>
        <v>435</v>
      </c>
      <c r="K44" s="14">
        <f>VLOOKUP(A:A,[1]TDSheet!$A:$P,16,0)</f>
        <v>440</v>
      </c>
      <c r="L44" s="14"/>
      <c r="M44" s="14"/>
      <c r="N44" s="14"/>
      <c r="O44" s="14">
        <f t="shared" si="10"/>
        <v>133</v>
      </c>
      <c r="P44" s="16">
        <v>480</v>
      </c>
      <c r="Q44" s="18">
        <f t="shared" si="11"/>
        <v>9.1879699248120303</v>
      </c>
      <c r="R44" s="14">
        <f t="shared" si="12"/>
        <v>2.2706766917293235</v>
      </c>
      <c r="S44" s="14">
        <f>VLOOKUP(A:A,[1]TDSheet!$A:$T,20,0)</f>
        <v>127</v>
      </c>
      <c r="T44" s="14">
        <f>VLOOKUP(A:A,[1]TDSheet!$A:$O,15,0)</f>
        <v>116.6</v>
      </c>
      <c r="U44" s="14">
        <f>VLOOKUP(A:A,[3]TDSheet!$A:$D,4,0)</f>
        <v>45</v>
      </c>
      <c r="V44" s="14">
        <v>0</v>
      </c>
      <c r="W44" s="14"/>
      <c r="X44" s="14"/>
      <c r="Y44" s="14">
        <f t="shared" si="13"/>
        <v>480</v>
      </c>
      <c r="Z44" s="14">
        <f>VLOOKUP(A:A,[1]TDSheet!$A:$Z,26,0)</f>
        <v>0</v>
      </c>
      <c r="AA44" s="14">
        <f>Y44/8</f>
        <v>60</v>
      </c>
      <c r="AB44" s="17">
        <f>VLOOKUP(A:A,[1]TDSheet!$A:$AB,28,0)</f>
        <v>0.9</v>
      </c>
      <c r="AC44" s="14">
        <f t="shared" si="14"/>
        <v>432</v>
      </c>
      <c r="AD44" s="14"/>
      <c r="AE44" s="14"/>
    </row>
    <row r="45" spans="1:31" s="1" customFormat="1" ht="11.1" customHeight="1" outlineLevel="1" x14ac:dyDescent="0.2">
      <c r="A45" s="7" t="s">
        <v>58</v>
      </c>
      <c r="B45" s="7" t="s">
        <v>8</v>
      </c>
      <c r="C45" s="8">
        <v>788</v>
      </c>
      <c r="D45" s="8">
        <v>5</v>
      </c>
      <c r="E45" s="8">
        <v>485</v>
      </c>
      <c r="F45" s="8">
        <v>423</v>
      </c>
      <c r="G45" s="1">
        <f>VLOOKUP(A:A,[1]TDSheet!$A:$G,7,0)</f>
        <v>1</v>
      </c>
      <c r="H45" s="1">
        <f>VLOOKUP(A:A,[1]TDSheet!$A:$H,8,0)</f>
        <v>90</v>
      </c>
      <c r="I45" s="14">
        <f>VLOOKUP(A:A,[2]TDSheet!$A:$F,6,0)</f>
        <v>505.00099999999998</v>
      </c>
      <c r="J45" s="14">
        <f t="shared" si="9"/>
        <v>-20.000999999999976</v>
      </c>
      <c r="K45" s="14">
        <f>VLOOKUP(A:A,[1]TDSheet!$A:$P,16,0)</f>
        <v>300</v>
      </c>
      <c r="L45" s="14"/>
      <c r="M45" s="14"/>
      <c r="N45" s="14"/>
      <c r="O45" s="14">
        <f t="shared" si="10"/>
        <v>97</v>
      </c>
      <c r="P45" s="16">
        <v>150</v>
      </c>
      <c r="Q45" s="18">
        <f t="shared" si="11"/>
        <v>9</v>
      </c>
      <c r="R45" s="14">
        <f t="shared" si="12"/>
        <v>4.3608247422680408</v>
      </c>
      <c r="S45" s="14">
        <f>VLOOKUP(A:A,[1]TDSheet!$A:$T,20,0)</f>
        <v>103.4</v>
      </c>
      <c r="T45" s="14">
        <f>VLOOKUP(A:A,[1]TDSheet!$A:$O,15,0)</f>
        <v>104</v>
      </c>
      <c r="U45" s="14">
        <f>VLOOKUP(A:A,[3]TDSheet!$A:$D,4,0)</f>
        <v>105</v>
      </c>
      <c r="V45" s="14">
        <v>0</v>
      </c>
      <c r="W45" s="14"/>
      <c r="X45" s="14"/>
      <c r="Y45" s="14">
        <f t="shared" si="13"/>
        <v>150</v>
      </c>
      <c r="Z45" s="14" t="str">
        <f>VLOOKUP(A:A,[1]TDSheet!$A:$Z,26,0)</f>
        <v>пересорт400</v>
      </c>
      <c r="AA45" s="14">
        <f>Y45/5</f>
        <v>30</v>
      </c>
      <c r="AB45" s="17">
        <f>VLOOKUP(A:A,[1]TDSheet!$A:$AB,28,0)</f>
        <v>1</v>
      </c>
      <c r="AC45" s="14">
        <f t="shared" si="14"/>
        <v>150</v>
      </c>
      <c r="AD45" s="14"/>
      <c r="AE45" s="14"/>
    </row>
    <row r="46" spans="1:31" s="1" customFormat="1" ht="11.1" customHeight="1" outlineLevel="1" x14ac:dyDescent="0.2">
      <c r="A46" s="7" t="s">
        <v>30</v>
      </c>
      <c r="B46" s="7" t="s">
        <v>9</v>
      </c>
      <c r="C46" s="8">
        <v>578</v>
      </c>
      <c r="D46" s="8">
        <v>618</v>
      </c>
      <c r="E46" s="8">
        <v>652</v>
      </c>
      <c r="F46" s="8">
        <v>696</v>
      </c>
      <c r="G46" s="1">
        <f>VLOOKUP(A:A,[1]TDSheet!$A:$G,7,0)</f>
        <v>1</v>
      </c>
      <c r="H46" s="1">
        <f>VLOOKUP(A:A,[1]TDSheet!$A:$H,8,0)</f>
        <v>120</v>
      </c>
      <c r="I46" s="14">
        <f>VLOOKUP(A:A,[2]TDSheet!$A:$F,6,0)</f>
        <v>673</v>
      </c>
      <c r="J46" s="14">
        <f t="shared" si="9"/>
        <v>-21</v>
      </c>
      <c r="K46" s="14">
        <f>VLOOKUP(A:A,[1]TDSheet!$A:$P,16,0)</f>
        <v>350</v>
      </c>
      <c r="L46" s="14"/>
      <c r="M46" s="14"/>
      <c r="N46" s="14"/>
      <c r="O46" s="14">
        <f t="shared" si="10"/>
        <v>130.4</v>
      </c>
      <c r="P46" s="16">
        <v>150</v>
      </c>
      <c r="Q46" s="18">
        <f t="shared" si="11"/>
        <v>9.1717791411042935</v>
      </c>
      <c r="R46" s="14">
        <f t="shared" si="12"/>
        <v>5.337423312883435</v>
      </c>
      <c r="S46" s="14">
        <f>VLOOKUP(A:A,[1]TDSheet!$A:$T,20,0)</f>
        <v>136.19999999999999</v>
      </c>
      <c r="T46" s="14">
        <f>VLOOKUP(A:A,[1]TDSheet!$A:$O,15,0)</f>
        <v>145</v>
      </c>
      <c r="U46" s="14">
        <f>VLOOKUP(A:A,[3]TDSheet!$A:$D,4,0)</f>
        <v>122</v>
      </c>
      <c r="V46" s="14">
        <v>0</v>
      </c>
      <c r="W46" s="14"/>
      <c r="X46" s="14"/>
      <c r="Y46" s="14">
        <f t="shared" si="13"/>
        <v>150</v>
      </c>
      <c r="Z46" s="14">
        <f>VLOOKUP(A:A,[1]TDSheet!$A:$Z,26,0)</f>
        <v>0</v>
      </c>
      <c r="AA46" s="14">
        <f>Y46/5</f>
        <v>30</v>
      </c>
      <c r="AB46" s="17">
        <f>VLOOKUP(A:A,[1]TDSheet!$A:$AB,28,0)</f>
        <v>1</v>
      </c>
      <c r="AC46" s="14">
        <f t="shared" si="14"/>
        <v>150</v>
      </c>
      <c r="AD46" s="14"/>
      <c r="AE46" s="14"/>
    </row>
    <row r="47" spans="1:31" s="1" customFormat="1" ht="11.1" customHeight="1" outlineLevel="1" x14ac:dyDescent="0.2">
      <c r="A47" s="7" t="s">
        <v>31</v>
      </c>
      <c r="B47" s="7" t="s">
        <v>9</v>
      </c>
      <c r="C47" s="8">
        <v>1008</v>
      </c>
      <c r="D47" s="8"/>
      <c r="E47" s="8">
        <v>268</v>
      </c>
      <c r="F47" s="8">
        <v>757</v>
      </c>
      <c r="G47" s="1">
        <f>VLOOKUP(A:A,[1]TDSheet!$A:$G,7,0)</f>
        <v>1</v>
      </c>
      <c r="H47" s="1">
        <f>VLOOKUP(A:A,[1]TDSheet!$A:$H,8,0)</f>
        <v>180</v>
      </c>
      <c r="I47" s="14">
        <f>VLOOKUP(A:A,[2]TDSheet!$A:$F,6,0)</f>
        <v>260</v>
      </c>
      <c r="J47" s="14">
        <f t="shared" si="9"/>
        <v>8</v>
      </c>
      <c r="K47" s="14">
        <f>VLOOKUP(A:A,[1]TDSheet!$A:$P,16,0)</f>
        <v>0</v>
      </c>
      <c r="L47" s="14"/>
      <c r="M47" s="14"/>
      <c r="N47" s="14"/>
      <c r="O47" s="14">
        <f t="shared" si="10"/>
        <v>53.6</v>
      </c>
      <c r="P47" s="16"/>
      <c r="Q47" s="18">
        <f t="shared" si="11"/>
        <v>14.123134328358208</v>
      </c>
      <c r="R47" s="14">
        <f t="shared" si="12"/>
        <v>14.123134328358208</v>
      </c>
      <c r="S47" s="14">
        <f>VLOOKUP(A:A,[1]TDSheet!$A:$T,20,0)</f>
        <v>79.2</v>
      </c>
      <c r="T47" s="14">
        <f>VLOOKUP(A:A,[1]TDSheet!$A:$O,15,0)</f>
        <v>58.8</v>
      </c>
      <c r="U47" s="14">
        <f>VLOOKUP(A:A,[3]TDSheet!$A:$D,4,0)</f>
        <v>35</v>
      </c>
      <c r="V47" s="14">
        <v>0</v>
      </c>
      <c r="W47" s="14"/>
      <c r="X47" s="14"/>
      <c r="Y47" s="14">
        <f t="shared" si="13"/>
        <v>0</v>
      </c>
      <c r="Z47" s="14" t="str">
        <f>VLOOKUP(A:A,[1]TDSheet!$A:$Z,26,0)</f>
        <v>яб</v>
      </c>
      <c r="AA47" s="14">
        <f>Y47/8</f>
        <v>0</v>
      </c>
      <c r="AB47" s="17">
        <f>VLOOKUP(A:A,[1]TDSheet!$A:$AB,28,0)</f>
        <v>0.9</v>
      </c>
      <c r="AC47" s="14">
        <f t="shared" si="14"/>
        <v>0</v>
      </c>
      <c r="AD47" s="14"/>
      <c r="AE47" s="14"/>
    </row>
    <row r="48" spans="1:31" s="1" customFormat="1" ht="11.1" customHeight="1" outlineLevel="1" x14ac:dyDescent="0.2">
      <c r="A48" s="7" t="s">
        <v>59</v>
      </c>
      <c r="B48" s="7" t="s">
        <v>9</v>
      </c>
      <c r="C48" s="8">
        <v>45</v>
      </c>
      <c r="D48" s="8">
        <v>160</v>
      </c>
      <c r="E48" s="8">
        <v>98</v>
      </c>
      <c r="F48" s="8">
        <v>129</v>
      </c>
      <c r="G48" s="1" t="str">
        <f>VLOOKUP(A:A,[1]TDSheet!$A:$G,7,0)</f>
        <v>нов</v>
      </c>
      <c r="H48" s="1" t="e">
        <f>VLOOKUP(A:A,[1]TDSheet!$A:$H,8,0)</f>
        <v>#N/A</v>
      </c>
      <c r="I48" s="14">
        <f>VLOOKUP(A:A,[2]TDSheet!$A:$F,6,0)</f>
        <v>99</v>
      </c>
      <c r="J48" s="14">
        <f t="shared" si="9"/>
        <v>-1</v>
      </c>
      <c r="K48" s="14">
        <f>VLOOKUP(A:A,[1]TDSheet!$A:$P,16,0)</f>
        <v>90</v>
      </c>
      <c r="L48" s="14"/>
      <c r="M48" s="14"/>
      <c r="N48" s="14"/>
      <c r="O48" s="14">
        <f t="shared" si="10"/>
        <v>19.600000000000001</v>
      </c>
      <c r="P48" s="16"/>
      <c r="Q48" s="18">
        <f t="shared" si="11"/>
        <v>11.173469387755102</v>
      </c>
      <c r="R48" s="14">
        <f t="shared" si="12"/>
        <v>6.5816326530612237</v>
      </c>
      <c r="S48" s="14">
        <f>VLOOKUP(A:A,[1]TDSheet!$A:$T,20,0)</f>
        <v>15.4</v>
      </c>
      <c r="T48" s="14">
        <f>VLOOKUP(A:A,[1]TDSheet!$A:$O,15,0)</f>
        <v>25.6</v>
      </c>
      <c r="U48" s="14">
        <f>VLOOKUP(A:A,[3]TDSheet!$A:$D,4,0)</f>
        <v>13</v>
      </c>
      <c r="V48" s="14">
        <v>0</v>
      </c>
      <c r="W48" s="14"/>
      <c r="X48" s="14"/>
      <c r="Y48" s="14">
        <f t="shared" si="13"/>
        <v>0</v>
      </c>
      <c r="Z48" s="14" t="e">
        <f>VLOOKUP(A:A,[1]TDSheet!$A:$Z,26,0)</f>
        <v>#N/A</v>
      </c>
      <c r="AA48" s="14">
        <f>Y48/4</f>
        <v>0</v>
      </c>
      <c r="AB48" s="17">
        <f>VLOOKUP(A:A,[1]TDSheet!$A:$AB,28,0)</f>
        <v>1</v>
      </c>
      <c r="AC48" s="14">
        <f t="shared" si="14"/>
        <v>0</v>
      </c>
      <c r="AD48" s="14"/>
      <c r="AE48" s="14"/>
    </row>
    <row r="49" spans="1:31" s="1" customFormat="1" ht="11.1" customHeight="1" outlineLevel="1" x14ac:dyDescent="0.2">
      <c r="A49" s="7" t="s">
        <v>60</v>
      </c>
      <c r="B49" s="7" t="s">
        <v>9</v>
      </c>
      <c r="C49" s="8">
        <v>45</v>
      </c>
      <c r="D49" s="8">
        <v>187</v>
      </c>
      <c r="E49" s="8">
        <v>142</v>
      </c>
      <c r="F49" s="8">
        <v>97</v>
      </c>
      <c r="G49" s="1" t="str">
        <f>VLOOKUP(A:A,[1]TDSheet!$A:$G,7,0)</f>
        <v>нов</v>
      </c>
      <c r="H49" s="1" t="e">
        <f>VLOOKUP(A:A,[1]TDSheet!$A:$H,8,0)</f>
        <v>#N/A</v>
      </c>
      <c r="I49" s="14">
        <f>VLOOKUP(A:A,[2]TDSheet!$A:$F,6,0)</f>
        <v>143</v>
      </c>
      <c r="J49" s="14">
        <f t="shared" si="9"/>
        <v>-1</v>
      </c>
      <c r="K49" s="14">
        <f>VLOOKUP(A:A,[1]TDSheet!$A:$P,16,0)</f>
        <v>120</v>
      </c>
      <c r="L49" s="14"/>
      <c r="M49" s="14"/>
      <c r="N49" s="14"/>
      <c r="O49" s="14">
        <f t="shared" si="10"/>
        <v>28.4</v>
      </c>
      <c r="P49" s="16">
        <v>60</v>
      </c>
      <c r="Q49" s="18">
        <f t="shared" si="11"/>
        <v>9.7535211267605639</v>
      </c>
      <c r="R49" s="14">
        <f t="shared" si="12"/>
        <v>3.415492957746479</v>
      </c>
      <c r="S49" s="14">
        <f>VLOOKUP(A:A,[1]TDSheet!$A:$T,20,0)</f>
        <v>16.399999999999999</v>
      </c>
      <c r="T49" s="14">
        <f>VLOOKUP(A:A,[1]TDSheet!$A:$O,15,0)</f>
        <v>27.2</v>
      </c>
      <c r="U49" s="14">
        <f>VLOOKUP(A:A,[3]TDSheet!$A:$D,4,0)</f>
        <v>28</v>
      </c>
      <c r="V49" s="14">
        <v>0</v>
      </c>
      <c r="W49" s="14"/>
      <c r="X49" s="14"/>
      <c r="Y49" s="14">
        <f t="shared" si="13"/>
        <v>60</v>
      </c>
      <c r="Z49" s="14" t="e">
        <f>VLOOKUP(A:A,[1]TDSheet!$A:$Z,26,0)</f>
        <v>#N/A</v>
      </c>
      <c r="AA49" s="14">
        <f>Y49/4</f>
        <v>15</v>
      </c>
      <c r="AB49" s="17">
        <f>VLOOKUP(A:A,[1]TDSheet!$A:$AB,28,0)</f>
        <v>1</v>
      </c>
      <c r="AC49" s="14">
        <f t="shared" si="14"/>
        <v>60</v>
      </c>
      <c r="AD49" s="14"/>
      <c r="AE49" s="14"/>
    </row>
    <row r="50" spans="1:31" s="1" customFormat="1" ht="11.1" customHeight="1" outlineLevel="1" x14ac:dyDescent="0.2">
      <c r="A50" s="7" t="s">
        <v>61</v>
      </c>
      <c r="B50" s="7" t="s">
        <v>9</v>
      </c>
      <c r="C50" s="8">
        <v>23</v>
      </c>
      <c r="D50" s="8">
        <v>121</v>
      </c>
      <c r="E50" s="8">
        <v>44</v>
      </c>
      <c r="F50" s="8">
        <v>115</v>
      </c>
      <c r="G50" s="1" t="str">
        <f>VLOOKUP(A:A,[1]TDSheet!$A:$G,7,0)</f>
        <v>нов</v>
      </c>
      <c r="H50" s="1" t="e">
        <f>VLOOKUP(A:A,[1]TDSheet!$A:$H,8,0)</f>
        <v>#N/A</v>
      </c>
      <c r="I50" s="14">
        <f>VLOOKUP(A:A,[2]TDSheet!$A:$F,6,0)</f>
        <v>45</v>
      </c>
      <c r="J50" s="14">
        <f t="shared" si="9"/>
        <v>-1</v>
      </c>
      <c r="K50" s="14">
        <f>VLOOKUP(A:A,[1]TDSheet!$A:$P,16,0)</f>
        <v>30</v>
      </c>
      <c r="L50" s="14"/>
      <c r="M50" s="14"/>
      <c r="N50" s="14"/>
      <c r="O50" s="14">
        <f t="shared" si="10"/>
        <v>8.8000000000000007</v>
      </c>
      <c r="P50" s="16"/>
      <c r="Q50" s="18">
        <f t="shared" si="11"/>
        <v>16.477272727272727</v>
      </c>
      <c r="R50" s="14">
        <f t="shared" si="12"/>
        <v>13.068181818181817</v>
      </c>
      <c r="S50" s="14">
        <f>VLOOKUP(A:A,[1]TDSheet!$A:$T,20,0)</f>
        <v>9.4</v>
      </c>
      <c r="T50" s="14">
        <f>VLOOKUP(A:A,[1]TDSheet!$A:$O,15,0)</f>
        <v>15.2</v>
      </c>
      <c r="U50" s="14">
        <f>VLOOKUP(A:A,[3]TDSheet!$A:$D,4,0)</f>
        <v>6</v>
      </c>
      <c r="V50" s="14">
        <v>0</v>
      </c>
      <c r="W50" s="14"/>
      <c r="X50" s="14"/>
      <c r="Y50" s="14">
        <f t="shared" si="13"/>
        <v>0</v>
      </c>
      <c r="Z50" s="14" t="e">
        <f>VLOOKUP(A:A,[1]TDSheet!$A:$Z,26,0)</f>
        <v>#N/A</v>
      </c>
      <c r="AA50" s="14">
        <f>Y50/4</f>
        <v>0</v>
      </c>
      <c r="AB50" s="17">
        <f>VLOOKUP(A:A,[1]TDSheet!$A:$AB,28,0)</f>
        <v>0.9</v>
      </c>
      <c r="AC50" s="14">
        <f t="shared" si="14"/>
        <v>0</v>
      </c>
      <c r="AD50" s="14"/>
      <c r="AE50" s="14"/>
    </row>
    <row r="51" spans="1:31" s="1" customFormat="1" ht="11.1" customHeight="1" outlineLevel="1" x14ac:dyDescent="0.2">
      <c r="A51" s="7" t="s">
        <v>62</v>
      </c>
      <c r="B51" s="7" t="s">
        <v>8</v>
      </c>
      <c r="C51" s="8">
        <v>84.28</v>
      </c>
      <c r="D51" s="8">
        <v>2.2400000000000002</v>
      </c>
      <c r="E51" s="8">
        <v>27.64</v>
      </c>
      <c r="F51" s="8">
        <v>63.36</v>
      </c>
      <c r="G51" s="1">
        <f>VLOOKUP(A:A,[1]TDSheet!$A:$G,7,0)</f>
        <v>0</v>
      </c>
      <c r="H51" s="1" t="e">
        <f>VLOOKUP(A:A,[1]TDSheet!$A:$H,8,0)</f>
        <v>#N/A</v>
      </c>
      <c r="I51" s="14">
        <f>VLOOKUP(A:A,[2]TDSheet!$A:$F,6,0)</f>
        <v>30.46</v>
      </c>
      <c r="J51" s="14">
        <f t="shared" si="9"/>
        <v>-2.8200000000000003</v>
      </c>
      <c r="K51" s="14">
        <f>VLOOKUP(A:A,[1]TDSheet!$A:$P,16,0)</f>
        <v>0</v>
      </c>
      <c r="L51" s="14"/>
      <c r="M51" s="14"/>
      <c r="N51" s="14"/>
      <c r="O51" s="14">
        <f t="shared" si="10"/>
        <v>5.5280000000000005</v>
      </c>
      <c r="P51" s="16"/>
      <c r="Q51" s="18">
        <f t="shared" si="11"/>
        <v>11.461649782923299</v>
      </c>
      <c r="R51" s="14">
        <f t="shared" si="12"/>
        <v>11.461649782923299</v>
      </c>
      <c r="S51" s="14">
        <f>VLOOKUP(A:A,[1]TDSheet!$A:$T,20,0)</f>
        <v>7.2560000000000002</v>
      </c>
      <c r="T51" s="14">
        <f>VLOOKUP(A:A,[1]TDSheet!$A:$O,15,0)</f>
        <v>6.4159999999999995</v>
      </c>
      <c r="U51" s="14">
        <f>VLOOKUP(A:A,[3]TDSheet!$A:$D,4,0)</f>
        <v>2.2400000000000002</v>
      </c>
      <c r="V51" s="14">
        <v>0</v>
      </c>
      <c r="W51" s="14"/>
      <c r="X51" s="14"/>
      <c r="Y51" s="14">
        <f t="shared" si="13"/>
        <v>0</v>
      </c>
      <c r="Z51" s="14" t="e">
        <f>VLOOKUP(A:A,[1]TDSheet!$A:$Z,26,0)</f>
        <v>#N/A</v>
      </c>
      <c r="AA51" s="14">
        <f>Y51/2.24</f>
        <v>0</v>
      </c>
      <c r="AB51" s="17">
        <f>VLOOKUP(A:A,[1]TDSheet!$A:$AB,28,0)</f>
        <v>1</v>
      </c>
      <c r="AC51" s="14">
        <f t="shared" si="14"/>
        <v>0</v>
      </c>
      <c r="AD51" s="14"/>
      <c r="AE51" s="14"/>
    </row>
    <row r="52" spans="1:31" s="1" customFormat="1" ht="21.95" customHeight="1" outlineLevel="1" x14ac:dyDescent="0.2">
      <c r="A52" s="7" t="s">
        <v>63</v>
      </c>
      <c r="B52" s="7" t="s">
        <v>8</v>
      </c>
      <c r="C52" s="8">
        <v>119.8</v>
      </c>
      <c r="D52" s="8"/>
      <c r="E52" s="8">
        <v>9</v>
      </c>
      <c r="F52" s="8">
        <v>110.8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9</v>
      </c>
      <c r="J52" s="14">
        <f t="shared" si="9"/>
        <v>0</v>
      </c>
      <c r="K52" s="14">
        <f>VLOOKUP(A:A,[1]TDSheet!$A:$P,16,0)</f>
        <v>0</v>
      </c>
      <c r="L52" s="14"/>
      <c r="M52" s="14"/>
      <c r="N52" s="14"/>
      <c r="O52" s="14">
        <f t="shared" si="10"/>
        <v>1.8</v>
      </c>
      <c r="P52" s="16"/>
      <c r="Q52" s="18">
        <f t="shared" si="11"/>
        <v>61.55555555555555</v>
      </c>
      <c r="R52" s="14">
        <f t="shared" si="12"/>
        <v>61.55555555555555</v>
      </c>
      <c r="S52" s="14">
        <f>VLOOKUP(A:A,[1]TDSheet!$A:$T,20,0)</f>
        <v>2.4</v>
      </c>
      <c r="T52" s="14">
        <f>VLOOKUP(A:A,[1]TDSheet!$A:$O,15,0)</f>
        <v>1.8</v>
      </c>
      <c r="U52" s="14">
        <v>0</v>
      </c>
      <c r="V52" s="14">
        <v>0</v>
      </c>
      <c r="W52" s="14"/>
      <c r="X52" s="14"/>
      <c r="Y52" s="14">
        <f t="shared" si="13"/>
        <v>0</v>
      </c>
      <c r="Z52" s="21" t="str">
        <f>VLOOKUP(A:A,[1]TDSheet!$A:$Z,26,0)</f>
        <v>увел</v>
      </c>
      <c r="AA52" s="14">
        <f>Y52/3</f>
        <v>0</v>
      </c>
      <c r="AB52" s="17">
        <f>VLOOKUP(A:A,[1]TDSheet!$A:$AB,28,0)</f>
        <v>1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64</v>
      </c>
      <c r="B53" s="7" t="s">
        <v>8</v>
      </c>
      <c r="C53" s="8">
        <v>165</v>
      </c>
      <c r="D53" s="8"/>
      <c r="E53" s="8">
        <v>100</v>
      </c>
      <c r="F53" s="8">
        <v>75</v>
      </c>
      <c r="G53" s="1">
        <f>VLOOKUP(A:A,[1]TDSheet!$A:$G,7,0)</f>
        <v>1</v>
      </c>
      <c r="H53" s="1">
        <f>VLOOKUP(A:A,[1]TDSheet!$A:$H,8,0)</f>
        <v>180</v>
      </c>
      <c r="I53" s="14">
        <f>VLOOKUP(A:A,[2]TDSheet!$A:$F,6,0)</f>
        <v>100</v>
      </c>
      <c r="J53" s="14">
        <f t="shared" si="9"/>
        <v>0</v>
      </c>
      <c r="K53" s="14">
        <f>VLOOKUP(A:A,[1]TDSheet!$A:$P,16,0)</f>
        <v>0</v>
      </c>
      <c r="L53" s="14"/>
      <c r="M53" s="14"/>
      <c r="N53" s="14"/>
      <c r="O53" s="14">
        <f t="shared" si="10"/>
        <v>20</v>
      </c>
      <c r="P53" s="16">
        <v>120</v>
      </c>
      <c r="Q53" s="18">
        <f t="shared" si="11"/>
        <v>9.75</v>
      </c>
      <c r="R53" s="14">
        <f t="shared" si="12"/>
        <v>3.75</v>
      </c>
      <c r="S53" s="14">
        <f>VLOOKUP(A:A,[1]TDSheet!$A:$T,20,0)</f>
        <v>12</v>
      </c>
      <c r="T53" s="14">
        <f>VLOOKUP(A:A,[1]TDSheet!$A:$O,15,0)</f>
        <v>14</v>
      </c>
      <c r="U53" s="14">
        <f>VLOOKUP(A:A,[3]TDSheet!$A:$D,4,0)</f>
        <v>20</v>
      </c>
      <c r="V53" s="14">
        <v>0</v>
      </c>
      <c r="W53" s="14"/>
      <c r="X53" s="14"/>
      <c r="Y53" s="14">
        <f t="shared" si="13"/>
        <v>120</v>
      </c>
      <c r="Z53" s="14" t="e">
        <f>VLOOKUP(A:A,[1]TDSheet!$A:$Z,26,0)</f>
        <v>#N/A</v>
      </c>
      <c r="AA53" s="14">
        <f>Y53/5</f>
        <v>24</v>
      </c>
      <c r="AB53" s="17">
        <f>VLOOKUP(A:A,[1]TDSheet!$A:$AB,28,0)</f>
        <v>1</v>
      </c>
      <c r="AC53" s="14">
        <f t="shared" si="14"/>
        <v>120</v>
      </c>
      <c r="AD53" s="14"/>
      <c r="AE53" s="14"/>
    </row>
    <row r="54" spans="1:31" s="1" customFormat="1" ht="11.1" customHeight="1" outlineLevel="1" x14ac:dyDescent="0.2">
      <c r="A54" s="7" t="s">
        <v>32</v>
      </c>
      <c r="B54" s="7" t="s">
        <v>9</v>
      </c>
      <c r="C54" s="8">
        <v>1685</v>
      </c>
      <c r="D54" s="8">
        <v>1491</v>
      </c>
      <c r="E54" s="8">
        <v>2223</v>
      </c>
      <c r="F54" s="8">
        <v>1103</v>
      </c>
      <c r="G54" s="1" t="str">
        <f>VLOOKUP(A:A,[1]TDSheet!$A:$G,7,0)</f>
        <v>пуд,яб</v>
      </c>
      <c r="H54" s="1">
        <f>VLOOKUP(A:A,[1]TDSheet!$A:$H,8,0)</f>
        <v>180</v>
      </c>
      <c r="I54" s="14">
        <f>VLOOKUP(A:A,[2]TDSheet!$A:$F,6,0)</f>
        <v>2224</v>
      </c>
      <c r="J54" s="14">
        <f t="shared" si="9"/>
        <v>-1</v>
      </c>
      <c r="K54" s="14">
        <f>VLOOKUP(A:A,[1]TDSheet!$A:$P,16,0)</f>
        <v>960</v>
      </c>
      <c r="L54" s="14"/>
      <c r="M54" s="14"/>
      <c r="N54" s="14">
        <v>1428</v>
      </c>
      <c r="O54" s="14">
        <f t="shared" si="10"/>
        <v>327</v>
      </c>
      <c r="P54" s="16">
        <v>960</v>
      </c>
      <c r="Q54" s="18">
        <f t="shared" si="11"/>
        <v>9.2446483180428132</v>
      </c>
      <c r="R54" s="14">
        <f t="shared" si="12"/>
        <v>3.3730886850152904</v>
      </c>
      <c r="S54" s="14">
        <f>VLOOKUP(A:A,[1]TDSheet!$A:$T,20,0)</f>
        <v>325.2</v>
      </c>
      <c r="T54" s="14">
        <f>VLOOKUP(A:A,[1]TDSheet!$A:$O,15,0)</f>
        <v>322</v>
      </c>
      <c r="U54" s="14">
        <f>VLOOKUP(A:A,[3]TDSheet!$A:$D,4,0)</f>
        <v>425</v>
      </c>
      <c r="V54" s="14">
        <f>VLOOKUP(A:A,[4]TDSheet!$A:$D,4,0)</f>
        <v>588</v>
      </c>
      <c r="W54" s="14"/>
      <c r="X54" s="14"/>
      <c r="Y54" s="14">
        <f t="shared" si="13"/>
        <v>2388</v>
      </c>
      <c r="Z54" s="14" t="str">
        <f>VLOOKUP(A:A,[1]TDSheet!$A:$Z,26,0)</f>
        <v>яб</v>
      </c>
      <c r="AA54" s="14">
        <f>Y54/12</f>
        <v>199</v>
      </c>
      <c r="AB54" s="17">
        <f>VLOOKUP(A:A,[1]TDSheet!$A:$AB,28,0)</f>
        <v>0.25</v>
      </c>
      <c r="AC54" s="14">
        <f t="shared" si="14"/>
        <v>597</v>
      </c>
      <c r="AD54" s="14"/>
      <c r="AE54" s="14"/>
    </row>
    <row r="55" spans="1:31" s="1" customFormat="1" ht="11.1" customHeight="1" outlineLevel="1" x14ac:dyDescent="0.2">
      <c r="A55" s="7" t="s">
        <v>33</v>
      </c>
      <c r="B55" s="7" t="s">
        <v>9</v>
      </c>
      <c r="C55" s="8">
        <v>1136</v>
      </c>
      <c r="D55" s="8">
        <v>2</v>
      </c>
      <c r="E55" s="8">
        <v>428</v>
      </c>
      <c r="F55" s="8">
        <v>740</v>
      </c>
      <c r="G55" s="1">
        <f>VLOOKUP(A:A,[1]TDSheet!$A:$G,7,0)</f>
        <v>1</v>
      </c>
      <c r="H55" s="1">
        <f>VLOOKUP(A:A,[1]TDSheet!$A:$H,8,0)</f>
        <v>180</v>
      </c>
      <c r="I55" s="14">
        <f>VLOOKUP(A:A,[2]TDSheet!$A:$F,6,0)</f>
        <v>380</v>
      </c>
      <c r="J55" s="14">
        <f t="shared" si="9"/>
        <v>48</v>
      </c>
      <c r="K55" s="14">
        <f>VLOOKUP(A:A,[1]TDSheet!$A:$P,16,0)</f>
        <v>0</v>
      </c>
      <c r="L55" s="14"/>
      <c r="M55" s="14"/>
      <c r="N55" s="14"/>
      <c r="O55" s="14">
        <f t="shared" si="10"/>
        <v>85.6</v>
      </c>
      <c r="P55" s="16">
        <v>180</v>
      </c>
      <c r="Q55" s="18">
        <f t="shared" si="11"/>
        <v>10.747663551401869</v>
      </c>
      <c r="R55" s="14">
        <f t="shared" si="12"/>
        <v>8.6448598130841123</v>
      </c>
      <c r="S55" s="14">
        <f>VLOOKUP(A:A,[1]TDSheet!$A:$T,20,0)</f>
        <v>134</v>
      </c>
      <c r="T55" s="14">
        <f>VLOOKUP(A:A,[1]TDSheet!$A:$O,15,0)</f>
        <v>54.6</v>
      </c>
      <c r="U55" s="14">
        <f>VLOOKUP(A:A,[3]TDSheet!$A:$D,4,0)</f>
        <v>111</v>
      </c>
      <c r="V55" s="14">
        <v>0</v>
      </c>
      <c r="W55" s="14"/>
      <c r="X55" s="14"/>
      <c r="Y55" s="14">
        <f t="shared" si="13"/>
        <v>180</v>
      </c>
      <c r="Z55" s="14">
        <f>VLOOKUP(A:A,[1]TDSheet!$A:$Z,26,0)</f>
        <v>0</v>
      </c>
      <c r="AA55" s="14">
        <f>Y55/12</f>
        <v>15</v>
      </c>
      <c r="AB55" s="17">
        <f>VLOOKUP(A:A,[1]TDSheet!$A:$AB,28,0)</f>
        <v>0.3</v>
      </c>
      <c r="AC55" s="14">
        <f t="shared" si="14"/>
        <v>54</v>
      </c>
      <c r="AD55" s="14"/>
      <c r="AE55" s="14"/>
    </row>
    <row r="56" spans="1:31" s="1" customFormat="1" ht="11.1" customHeight="1" outlineLevel="1" x14ac:dyDescent="0.2">
      <c r="A56" s="7" t="s">
        <v>34</v>
      </c>
      <c r="B56" s="7" t="s">
        <v>9</v>
      </c>
      <c r="C56" s="8">
        <v>1050</v>
      </c>
      <c r="D56" s="8">
        <v>36</v>
      </c>
      <c r="E56" s="8">
        <v>396</v>
      </c>
      <c r="F56" s="8">
        <v>684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390</v>
      </c>
      <c r="J56" s="14">
        <f t="shared" si="9"/>
        <v>6</v>
      </c>
      <c r="K56" s="14">
        <f>VLOOKUP(A:A,[1]TDSheet!$A:$P,16,0)</f>
        <v>0</v>
      </c>
      <c r="L56" s="14"/>
      <c r="M56" s="14"/>
      <c r="N56" s="14"/>
      <c r="O56" s="14">
        <f t="shared" si="10"/>
        <v>79.2</v>
      </c>
      <c r="P56" s="16">
        <v>180</v>
      </c>
      <c r="Q56" s="18">
        <f t="shared" si="11"/>
        <v>10.909090909090908</v>
      </c>
      <c r="R56" s="14">
        <f t="shared" si="12"/>
        <v>8.6363636363636367</v>
      </c>
      <c r="S56" s="14">
        <f>VLOOKUP(A:A,[1]TDSheet!$A:$T,20,0)</f>
        <v>126.2</v>
      </c>
      <c r="T56" s="14">
        <f>VLOOKUP(A:A,[1]TDSheet!$A:$O,15,0)</f>
        <v>75</v>
      </c>
      <c r="U56" s="14">
        <f>VLOOKUP(A:A,[3]TDSheet!$A:$D,4,0)</f>
        <v>151</v>
      </c>
      <c r="V56" s="14">
        <v>0</v>
      </c>
      <c r="W56" s="14"/>
      <c r="X56" s="14"/>
      <c r="Y56" s="14">
        <f t="shared" si="13"/>
        <v>180</v>
      </c>
      <c r="Z56" s="14">
        <f>VLOOKUP(A:A,[1]TDSheet!$A:$Z,26,0)</f>
        <v>0</v>
      </c>
      <c r="AA56" s="14">
        <f>Y56/12</f>
        <v>15</v>
      </c>
      <c r="AB56" s="17">
        <f>VLOOKUP(A:A,[1]TDSheet!$A:$AB,28,0)</f>
        <v>0.3</v>
      </c>
      <c r="AC56" s="14">
        <f t="shared" si="14"/>
        <v>54</v>
      </c>
      <c r="AD56" s="14"/>
      <c r="AE56" s="14"/>
    </row>
    <row r="57" spans="1:31" s="1" customFormat="1" ht="11.1" customHeight="1" outlineLevel="1" x14ac:dyDescent="0.2">
      <c r="A57" s="7" t="s">
        <v>65</v>
      </c>
      <c r="B57" s="7" t="s">
        <v>8</v>
      </c>
      <c r="C57" s="8">
        <v>7</v>
      </c>
      <c r="D57" s="8"/>
      <c r="E57" s="8">
        <v>5.4</v>
      </c>
      <c r="F57" s="8">
        <v>7</v>
      </c>
      <c r="G57" s="1">
        <f>VLOOKUP(A:A,[1]TDSheet!$A:$G,7,0)</f>
        <v>1</v>
      </c>
      <c r="H57" s="1" t="e">
        <f>VLOOKUP(A:A,[1]TDSheet!$A:$H,8,0)</f>
        <v>#N/A</v>
      </c>
      <c r="I57" s="14">
        <f>VLOOKUP(A:A,[2]TDSheet!$A:$F,6,0)</f>
        <v>9</v>
      </c>
      <c r="J57" s="14">
        <f t="shared" si="9"/>
        <v>-3.5999999999999996</v>
      </c>
      <c r="K57" s="14">
        <f>VLOOKUP(A:A,[1]TDSheet!$A:$P,16,0)</f>
        <v>20</v>
      </c>
      <c r="L57" s="14"/>
      <c r="M57" s="14"/>
      <c r="N57" s="14"/>
      <c r="O57" s="14">
        <f t="shared" si="10"/>
        <v>1.08</v>
      </c>
      <c r="P57" s="16"/>
      <c r="Q57" s="18">
        <f t="shared" si="11"/>
        <v>25</v>
      </c>
      <c r="R57" s="14">
        <f t="shared" si="12"/>
        <v>6.481481481481481</v>
      </c>
      <c r="S57" s="14">
        <f>VLOOKUP(A:A,[1]TDSheet!$A:$T,20,0)</f>
        <v>0.72</v>
      </c>
      <c r="T57" s="14">
        <f>VLOOKUP(A:A,[1]TDSheet!$A:$O,15,0)</f>
        <v>1.8</v>
      </c>
      <c r="U57" s="14">
        <v>0</v>
      </c>
      <c r="V57" s="14">
        <v>0</v>
      </c>
      <c r="W57" s="14"/>
      <c r="X57" s="14"/>
      <c r="Y57" s="14">
        <f t="shared" si="13"/>
        <v>0</v>
      </c>
      <c r="Z57" s="14" t="str">
        <f>VLOOKUP(A:A,[1]TDSheet!$A:$Z,26,0)</f>
        <v>увел</v>
      </c>
      <c r="AA57" s="14">
        <f>Y57/1.8</f>
        <v>0</v>
      </c>
      <c r="AB57" s="17">
        <f>VLOOKUP(A:A,[1]TDSheet!$A:$AB,28,0)</f>
        <v>1</v>
      </c>
      <c r="AC57" s="14">
        <f t="shared" si="14"/>
        <v>0</v>
      </c>
      <c r="AD57" s="14"/>
      <c r="AE57" s="14"/>
    </row>
    <row r="58" spans="1:31" s="1" customFormat="1" ht="11.1" customHeight="1" outlineLevel="1" x14ac:dyDescent="0.2">
      <c r="A58" s="7" t="s">
        <v>66</v>
      </c>
      <c r="B58" s="7" t="s">
        <v>9</v>
      </c>
      <c r="C58" s="8">
        <v>524</v>
      </c>
      <c r="D58" s="8">
        <v>366</v>
      </c>
      <c r="E58" s="8">
        <v>192</v>
      </c>
      <c r="F58" s="8">
        <v>709</v>
      </c>
      <c r="G58" s="1">
        <f>VLOOKUP(A:A,[1]TDSheet!$A:$G,7,0)</f>
        <v>1</v>
      </c>
      <c r="H58" s="1">
        <f>VLOOKUP(A:A,[1]TDSheet!$A:$H,8,0)</f>
        <v>365</v>
      </c>
      <c r="I58" s="14">
        <f>VLOOKUP(A:A,[2]TDSheet!$A:$F,6,0)</f>
        <v>196</v>
      </c>
      <c r="J58" s="14">
        <f t="shared" si="9"/>
        <v>-4</v>
      </c>
      <c r="K58" s="14">
        <f>VLOOKUP(A:A,[1]TDSheet!$A:$P,16,0)</f>
        <v>120</v>
      </c>
      <c r="L58" s="14"/>
      <c r="M58" s="14"/>
      <c r="N58" s="14"/>
      <c r="O58" s="14">
        <f t="shared" si="10"/>
        <v>38.4</v>
      </c>
      <c r="P58" s="16"/>
      <c r="Q58" s="18">
        <f t="shared" si="11"/>
        <v>21.588541666666668</v>
      </c>
      <c r="R58" s="14">
        <f t="shared" si="12"/>
        <v>18.463541666666668</v>
      </c>
      <c r="S58" s="14">
        <f>VLOOKUP(A:A,[1]TDSheet!$A:$T,20,0)</f>
        <v>50.2</v>
      </c>
      <c r="T58" s="14">
        <f>VLOOKUP(A:A,[1]TDSheet!$A:$O,15,0)</f>
        <v>76.2</v>
      </c>
      <c r="U58" s="14">
        <f>VLOOKUP(A:A,[3]TDSheet!$A:$D,4,0)</f>
        <v>52</v>
      </c>
      <c r="V58" s="14">
        <v>0</v>
      </c>
      <c r="W58" s="14"/>
      <c r="X58" s="14"/>
      <c r="Y58" s="14">
        <f t="shared" si="13"/>
        <v>0</v>
      </c>
      <c r="Z58" s="14">
        <f>VLOOKUP(A:A,[1]TDSheet!$A:$Z,26,0)</f>
        <v>0</v>
      </c>
      <c r="AA58" s="14">
        <f>Y58/6</f>
        <v>0</v>
      </c>
      <c r="AB58" s="17">
        <f>VLOOKUP(A:A,[1]TDSheet!$A:$AB,28,0)</f>
        <v>0.2</v>
      </c>
      <c r="AC58" s="14">
        <f t="shared" si="14"/>
        <v>0</v>
      </c>
      <c r="AD58" s="14"/>
      <c r="AE58" s="14"/>
    </row>
    <row r="59" spans="1:31" s="1" customFormat="1" ht="11.1" customHeight="1" outlineLevel="1" x14ac:dyDescent="0.2">
      <c r="A59" s="7" t="s">
        <v>35</v>
      </c>
      <c r="B59" s="7" t="s">
        <v>9</v>
      </c>
      <c r="C59" s="8">
        <v>382</v>
      </c>
      <c r="D59" s="8">
        <v>248</v>
      </c>
      <c r="E59" s="8">
        <v>266</v>
      </c>
      <c r="F59" s="8">
        <v>386</v>
      </c>
      <c r="G59" s="1">
        <f>VLOOKUP(A:A,[1]TDSheet!$A:$G,7,0)</f>
        <v>1</v>
      </c>
      <c r="H59" s="1">
        <f>VLOOKUP(A:A,[1]TDSheet!$A:$H,8,0)</f>
        <v>365</v>
      </c>
      <c r="I59" s="14">
        <f>VLOOKUP(A:A,[2]TDSheet!$A:$F,6,0)</f>
        <v>266</v>
      </c>
      <c r="J59" s="14">
        <f t="shared" si="9"/>
        <v>0</v>
      </c>
      <c r="K59" s="14">
        <f>VLOOKUP(A:A,[1]TDSheet!$A:$P,16,0)</f>
        <v>180</v>
      </c>
      <c r="L59" s="14"/>
      <c r="M59" s="14"/>
      <c r="N59" s="14"/>
      <c r="O59" s="14">
        <f t="shared" si="10"/>
        <v>53.2</v>
      </c>
      <c r="P59" s="16"/>
      <c r="Q59" s="18">
        <f t="shared" si="11"/>
        <v>10.639097744360901</v>
      </c>
      <c r="R59" s="14">
        <f t="shared" si="12"/>
        <v>7.2556390977443606</v>
      </c>
      <c r="S59" s="14">
        <f>VLOOKUP(A:A,[1]TDSheet!$A:$T,20,0)</f>
        <v>70.599999999999994</v>
      </c>
      <c r="T59" s="14">
        <f>VLOOKUP(A:A,[1]TDSheet!$A:$O,15,0)</f>
        <v>65.8</v>
      </c>
      <c r="U59" s="14">
        <f>VLOOKUP(A:A,[3]TDSheet!$A:$D,4,0)</f>
        <v>48</v>
      </c>
      <c r="V59" s="14">
        <v>0</v>
      </c>
      <c r="W59" s="14"/>
      <c r="X59" s="14"/>
      <c r="Y59" s="14">
        <f t="shared" si="13"/>
        <v>0</v>
      </c>
      <c r="Z59" s="14">
        <f>VLOOKUP(A:A,[1]TDSheet!$A:$Z,26,0)</f>
        <v>0</v>
      </c>
      <c r="AA59" s="14">
        <f>Y59/6</f>
        <v>0</v>
      </c>
      <c r="AB59" s="17">
        <f>VLOOKUP(A:A,[1]TDSheet!$A:$AB,28,0)</f>
        <v>0.2</v>
      </c>
      <c r="AC59" s="14">
        <f t="shared" si="14"/>
        <v>0</v>
      </c>
      <c r="AD59" s="14"/>
      <c r="AE59" s="14"/>
    </row>
    <row r="60" spans="1:31" s="1" customFormat="1" ht="11.1" customHeight="1" outlineLevel="1" x14ac:dyDescent="0.2">
      <c r="A60" s="7" t="s">
        <v>36</v>
      </c>
      <c r="B60" s="7" t="s">
        <v>9</v>
      </c>
      <c r="C60" s="8">
        <v>263</v>
      </c>
      <c r="D60" s="8">
        <v>7</v>
      </c>
      <c r="E60" s="8">
        <v>108</v>
      </c>
      <c r="F60" s="8">
        <v>184</v>
      </c>
      <c r="G60" s="1">
        <f>VLOOKUP(A:A,[1]TDSheet!$A:$G,7,0)</f>
        <v>1</v>
      </c>
      <c r="H60" s="1">
        <f>VLOOKUP(A:A,[1]TDSheet!$A:$H,8,0)</f>
        <v>180</v>
      </c>
      <c r="I60" s="14">
        <f>VLOOKUP(A:A,[2]TDSheet!$A:$F,6,0)</f>
        <v>115</v>
      </c>
      <c r="J60" s="14">
        <f t="shared" si="9"/>
        <v>-7</v>
      </c>
      <c r="K60" s="14">
        <f>VLOOKUP(A:A,[1]TDSheet!$A:$P,16,0)</f>
        <v>0</v>
      </c>
      <c r="L60" s="14"/>
      <c r="M60" s="14"/>
      <c r="N60" s="14"/>
      <c r="O60" s="14">
        <f t="shared" si="10"/>
        <v>21.6</v>
      </c>
      <c r="P60" s="16">
        <v>140</v>
      </c>
      <c r="Q60" s="18">
        <f t="shared" si="11"/>
        <v>14.999999999999998</v>
      </c>
      <c r="R60" s="14">
        <f t="shared" si="12"/>
        <v>8.5185185185185173</v>
      </c>
      <c r="S60" s="14">
        <f>VLOOKUP(A:A,[1]TDSheet!$A:$T,20,0)</f>
        <v>36.4</v>
      </c>
      <c r="T60" s="14">
        <f>VLOOKUP(A:A,[1]TDSheet!$A:$O,15,0)</f>
        <v>25.4</v>
      </c>
      <c r="U60" s="14">
        <f>VLOOKUP(A:A,[3]TDSheet!$A:$D,4,0)</f>
        <v>16</v>
      </c>
      <c r="V60" s="14">
        <v>0</v>
      </c>
      <c r="W60" s="14"/>
      <c r="X60" s="14"/>
      <c r="Y60" s="14">
        <f t="shared" si="13"/>
        <v>140</v>
      </c>
      <c r="Z60" s="14" t="str">
        <f>VLOOKUP(A:A,[1]TDSheet!$A:$Z,26,0)</f>
        <v>яб</v>
      </c>
      <c r="AA60" s="14">
        <f>Y60/14</f>
        <v>10</v>
      </c>
      <c r="AB60" s="17">
        <f>VLOOKUP(A:A,[1]TDSheet!$A:$AB,28,0)</f>
        <v>0.3</v>
      </c>
      <c r="AC60" s="14">
        <f t="shared" si="14"/>
        <v>42</v>
      </c>
      <c r="AD60" s="14"/>
      <c r="AE60" s="14"/>
    </row>
    <row r="61" spans="1:31" s="1" customFormat="1" ht="11.1" customHeight="1" outlineLevel="1" x14ac:dyDescent="0.2">
      <c r="A61" s="7" t="s">
        <v>37</v>
      </c>
      <c r="B61" s="7" t="s">
        <v>9</v>
      </c>
      <c r="C61" s="8">
        <v>1995</v>
      </c>
      <c r="D61" s="8">
        <v>2317</v>
      </c>
      <c r="E61" s="8">
        <v>3056</v>
      </c>
      <c r="F61" s="8">
        <v>1518</v>
      </c>
      <c r="G61" s="1">
        <f>VLOOKUP(A:A,[1]TDSheet!$A:$G,7,0)</f>
        <v>1</v>
      </c>
      <c r="H61" s="1">
        <f>VLOOKUP(A:A,[1]TDSheet!$A:$H,8,0)</f>
        <v>180</v>
      </c>
      <c r="I61" s="14">
        <f>VLOOKUP(A:A,[2]TDSheet!$A:$F,6,0)</f>
        <v>3048</v>
      </c>
      <c r="J61" s="14">
        <f t="shared" si="9"/>
        <v>8</v>
      </c>
      <c r="K61" s="14">
        <f>VLOOKUP(A:A,[1]TDSheet!$A:$P,16,0)</f>
        <v>1200</v>
      </c>
      <c r="L61" s="14"/>
      <c r="M61" s="14"/>
      <c r="N61" s="14">
        <v>420</v>
      </c>
      <c r="O61" s="14">
        <f t="shared" si="10"/>
        <v>426.4</v>
      </c>
      <c r="P61" s="16">
        <v>1200</v>
      </c>
      <c r="Q61" s="18">
        <f t="shared" si="11"/>
        <v>9.188555347091933</v>
      </c>
      <c r="R61" s="14">
        <f t="shared" si="12"/>
        <v>3.560037523452158</v>
      </c>
      <c r="S61" s="14">
        <f>VLOOKUP(A:A,[1]TDSheet!$A:$T,20,0)</f>
        <v>428.2</v>
      </c>
      <c r="T61" s="14">
        <f>VLOOKUP(A:A,[1]TDSheet!$A:$O,15,0)</f>
        <v>426</v>
      </c>
      <c r="U61" s="14">
        <f>VLOOKUP(A:A,[3]TDSheet!$A:$D,4,0)</f>
        <v>577</v>
      </c>
      <c r="V61" s="14">
        <f>VLOOKUP(A:A,[4]TDSheet!$A:$D,4,0)</f>
        <v>924</v>
      </c>
      <c r="W61" s="14"/>
      <c r="X61" s="14"/>
      <c r="Y61" s="14">
        <f t="shared" si="13"/>
        <v>1620</v>
      </c>
      <c r="Z61" s="14">
        <f>VLOOKUP(A:A,[1]TDSheet!$A:$Z,26,0)</f>
        <v>0</v>
      </c>
      <c r="AA61" s="14">
        <f>Y61/12</f>
        <v>135</v>
      </c>
      <c r="AB61" s="17">
        <f>VLOOKUP(A:A,[1]TDSheet!$A:$AB,28,0)</f>
        <v>0.25</v>
      </c>
      <c r="AC61" s="14">
        <f t="shared" si="14"/>
        <v>405</v>
      </c>
      <c r="AD61" s="14"/>
      <c r="AE61" s="14"/>
    </row>
    <row r="62" spans="1:31" s="1" customFormat="1" ht="11.1" customHeight="1" outlineLevel="1" x14ac:dyDescent="0.2">
      <c r="A62" s="7" t="s">
        <v>38</v>
      </c>
      <c r="B62" s="7" t="s">
        <v>9</v>
      </c>
      <c r="C62" s="8">
        <v>1863</v>
      </c>
      <c r="D62" s="8">
        <v>2133</v>
      </c>
      <c r="E62" s="8">
        <v>2958</v>
      </c>
      <c r="F62" s="8">
        <v>1319</v>
      </c>
      <c r="G62" s="1">
        <f>VLOOKUP(A:A,[1]TDSheet!$A:$G,7,0)</f>
        <v>1</v>
      </c>
      <c r="H62" s="1">
        <f>VLOOKUP(A:A,[1]TDSheet!$A:$H,8,0)</f>
        <v>180</v>
      </c>
      <c r="I62" s="14">
        <f>VLOOKUP(A:A,[2]TDSheet!$A:$F,6,0)</f>
        <v>2949</v>
      </c>
      <c r="J62" s="14">
        <f t="shared" si="9"/>
        <v>9</v>
      </c>
      <c r="K62" s="14">
        <f>VLOOKUP(A:A,[1]TDSheet!$A:$P,16,0)</f>
        <v>960</v>
      </c>
      <c r="L62" s="14"/>
      <c r="M62" s="14"/>
      <c r="N62" s="14">
        <v>1296</v>
      </c>
      <c r="O62" s="14">
        <f t="shared" si="10"/>
        <v>344.4</v>
      </c>
      <c r="P62" s="16">
        <v>960</v>
      </c>
      <c r="Q62" s="18">
        <f t="shared" si="11"/>
        <v>9.4047619047619051</v>
      </c>
      <c r="R62" s="14">
        <f t="shared" si="12"/>
        <v>3.8298490127758424</v>
      </c>
      <c r="S62" s="14">
        <f>VLOOKUP(A:A,[1]TDSheet!$A:$T,20,0)</f>
        <v>380.6</v>
      </c>
      <c r="T62" s="14">
        <f>VLOOKUP(A:A,[1]TDSheet!$A:$O,15,0)</f>
        <v>354.2</v>
      </c>
      <c r="U62" s="14">
        <f>VLOOKUP(A:A,[3]TDSheet!$A:$D,4,0)</f>
        <v>382</v>
      </c>
      <c r="V62" s="14">
        <f>VLOOKUP(A:A,[4]TDSheet!$A:$D,4,0)</f>
        <v>1236</v>
      </c>
      <c r="W62" s="14"/>
      <c r="X62" s="14"/>
      <c r="Y62" s="14">
        <f t="shared" si="13"/>
        <v>2256</v>
      </c>
      <c r="Z62" s="14">
        <f>VLOOKUP(A:A,[1]TDSheet!$A:$Z,26,0)</f>
        <v>0</v>
      </c>
      <c r="AA62" s="14">
        <f>Y62/12</f>
        <v>188</v>
      </c>
      <c r="AB62" s="17">
        <f>VLOOKUP(A:A,[1]TDSheet!$A:$AB,28,0)</f>
        <v>0.25</v>
      </c>
      <c r="AC62" s="14">
        <f t="shared" si="14"/>
        <v>564</v>
      </c>
      <c r="AD62" s="14"/>
      <c r="AE62" s="14"/>
    </row>
    <row r="63" spans="1:31" s="1" customFormat="1" ht="11.1" customHeight="1" outlineLevel="1" x14ac:dyDescent="0.2">
      <c r="A63" s="7" t="s">
        <v>67</v>
      </c>
      <c r="B63" s="7" t="s">
        <v>8</v>
      </c>
      <c r="C63" s="8">
        <v>1.7</v>
      </c>
      <c r="D63" s="8"/>
      <c r="E63" s="8">
        <v>0</v>
      </c>
      <c r="F63" s="8">
        <v>1.7</v>
      </c>
      <c r="G63" s="1" t="str">
        <f>VLOOKUP(A:A,[1]TDSheet!$A:$G,7,0)</f>
        <v>выв</v>
      </c>
      <c r="H63" s="1" t="e">
        <f>VLOOKUP(A:A,[1]TDSheet!$A:$H,8,0)</f>
        <v>#N/A</v>
      </c>
      <c r="I63" s="14">
        <f>VLOOKUP(A:A,[2]TDSheet!$A:$F,6,0)</f>
        <v>1.7</v>
      </c>
      <c r="J63" s="14">
        <f t="shared" si="9"/>
        <v>-1.7</v>
      </c>
      <c r="K63" s="14">
        <f>VLOOKUP(A:A,[1]TDSheet!$A:$P,16,0)</f>
        <v>0</v>
      </c>
      <c r="L63" s="14"/>
      <c r="M63" s="14"/>
      <c r="N63" s="14"/>
      <c r="O63" s="14">
        <f t="shared" si="10"/>
        <v>0</v>
      </c>
      <c r="P63" s="16"/>
      <c r="Q63" s="18" t="e">
        <f t="shared" si="11"/>
        <v>#DIV/0!</v>
      </c>
      <c r="R63" s="14" t="e">
        <f t="shared" si="12"/>
        <v>#DIV/0!</v>
      </c>
      <c r="S63" s="14">
        <f>VLOOKUP(A:A,[1]TDSheet!$A:$T,20,0)</f>
        <v>0</v>
      </c>
      <c r="T63" s="14">
        <f>VLOOKUP(A:A,[1]TDSheet!$A:$O,15,0)</f>
        <v>0</v>
      </c>
      <c r="U63" s="14">
        <v>0</v>
      </c>
      <c r="V63" s="14">
        <v>0</v>
      </c>
      <c r="W63" s="14"/>
      <c r="X63" s="14"/>
      <c r="Y63" s="14">
        <f t="shared" si="13"/>
        <v>0</v>
      </c>
      <c r="Z63" s="14" t="e">
        <f>VLOOKUP(A:A,[1]TDSheet!$A:$Z,26,0)</f>
        <v>#N/A</v>
      </c>
      <c r="AA63" s="14">
        <f>Y63/2.7</f>
        <v>0</v>
      </c>
      <c r="AB63" s="17">
        <f>VLOOKUP(A:A,[1]TDSheet!$A:$AB,28,0)</f>
        <v>0</v>
      </c>
      <c r="AC63" s="14">
        <f t="shared" si="14"/>
        <v>0</v>
      </c>
      <c r="AD63" s="14"/>
      <c r="AE63" s="14"/>
    </row>
    <row r="64" spans="1:31" s="1" customFormat="1" ht="11.1" customHeight="1" outlineLevel="1" x14ac:dyDescent="0.2">
      <c r="A64" s="7" t="s">
        <v>39</v>
      </c>
      <c r="B64" s="7" t="s">
        <v>8</v>
      </c>
      <c r="C64" s="8">
        <v>420</v>
      </c>
      <c r="D64" s="8">
        <v>290</v>
      </c>
      <c r="E64" s="8">
        <v>440</v>
      </c>
      <c r="F64" s="8">
        <v>370</v>
      </c>
      <c r="G64" s="1">
        <f>VLOOKUP(A:A,[1]TDSheet!$A:$G,7,0)</f>
        <v>1</v>
      </c>
      <c r="H64" s="1" t="e">
        <f>VLOOKUP(A:A,[1]TDSheet!$A:$H,8,0)</f>
        <v>#N/A</v>
      </c>
      <c r="I64" s="14">
        <f>VLOOKUP(A:A,[2]TDSheet!$A:$F,6,0)</f>
        <v>444.803</v>
      </c>
      <c r="J64" s="14">
        <f t="shared" si="9"/>
        <v>-4.8029999999999973</v>
      </c>
      <c r="K64" s="14">
        <f>VLOOKUP(A:A,[1]TDSheet!$A:$P,16,0)</f>
        <v>350</v>
      </c>
      <c r="L64" s="14"/>
      <c r="M64" s="14"/>
      <c r="N64" s="14"/>
      <c r="O64" s="14">
        <f t="shared" si="10"/>
        <v>88</v>
      </c>
      <c r="P64" s="16">
        <v>150</v>
      </c>
      <c r="Q64" s="18">
        <f t="shared" si="11"/>
        <v>9.8863636363636367</v>
      </c>
      <c r="R64" s="14">
        <f t="shared" si="12"/>
        <v>4.2045454545454541</v>
      </c>
      <c r="S64" s="14">
        <f>VLOOKUP(A:A,[1]TDSheet!$A:$T,20,0)</f>
        <v>95</v>
      </c>
      <c r="T64" s="14">
        <f>VLOOKUP(A:A,[1]TDSheet!$A:$O,15,0)</f>
        <v>100</v>
      </c>
      <c r="U64" s="14">
        <f>VLOOKUP(A:A,[3]TDSheet!$A:$D,4,0)</f>
        <v>95</v>
      </c>
      <c r="V64" s="14">
        <v>0</v>
      </c>
      <c r="W64" s="14"/>
      <c r="X64" s="14"/>
      <c r="Y64" s="14">
        <f t="shared" si="13"/>
        <v>150</v>
      </c>
      <c r="Z64" s="14" t="e">
        <f>VLOOKUP(A:A,[1]TDSheet!$A:$Z,26,0)</f>
        <v>#N/A</v>
      </c>
      <c r="AA64" s="14">
        <f>Y64/5</f>
        <v>30</v>
      </c>
      <c r="AB64" s="17">
        <f>VLOOKUP(A:A,[1]TDSheet!$A:$AB,28,0)</f>
        <v>1</v>
      </c>
      <c r="AC64" s="14">
        <f t="shared" si="14"/>
        <v>150</v>
      </c>
      <c r="AD64" s="14"/>
      <c r="AE6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2024-03-20T07:23:00Z</dcterms:modified>
</cp:coreProperties>
</file>