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C0823E5F-6A83-44AB-BFEB-FC932F7D69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7" i="1" l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V269" i="1"/>
  <c r="V268" i="1"/>
  <c r="V270" i="1" s="1"/>
  <c r="V266" i="1"/>
  <c r="V265" i="1"/>
  <c r="X264" i="1"/>
  <c r="W264" i="1"/>
  <c r="X263" i="1"/>
  <c r="W263" i="1"/>
  <c r="N263" i="1"/>
  <c r="X262" i="1"/>
  <c r="W262" i="1"/>
  <c r="W265" i="1" s="1"/>
  <c r="N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X265" i="1" s="1"/>
  <c r="W252" i="1"/>
  <c r="W266" i="1" s="1"/>
  <c r="V250" i="1"/>
  <c r="X249" i="1"/>
  <c r="V249" i="1"/>
  <c r="X248" i="1"/>
  <c r="W248" i="1"/>
  <c r="X247" i="1"/>
  <c r="W247" i="1"/>
  <c r="X246" i="1"/>
  <c r="W246" i="1"/>
  <c r="X245" i="1"/>
  <c r="W245" i="1"/>
  <c r="W250" i="1" s="1"/>
  <c r="V243" i="1"/>
  <c r="W242" i="1"/>
  <c r="V242" i="1"/>
  <c r="X241" i="1"/>
  <c r="X242" i="1" s="1"/>
  <c r="W241" i="1"/>
  <c r="W243" i="1" s="1"/>
  <c r="V239" i="1"/>
  <c r="X238" i="1"/>
  <c r="V238" i="1"/>
  <c r="X237" i="1"/>
  <c r="W237" i="1"/>
  <c r="W239" i="1" s="1"/>
  <c r="V233" i="1"/>
  <c r="W232" i="1"/>
  <c r="V232" i="1"/>
  <c r="X231" i="1"/>
  <c r="X232" i="1" s="1"/>
  <c r="W231" i="1"/>
  <c r="W233" i="1" s="1"/>
  <c r="N231" i="1"/>
  <c r="V228" i="1"/>
  <c r="W227" i="1"/>
  <c r="V227" i="1"/>
  <c r="X226" i="1"/>
  <c r="X227" i="1" s="1"/>
  <c r="W226" i="1"/>
  <c r="W228" i="1" s="1"/>
  <c r="N226" i="1"/>
  <c r="V222" i="1"/>
  <c r="W221" i="1"/>
  <c r="V221" i="1"/>
  <c r="X220" i="1"/>
  <c r="X221" i="1" s="1"/>
  <c r="W220" i="1"/>
  <c r="W222" i="1" s="1"/>
  <c r="N220" i="1"/>
  <c r="V216" i="1"/>
  <c r="V215" i="1"/>
  <c r="X214" i="1"/>
  <c r="W214" i="1"/>
  <c r="N214" i="1"/>
  <c r="X213" i="1"/>
  <c r="X215" i="1" s="1"/>
  <c r="W213" i="1"/>
  <c r="W215" i="1" s="1"/>
  <c r="N213" i="1"/>
  <c r="V210" i="1"/>
  <c r="X209" i="1"/>
  <c r="V209" i="1"/>
  <c r="X208" i="1"/>
  <c r="W208" i="1"/>
  <c r="W210" i="1" s="1"/>
  <c r="N208" i="1"/>
  <c r="V205" i="1"/>
  <c r="V204" i="1"/>
  <c r="X203" i="1"/>
  <c r="W203" i="1"/>
  <c r="N203" i="1"/>
  <c r="X202" i="1"/>
  <c r="W202" i="1"/>
  <c r="N202" i="1"/>
  <c r="X201" i="1"/>
  <c r="W201" i="1"/>
  <c r="W205" i="1" s="1"/>
  <c r="N201" i="1"/>
  <c r="X200" i="1"/>
  <c r="X204" i="1" s="1"/>
  <c r="W200" i="1"/>
  <c r="W204" i="1" s="1"/>
  <c r="N200" i="1"/>
  <c r="V197" i="1"/>
  <c r="V196" i="1"/>
  <c r="X195" i="1"/>
  <c r="W195" i="1"/>
  <c r="N195" i="1"/>
  <c r="X194" i="1"/>
  <c r="W194" i="1"/>
  <c r="W196" i="1" s="1"/>
  <c r="N194" i="1"/>
  <c r="X193" i="1"/>
  <c r="X196" i="1" s="1"/>
  <c r="W193" i="1"/>
  <c r="W197" i="1" s="1"/>
  <c r="N193" i="1"/>
  <c r="V190" i="1"/>
  <c r="V189" i="1"/>
  <c r="X188" i="1"/>
  <c r="W188" i="1"/>
  <c r="N188" i="1"/>
  <c r="X187" i="1"/>
  <c r="X189" i="1" s="1"/>
  <c r="W187" i="1"/>
  <c r="W189" i="1" s="1"/>
  <c r="N187" i="1"/>
  <c r="V183" i="1"/>
  <c r="V182" i="1"/>
  <c r="X181" i="1"/>
  <c r="W181" i="1"/>
  <c r="N181" i="1"/>
  <c r="X180" i="1"/>
  <c r="X182" i="1" s="1"/>
  <c r="W180" i="1"/>
  <c r="N180" i="1"/>
  <c r="X179" i="1"/>
  <c r="W179" i="1"/>
  <c r="W183" i="1" s="1"/>
  <c r="N179" i="1"/>
  <c r="V176" i="1"/>
  <c r="X175" i="1"/>
  <c r="V175" i="1"/>
  <c r="X174" i="1"/>
  <c r="W174" i="1"/>
  <c r="W176" i="1" s="1"/>
  <c r="N174" i="1"/>
  <c r="V171" i="1"/>
  <c r="X170" i="1"/>
  <c r="V170" i="1"/>
  <c r="X169" i="1"/>
  <c r="W169" i="1"/>
  <c r="W171" i="1" s="1"/>
  <c r="N169" i="1"/>
  <c r="V166" i="1"/>
  <c r="V165" i="1"/>
  <c r="X164" i="1"/>
  <c r="W164" i="1"/>
  <c r="W166" i="1" s="1"/>
  <c r="N164" i="1"/>
  <c r="X163" i="1"/>
  <c r="X165" i="1" s="1"/>
  <c r="W163" i="1"/>
  <c r="W165" i="1" s="1"/>
  <c r="N163" i="1"/>
  <c r="V159" i="1"/>
  <c r="V158" i="1"/>
  <c r="X157" i="1"/>
  <c r="W157" i="1"/>
  <c r="N157" i="1"/>
  <c r="X156" i="1"/>
  <c r="X158" i="1" s="1"/>
  <c r="W156" i="1"/>
  <c r="W158" i="1" s="1"/>
  <c r="N156" i="1"/>
  <c r="V154" i="1"/>
  <c r="V153" i="1"/>
  <c r="X152" i="1"/>
  <c r="W152" i="1"/>
  <c r="X151" i="1"/>
  <c r="W151" i="1"/>
  <c r="W154" i="1" s="1"/>
  <c r="N151" i="1"/>
  <c r="X150" i="1"/>
  <c r="W150" i="1"/>
  <c r="X149" i="1"/>
  <c r="X153" i="1" s="1"/>
  <c r="W149" i="1"/>
  <c r="W153" i="1" s="1"/>
  <c r="V146" i="1"/>
  <c r="X145" i="1"/>
  <c r="V145" i="1"/>
  <c r="X144" i="1"/>
  <c r="W144" i="1"/>
  <c r="W146" i="1" s="1"/>
  <c r="N144" i="1"/>
  <c r="V141" i="1"/>
  <c r="X140" i="1"/>
  <c r="V140" i="1"/>
  <c r="X139" i="1"/>
  <c r="W139" i="1"/>
  <c r="W141" i="1" s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W129" i="1" s="1"/>
  <c r="N127" i="1"/>
  <c r="V124" i="1"/>
  <c r="X123" i="1"/>
  <c r="V123" i="1"/>
  <c r="X122" i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W118" i="1" s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W105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100" i="1" s="1"/>
  <c r="N94" i="1"/>
  <c r="V91" i="1"/>
  <c r="V90" i="1"/>
  <c r="X89" i="1"/>
  <c r="W89" i="1"/>
  <c r="N89" i="1"/>
  <c r="X88" i="1"/>
  <c r="X90" i="1" s="1"/>
  <c r="W88" i="1"/>
  <c r="N88" i="1"/>
  <c r="X87" i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W83" i="1" s="1"/>
  <c r="N77" i="1"/>
  <c r="V74" i="1"/>
  <c r="V73" i="1"/>
  <c r="X72" i="1"/>
  <c r="W72" i="1"/>
  <c r="N72" i="1"/>
  <c r="X71" i="1"/>
  <c r="X73" i="1" s="1"/>
  <c r="W71" i="1"/>
  <c r="W73" i="1" s="1"/>
  <c r="N71" i="1"/>
  <c r="V68" i="1"/>
  <c r="X67" i="1"/>
  <c r="V67" i="1"/>
  <c r="X66" i="1"/>
  <c r="W66" i="1"/>
  <c r="W68" i="1" s="1"/>
  <c r="N66" i="1"/>
  <c r="V63" i="1"/>
  <c r="V62" i="1"/>
  <c r="X61" i="1"/>
  <c r="W61" i="1"/>
  <c r="W63" i="1" s="1"/>
  <c r="N61" i="1"/>
  <c r="X60" i="1"/>
  <c r="X62" i="1" s="1"/>
  <c r="W60" i="1"/>
  <c r="W62" i="1" s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W56" i="1" s="1"/>
  <c r="N50" i="1"/>
  <c r="V47" i="1"/>
  <c r="V46" i="1"/>
  <c r="X45" i="1"/>
  <c r="W45" i="1"/>
  <c r="W47" i="1" s="1"/>
  <c r="N45" i="1"/>
  <c r="X44" i="1"/>
  <c r="X46" i="1" s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267" i="1" s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2" i="1" s="1"/>
  <c r="N28" i="1"/>
  <c r="V24" i="1"/>
  <c r="X23" i="1"/>
  <c r="V23" i="1"/>
  <c r="V271" i="1" s="1"/>
  <c r="X22" i="1"/>
  <c r="W22" i="1"/>
  <c r="W24" i="1" s="1"/>
  <c r="N22" i="1"/>
  <c r="H10" i="1"/>
  <c r="A9" i="1"/>
  <c r="A10" i="1" s="1"/>
  <c r="D7" i="1"/>
  <c r="O6" i="1"/>
  <c r="N2" i="1"/>
  <c r="X272" i="1" l="1"/>
  <c r="F9" i="1"/>
  <c r="J9" i="1"/>
  <c r="F10" i="1"/>
  <c r="W23" i="1"/>
  <c r="W33" i="1"/>
  <c r="W267" i="1" s="1"/>
  <c r="W57" i="1"/>
  <c r="W67" i="1"/>
  <c r="W74" i="1"/>
  <c r="W90" i="1"/>
  <c r="W99" i="1"/>
  <c r="W106" i="1"/>
  <c r="W123" i="1"/>
  <c r="W130" i="1"/>
  <c r="W140" i="1"/>
  <c r="W145" i="1"/>
  <c r="W159" i="1"/>
  <c r="W170" i="1"/>
  <c r="W175" i="1"/>
  <c r="W182" i="1"/>
  <c r="W190" i="1"/>
  <c r="W209" i="1"/>
  <c r="W216" i="1"/>
  <c r="W238" i="1"/>
  <c r="W249" i="1"/>
  <c r="W268" i="1"/>
  <c r="W270" i="1" s="1"/>
  <c r="W269" i="1"/>
  <c r="H9" i="1"/>
  <c r="B280" i="1" l="1"/>
  <c r="A280" i="1"/>
  <c r="W271" i="1"/>
  <c r="C280" i="1" s="1"/>
</calcChain>
</file>

<file path=xl/sharedStrings.xml><?xml version="1.0" encoding="utf-8"?>
<sst xmlns="http://schemas.openxmlformats.org/spreadsheetml/2006/main" count="964" uniqueCount="364">
  <si>
    <t xml:space="preserve">  БЛАНК ЗАКАЗА </t>
  </si>
  <si>
    <t>ЗПФ</t>
  </si>
  <si>
    <t>на отгрузку продукции с ООО Трейд-Сервис с</t>
  </si>
  <si>
    <t>18.03.2024</t>
  </si>
  <si>
    <t>бланк создан</t>
  </si>
  <si>
    <t>15.03.2024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</si>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</sst>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80"/>
  <sheetViews>
    <sheetView showGridLines="0" tabSelected="1" topLeftCell="A256" zoomScaleNormal="100" zoomScaleSheetLayoutView="100" workbookViewId="0">
      <selection activeCell="Z272" sqref="Z27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3" customFormat="1" ht="45" customHeight="1" x14ac:dyDescent="0.2">
      <c r="A1" s="42"/>
      <c r="B1" s="42"/>
      <c r="C1" s="42"/>
      <c r="D1" s="237" t="s">
        <v>0</v>
      </c>
      <c r="E1" s="238"/>
      <c r="F1" s="238"/>
      <c r="G1" s="13" t="s">
        <v>1</v>
      </c>
      <c r="H1" s="237" t="s">
        <v>2</v>
      </c>
      <c r="I1" s="238"/>
      <c r="J1" s="238"/>
      <c r="K1" s="238"/>
      <c r="L1" s="238"/>
      <c r="M1" s="238"/>
      <c r="N1" s="238"/>
      <c r="O1" s="238"/>
      <c r="P1" s="352" t="s">
        <v>3</v>
      </c>
      <c r="Q1" s="238"/>
      <c r="R1" s="238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4"/>
      <c r="P2" s="174"/>
      <c r="Q2" s="174"/>
      <c r="R2" s="174"/>
      <c r="S2" s="174"/>
      <c r="T2" s="174"/>
      <c r="U2" s="174"/>
      <c r="V2" s="17"/>
      <c r="W2" s="17"/>
      <c r="X2" s="17"/>
      <c r="Y2" s="17"/>
      <c r="Z2" s="52"/>
      <c r="AA2" s="52"/>
      <c r="AB2" s="52"/>
    </row>
    <row r="3" spans="1:29" s="16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4"/>
      <c r="O3" s="174"/>
      <c r="P3" s="174"/>
      <c r="Q3" s="174"/>
      <c r="R3" s="174"/>
      <c r="S3" s="174"/>
      <c r="T3" s="174"/>
      <c r="U3" s="174"/>
      <c r="V3" s="17"/>
      <c r="W3" s="17"/>
      <c r="X3" s="17"/>
      <c r="Y3" s="17"/>
      <c r="Z3" s="52"/>
      <c r="AA3" s="52"/>
      <c r="AB3" s="52"/>
    </row>
    <row r="4" spans="1:29" s="16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3" customFormat="1" ht="23.45" customHeight="1" x14ac:dyDescent="0.2">
      <c r="A5" s="251" t="s">
        <v>8</v>
      </c>
      <c r="B5" s="206"/>
      <c r="C5" s="207"/>
      <c r="D5" s="190"/>
      <c r="E5" s="192"/>
      <c r="F5" s="333" t="s">
        <v>9</v>
      </c>
      <c r="G5" s="207"/>
      <c r="H5" s="190"/>
      <c r="I5" s="191"/>
      <c r="J5" s="191"/>
      <c r="K5" s="191"/>
      <c r="L5" s="192"/>
      <c r="N5" s="25" t="s">
        <v>10</v>
      </c>
      <c r="O5" s="306">
        <v>45373</v>
      </c>
      <c r="P5" s="229"/>
      <c r="R5" s="344" t="s">
        <v>11</v>
      </c>
      <c r="S5" s="211"/>
      <c r="T5" s="272" t="s">
        <v>12</v>
      </c>
      <c r="U5" s="229"/>
      <c r="Z5" s="52"/>
      <c r="AA5" s="52"/>
      <c r="AB5" s="52"/>
    </row>
    <row r="6" spans="1:29" s="163" customFormat="1" ht="24" customHeight="1" x14ac:dyDescent="0.2">
      <c r="A6" s="251" t="s">
        <v>13</v>
      </c>
      <c r="B6" s="206"/>
      <c r="C6" s="207"/>
      <c r="D6" s="319" t="s">
        <v>14</v>
      </c>
      <c r="E6" s="320"/>
      <c r="F6" s="320"/>
      <c r="G6" s="320"/>
      <c r="H6" s="320"/>
      <c r="I6" s="320"/>
      <c r="J6" s="320"/>
      <c r="K6" s="320"/>
      <c r="L6" s="229"/>
      <c r="N6" s="25" t="s">
        <v>15</v>
      </c>
      <c r="O6" s="245" t="str">
        <f>IF(O5=0," ",CHOOSE(WEEKDAY(O5,2),"Понедельник","Вторник","Среда","Четверг","Пятница","Суббота","Воскресенье"))</f>
        <v>Пятница</v>
      </c>
      <c r="P6" s="171"/>
      <c r="R6" s="210" t="s">
        <v>16</v>
      </c>
      <c r="S6" s="211"/>
      <c r="T6" s="274" t="s">
        <v>17</v>
      </c>
      <c r="U6" s="201"/>
      <c r="Z6" s="52"/>
      <c r="AA6" s="52"/>
      <c r="AB6" s="52"/>
    </row>
    <row r="7" spans="1:29" s="163" customFormat="1" ht="21.75" hidden="1" customHeight="1" x14ac:dyDescent="0.2">
      <c r="A7" s="56"/>
      <c r="B7" s="56"/>
      <c r="C7" s="56"/>
      <c r="D7" s="291" t="str">
        <f>IFERROR(VLOOKUP(DeliveryAddress,Table,3,0),1)</f>
        <v>1</v>
      </c>
      <c r="E7" s="292"/>
      <c r="F7" s="292"/>
      <c r="G7" s="292"/>
      <c r="H7" s="292"/>
      <c r="I7" s="292"/>
      <c r="J7" s="292"/>
      <c r="K7" s="292"/>
      <c r="L7" s="293"/>
      <c r="N7" s="25"/>
      <c r="O7" s="43"/>
      <c r="P7" s="43"/>
      <c r="R7" s="174"/>
      <c r="S7" s="211"/>
      <c r="T7" s="275"/>
      <c r="U7" s="276"/>
      <c r="Z7" s="52"/>
      <c r="AA7" s="52"/>
      <c r="AB7" s="52"/>
    </row>
    <row r="8" spans="1:29" s="163" customFormat="1" ht="25.5" customHeight="1" x14ac:dyDescent="0.2">
      <c r="A8" s="347" t="s">
        <v>18</v>
      </c>
      <c r="B8" s="180"/>
      <c r="C8" s="181"/>
      <c r="D8" s="231" t="s">
        <v>19</v>
      </c>
      <c r="E8" s="232"/>
      <c r="F8" s="232"/>
      <c r="G8" s="232"/>
      <c r="H8" s="232"/>
      <c r="I8" s="232"/>
      <c r="J8" s="232"/>
      <c r="K8" s="232"/>
      <c r="L8" s="233"/>
      <c r="N8" s="25" t="s">
        <v>20</v>
      </c>
      <c r="O8" s="228">
        <v>0.33333333333333331</v>
      </c>
      <c r="P8" s="229"/>
      <c r="R8" s="174"/>
      <c r="S8" s="211"/>
      <c r="T8" s="275"/>
      <c r="U8" s="276"/>
      <c r="Z8" s="52"/>
      <c r="AA8" s="52"/>
      <c r="AB8" s="52"/>
    </row>
    <row r="9" spans="1:29" s="163" customFormat="1" ht="39.950000000000003" customHeight="1" x14ac:dyDescent="0.2">
      <c r="A9" s="2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59"/>
      <c r="E9" s="183"/>
      <c r="F9" s="2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182" t="str">
        <f>IF(AND($A$9="Тип доверенности/получателя при получении в адресе перегруза:",$D$9="Разовая доверенность"),"Введите ФИО","")</f>
        <v/>
      </c>
      <c r="I9" s="183"/>
      <c r="J9" s="1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3"/>
      <c r="L9" s="183"/>
      <c r="N9" s="27" t="s">
        <v>21</v>
      </c>
      <c r="O9" s="306"/>
      <c r="P9" s="229"/>
      <c r="R9" s="174"/>
      <c r="S9" s="211"/>
      <c r="T9" s="277"/>
      <c r="U9" s="278"/>
      <c r="V9" s="44"/>
      <c r="W9" s="44"/>
      <c r="X9" s="44"/>
      <c r="Y9" s="44"/>
      <c r="Z9" s="52"/>
      <c r="AA9" s="52"/>
      <c r="AB9" s="52"/>
    </row>
    <row r="10" spans="1:29" s="163" customFormat="1" ht="26.45" customHeight="1" x14ac:dyDescent="0.2">
      <c r="A10" s="2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59"/>
      <c r="E10" s="183"/>
      <c r="F10" s="2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311" t="str">
        <f>IFERROR(VLOOKUP($D$10,Proxy,2,FALSE),"")</f>
        <v/>
      </c>
      <c r="I10" s="174"/>
      <c r="J10" s="174"/>
      <c r="K10" s="174"/>
      <c r="L10" s="174"/>
      <c r="N10" s="27" t="s">
        <v>22</v>
      </c>
      <c r="O10" s="228"/>
      <c r="P10" s="229"/>
      <c r="S10" s="25" t="s">
        <v>23</v>
      </c>
      <c r="T10" s="200" t="s">
        <v>24</v>
      </c>
      <c r="U10" s="201"/>
      <c r="V10" s="45"/>
      <c r="W10" s="45"/>
      <c r="X10" s="45"/>
      <c r="Y10" s="45"/>
      <c r="Z10" s="52"/>
      <c r="AA10" s="52"/>
      <c r="AB10" s="52"/>
    </row>
    <row r="11" spans="1:29" s="16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8"/>
      <c r="P11" s="229"/>
      <c r="S11" s="25" t="s">
        <v>27</v>
      </c>
      <c r="T11" s="321" t="s">
        <v>28</v>
      </c>
      <c r="U11" s="322"/>
      <c r="V11" s="46"/>
      <c r="W11" s="46"/>
      <c r="X11" s="46"/>
      <c r="Y11" s="46"/>
      <c r="Z11" s="52"/>
      <c r="AA11" s="52"/>
      <c r="AB11" s="52"/>
    </row>
    <row r="12" spans="1:29" s="163" customFormat="1" ht="18.600000000000001" customHeight="1" x14ac:dyDescent="0.2">
      <c r="A12" s="332" t="s">
        <v>29</v>
      </c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7"/>
      <c r="N12" s="25" t="s">
        <v>30</v>
      </c>
      <c r="O12" s="317"/>
      <c r="P12" s="293"/>
      <c r="Q12" s="24"/>
      <c r="S12" s="25"/>
      <c r="T12" s="238"/>
      <c r="U12" s="174"/>
      <c r="Z12" s="52"/>
      <c r="AA12" s="52"/>
      <c r="AB12" s="52"/>
    </row>
    <row r="13" spans="1:29" s="163" customFormat="1" ht="23.25" customHeight="1" x14ac:dyDescent="0.2">
      <c r="A13" s="332" t="s">
        <v>31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7"/>
      <c r="M13" s="27"/>
      <c r="N13" s="27" t="s">
        <v>32</v>
      </c>
      <c r="O13" s="321"/>
      <c r="P13" s="322"/>
      <c r="Q13" s="24"/>
      <c r="V13" s="50"/>
      <c r="W13" s="50"/>
      <c r="X13" s="50"/>
      <c r="Y13" s="50"/>
      <c r="Z13" s="52"/>
      <c r="AA13" s="52"/>
      <c r="AB13" s="52"/>
    </row>
    <row r="14" spans="1:29" s="163" customFormat="1" ht="18.600000000000001" customHeight="1" x14ac:dyDescent="0.2">
      <c r="A14" s="332" t="s">
        <v>33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7"/>
      <c r="V14" s="51"/>
      <c r="W14" s="51"/>
      <c r="X14" s="51"/>
      <c r="Y14" s="51"/>
      <c r="Z14" s="52"/>
      <c r="AA14" s="52"/>
      <c r="AB14" s="52"/>
    </row>
    <row r="15" spans="1:29" s="163" customFormat="1" ht="22.5" customHeight="1" x14ac:dyDescent="0.2">
      <c r="A15" s="342" t="s">
        <v>34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7"/>
      <c r="N15" s="265" t="s">
        <v>35</v>
      </c>
      <c r="O15" s="238"/>
      <c r="P15" s="238"/>
      <c r="Q15" s="238"/>
      <c r="R15" s="238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6"/>
      <c r="O16" s="266"/>
      <c r="P16" s="266"/>
      <c r="Q16" s="266"/>
      <c r="R16" s="26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5" t="s">
        <v>36</v>
      </c>
      <c r="B17" s="195" t="s">
        <v>37</v>
      </c>
      <c r="C17" s="257" t="s">
        <v>38</v>
      </c>
      <c r="D17" s="195" t="s">
        <v>39</v>
      </c>
      <c r="E17" s="241"/>
      <c r="F17" s="195" t="s">
        <v>40</v>
      </c>
      <c r="G17" s="195" t="s">
        <v>41</v>
      </c>
      <c r="H17" s="195" t="s">
        <v>42</v>
      </c>
      <c r="I17" s="195" t="s">
        <v>43</v>
      </c>
      <c r="J17" s="195" t="s">
        <v>44</v>
      </c>
      <c r="K17" s="195" t="s">
        <v>45</v>
      </c>
      <c r="L17" s="195" t="s">
        <v>46</v>
      </c>
      <c r="M17" s="195" t="s">
        <v>47</v>
      </c>
      <c r="N17" s="195" t="s">
        <v>48</v>
      </c>
      <c r="O17" s="240"/>
      <c r="P17" s="240"/>
      <c r="Q17" s="240"/>
      <c r="R17" s="241"/>
      <c r="S17" s="346" t="s">
        <v>49</v>
      </c>
      <c r="T17" s="207"/>
      <c r="U17" s="195" t="s">
        <v>50</v>
      </c>
      <c r="V17" s="195" t="s">
        <v>51</v>
      </c>
      <c r="W17" s="208" t="s">
        <v>52</v>
      </c>
      <c r="X17" s="195" t="s">
        <v>53</v>
      </c>
      <c r="Y17" s="216" t="s">
        <v>54</v>
      </c>
      <c r="Z17" s="216" t="s">
        <v>55</v>
      </c>
      <c r="AA17" s="216" t="s">
        <v>56</v>
      </c>
      <c r="AB17" s="217"/>
      <c r="AC17" s="218"/>
      <c r="AD17" s="252"/>
      <c r="BA17" s="214" t="s">
        <v>57</v>
      </c>
    </row>
    <row r="18" spans="1:53" ht="14.25" customHeight="1" x14ac:dyDescent="0.2">
      <c r="A18" s="196"/>
      <c r="B18" s="196"/>
      <c r="C18" s="196"/>
      <c r="D18" s="242"/>
      <c r="E18" s="244"/>
      <c r="F18" s="196"/>
      <c r="G18" s="196"/>
      <c r="H18" s="196"/>
      <c r="I18" s="196"/>
      <c r="J18" s="196"/>
      <c r="K18" s="196"/>
      <c r="L18" s="196"/>
      <c r="M18" s="196"/>
      <c r="N18" s="242"/>
      <c r="O18" s="243"/>
      <c r="P18" s="243"/>
      <c r="Q18" s="243"/>
      <c r="R18" s="244"/>
      <c r="S18" s="162" t="s">
        <v>58</v>
      </c>
      <c r="T18" s="162" t="s">
        <v>59</v>
      </c>
      <c r="U18" s="196"/>
      <c r="V18" s="196"/>
      <c r="W18" s="209"/>
      <c r="X18" s="196"/>
      <c r="Y18" s="309"/>
      <c r="Z18" s="309"/>
      <c r="AA18" s="219"/>
      <c r="AB18" s="220"/>
      <c r="AC18" s="221"/>
      <c r="AD18" s="253"/>
      <c r="BA18" s="174"/>
    </row>
    <row r="19" spans="1:53" ht="27.75" customHeight="1" x14ac:dyDescent="0.2">
      <c r="A19" s="202" t="s">
        <v>60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49"/>
      <c r="Z19" s="49"/>
    </row>
    <row r="20" spans="1:53" ht="16.5" customHeight="1" x14ac:dyDescent="0.25">
      <c r="A20" s="173" t="s">
        <v>60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61"/>
      <c r="Z20" s="161"/>
    </row>
    <row r="21" spans="1:53" ht="14.25" customHeight="1" x14ac:dyDescent="0.25">
      <c r="A21" s="188" t="s">
        <v>61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60"/>
      <c r="Z21" s="160"/>
    </row>
    <row r="22" spans="1:53" ht="27" customHeight="1" x14ac:dyDescent="0.25">
      <c r="A22" s="55" t="s">
        <v>62</v>
      </c>
      <c r="B22" s="55" t="s">
        <v>63</v>
      </c>
      <c r="C22" s="32">
        <v>4301070899</v>
      </c>
      <c r="D22" s="172">
        <v>4607111035752</v>
      </c>
      <c r="E22" s="171"/>
      <c r="F22" s="164">
        <v>0.43</v>
      </c>
      <c r="G22" s="33">
        <v>16</v>
      </c>
      <c r="H22" s="164">
        <v>6.88</v>
      </c>
      <c r="I22" s="164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0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0"/>
      <c r="P22" s="170"/>
      <c r="Q22" s="170"/>
      <c r="R22" s="171"/>
      <c r="S22" s="35"/>
      <c r="T22" s="35"/>
      <c r="U22" s="36" t="s">
        <v>66</v>
      </c>
      <c r="V22" s="165">
        <v>0</v>
      </c>
      <c r="W22" s="166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5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6"/>
      <c r="N23" s="179" t="s">
        <v>67</v>
      </c>
      <c r="O23" s="180"/>
      <c r="P23" s="180"/>
      <c r="Q23" s="180"/>
      <c r="R23" s="180"/>
      <c r="S23" s="180"/>
      <c r="T23" s="181"/>
      <c r="U23" s="38" t="s">
        <v>66</v>
      </c>
      <c r="V23" s="167">
        <f>IFERROR(SUM(V22:V22),"0")</f>
        <v>0</v>
      </c>
      <c r="W23" s="167">
        <f>IFERROR(SUM(W22:W22),"0")</f>
        <v>0</v>
      </c>
      <c r="X23" s="167">
        <f>IFERROR(IF(X22="",0,X22),"0")</f>
        <v>0</v>
      </c>
      <c r="Y23" s="168"/>
      <c r="Z23" s="168"/>
    </row>
    <row r="24" spans="1:53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6"/>
      <c r="N24" s="179" t="s">
        <v>67</v>
      </c>
      <c r="O24" s="180"/>
      <c r="P24" s="180"/>
      <c r="Q24" s="180"/>
      <c r="R24" s="180"/>
      <c r="S24" s="180"/>
      <c r="T24" s="181"/>
      <c r="U24" s="38" t="s">
        <v>68</v>
      </c>
      <c r="V24" s="167">
        <f>IFERROR(SUMPRODUCT(V22:V22*H22:H22),"0")</f>
        <v>0</v>
      </c>
      <c r="W24" s="167">
        <f>IFERROR(SUMPRODUCT(W22:W22*H22:H22),"0")</f>
        <v>0</v>
      </c>
      <c r="X24" s="38"/>
      <c r="Y24" s="168"/>
      <c r="Z24" s="168"/>
    </row>
    <row r="25" spans="1:53" ht="27.75" customHeight="1" x14ac:dyDescent="0.2">
      <c r="A25" s="202" t="s">
        <v>69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49"/>
      <c r="Z25" s="49"/>
    </row>
    <row r="26" spans="1:53" ht="16.5" customHeight="1" x14ac:dyDescent="0.25">
      <c r="A26" s="173" t="s">
        <v>70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61"/>
      <c r="Z26" s="161"/>
    </row>
    <row r="27" spans="1:53" ht="14.25" customHeight="1" x14ac:dyDescent="0.25">
      <c r="A27" s="188" t="s">
        <v>71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60"/>
      <c r="Z27" s="160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72">
        <v>4607111036520</v>
      </c>
      <c r="E28" s="171"/>
      <c r="F28" s="164">
        <v>0.25</v>
      </c>
      <c r="G28" s="33">
        <v>6</v>
      </c>
      <c r="H28" s="164">
        <v>1.5</v>
      </c>
      <c r="I28" s="164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18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71"/>
      <c r="S28" s="35"/>
      <c r="T28" s="35"/>
      <c r="U28" s="36" t="s">
        <v>66</v>
      </c>
      <c r="V28" s="165">
        <v>0</v>
      </c>
      <c r="W28" s="166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72">
        <v>4607111036605</v>
      </c>
      <c r="E29" s="171"/>
      <c r="F29" s="164">
        <v>0.25</v>
      </c>
      <c r="G29" s="33">
        <v>6</v>
      </c>
      <c r="H29" s="164">
        <v>1.5</v>
      </c>
      <c r="I29" s="164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8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71"/>
      <c r="S29" s="35"/>
      <c r="T29" s="35"/>
      <c r="U29" s="36" t="s">
        <v>66</v>
      </c>
      <c r="V29" s="165">
        <v>0</v>
      </c>
      <c r="W29" s="166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2">
        <v>4607111036537</v>
      </c>
      <c r="E30" s="171"/>
      <c r="F30" s="164">
        <v>0.25</v>
      </c>
      <c r="G30" s="33">
        <v>6</v>
      </c>
      <c r="H30" s="164">
        <v>1.5</v>
      </c>
      <c r="I30" s="164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18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71"/>
      <c r="S30" s="35"/>
      <c r="T30" s="35"/>
      <c r="U30" s="36" t="s">
        <v>66</v>
      </c>
      <c r="V30" s="165">
        <v>60</v>
      </c>
      <c r="W30" s="166">
        <f>IFERROR(IF(V30="","",V30),"")</f>
        <v>60</v>
      </c>
      <c r="X30" s="37">
        <f>IFERROR(IF(V30="","",V30*0.00936),"")</f>
        <v>0.56159999999999999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72">
        <v>4607111036599</v>
      </c>
      <c r="E31" s="171"/>
      <c r="F31" s="164">
        <v>0.25</v>
      </c>
      <c r="G31" s="33">
        <v>6</v>
      </c>
      <c r="H31" s="164">
        <v>1.5</v>
      </c>
      <c r="I31" s="164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8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71"/>
      <c r="S31" s="35"/>
      <c r="T31" s="35"/>
      <c r="U31" s="36" t="s">
        <v>66</v>
      </c>
      <c r="V31" s="165">
        <v>0</v>
      </c>
      <c r="W31" s="166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75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6"/>
      <c r="N32" s="179" t="s">
        <v>67</v>
      </c>
      <c r="O32" s="180"/>
      <c r="P32" s="180"/>
      <c r="Q32" s="180"/>
      <c r="R32" s="180"/>
      <c r="S32" s="180"/>
      <c r="T32" s="181"/>
      <c r="U32" s="38" t="s">
        <v>66</v>
      </c>
      <c r="V32" s="167">
        <f>IFERROR(SUM(V28:V31),"0")</f>
        <v>60</v>
      </c>
      <c r="W32" s="167">
        <f>IFERROR(SUM(W28:W31),"0")</f>
        <v>60</v>
      </c>
      <c r="X32" s="167">
        <f>IFERROR(IF(X28="",0,X28),"0")+IFERROR(IF(X29="",0,X29),"0")+IFERROR(IF(X30="",0,X30),"0")+IFERROR(IF(X31="",0,X31),"0")</f>
        <v>0.56159999999999999</v>
      </c>
      <c r="Y32" s="168"/>
      <c r="Z32" s="168"/>
    </row>
    <row r="33" spans="1:53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6"/>
      <c r="N33" s="179" t="s">
        <v>67</v>
      </c>
      <c r="O33" s="180"/>
      <c r="P33" s="180"/>
      <c r="Q33" s="180"/>
      <c r="R33" s="180"/>
      <c r="S33" s="180"/>
      <c r="T33" s="181"/>
      <c r="U33" s="38" t="s">
        <v>68</v>
      </c>
      <c r="V33" s="167">
        <f>IFERROR(SUMPRODUCT(V28:V31*H28:H31),"0")</f>
        <v>90</v>
      </c>
      <c r="W33" s="167">
        <f>IFERROR(SUMPRODUCT(W28:W31*H28:H31),"0")</f>
        <v>90</v>
      </c>
      <c r="X33" s="38"/>
      <c r="Y33" s="168"/>
      <c r="Z33" s="168"/>
    </row>
    <row r="34" spans="1:53" ht="16.5" customHeight="1" x14ac:dyDescent="0.25">
      <c r="A34" s="173" t="s">
        <v>82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61"/>
      <c r="Z34" s="161"/>
    </row>
    <row r="35" spans="1:53" ht="14.25" customHeight="1" x14ac:dyDescent="0.25">
      <c r="A35" s="188" t="s">
        <v>61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60"/>
      <c r="Z35" s="160"/>
    </row>
    <row r="36" spans="1:53" ht="27" customHeight="1" x14ac:dyDescent="0.25">
      <c r="A36" s="55" t="s">
        <v>83</v>
      </c>
      <c r="B36" s="55" t="s">
        <v>84</v>
      </c>
      <c r="C36" s="32">
        <v>4301070865</v>
      </c>
      <c r="D36" s="172">
        <v>4607111036285</v>
      </c>
      <c r="E36" s="171"/>
      <c r="F36" s="164">
        <v>0.75</v>
      </c>
      <c r="G36" s="33">
        <v>8</v>
      </c>
      <c r="H36" s="164">
        <v>6</v>
      </c>
      <c r="I36" s="164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1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71"/>
      <c r="S36" s="35"/>
      <c r="T36" s="35"/>
      <c r="U36" s="36" t="s">
        <v>66</v>
      </c>
      <c r="V36" s="165">
        <v>0</v>
      </c>
      <c r="W36" s="166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85</v>
      </c>
      <c r="B37" s="55" t="s">
        <v>86</v>
      </c>
      <c r="C37" s="32">
        <v>4301070861</v>
      </c>
      <c r="D37" s="172">
        <v>4607111036308</v>
      </c>
      <c r="E37" s="171"/>
      <c r="F37" s="164">
        <v>0.75</v>
      </c>
      <c r="G37" s="33">
        <v>8</v>
      </c>
      <c r="H37" s="164">
        <v>6</v>
      </c>
      <c r="I37" s="164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37" t="s">
        <v>87</v>
      </c>
      <c r="O37" s="170"/>
      <c r="P37" s="170"/>
      <c r="Q37" s="170"/>
      <c r="R37" s="171"/>
      <c r="S37" s="35"/>
      <c r="T37" s="35"/>
      <c r="U37" s="36" t="s">
        <v>66</v>
      </c>
      <c r="V37" s="165">
        <v>0</v>
      </c>
      <c r="W37" s="166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72">
        <v>4607111036315</v>
      </c>
      <c r="E38" s="171"/>
      <c r="F38" s="164">
        <v>0.75</v>
      </c>
      <c r="G38" s="33">
        <v>8</v>
      </c>
      <c r="H38" s="164">
        <v>6</v>
      </c>
      <c r="I38" s="164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71"/>
      <c r="S38" s="35"/>
      <c r="T38" s="35"/>
      <c r="U38" s="36" t="s">
        <v>66</v>
      </c>
      <c r="V38" s="165">
        <v>0</v>
      </c>
      <c r="W38" s="166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2">
        <v>4607111036292</v>
      </c>
      <c r="E39" s="171"/>
      <c r="F39" s="164">
        <v>0.75</v>
      </c>
      <c r="G39" s="33">
        <v>8</v>
      </c>
      <c r="H39" s="164">
        <v>6</v>
      </c>
      <c r="I39" s="164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3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71"/>
      <c r="S39" s="35"/>
      <c r="T39" s="35"/>
      <c r="U39" s="36" t="s">
        <v>66</v>
      </c>
      <c r="V39" s="165">
        <v>25</v>
      </c>
      <c r="W39" s="166">
        <f>IFERROR(IF(V39="","",V39),"")</f>
        <v>25</v>
      </c>
      <c r="X39" s="37">
        <f>IFERROR(IF(V39="","",V39*0.0155),"")</f>
        <v>0.38750000000000001</v>
      </c>
      <c r="Y39" s="57"/>
      <c r="Z39" s="58"/>
      <c r="AD39" s="62"/>
      <c r="BA39" s="71" t="s">
        <v>1</v>
      </c>
    </row>
    <row r="40" spans="1:53" x14ac:dyDescent="0.2">
      <c r="A40" s="175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6"/>
      <c r="N40" s="179" t="s">
        <v>67</v>
      </c>
      <c r="O40" s="180"/>
      <c r="P40" s="180"/>
      <c r="Q40" s="180"/>
      <c r="R40" s="180"/>
      <c r="S40" s="180"/>
      <c r="T40" s="181"/>
      <c r="U40" s="38" t="s">
        <v>66</v>
      </c>
      <c r="V40" s="167">
        <f>IFERROR(SUM(V36:V39),"0")</f>
        <v>25</v>
      </c>
      <c r="W40" s="167">
        <f>IFERROR(SUM(W36:W39),"0")</f>
        <v>25</v>
      </c>
      <c r="X40" s="167">
        <f>IFERROR(IF(X36="",0,X36),"0")+IFERROR(IF(X37="",0,X37),"0")+IFERROR(IF(X38="",0,X38),"0")+IFERROR(IF(X39="",0,X39),"0")</f>
        <v>0.38750000000000001</v>
      </c>
      <c r="Y40" s="168"/>
      <c r="Z40" s="168"/>
    </row>
    <row r="41" spans="1:53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6"/>
      <c r="N41" s="179" t="s">
        <v>67</v>
      </c>
      <c r="O41" s="180"/>
      <c r="P41" s="180"/>
      <c r="Q41" s="180"/>
      <c r="R41" s="180"/>
      <c r="S41" s="180"/>
      <c r="T41" s="181"/>
      <c r="U41" s="38" t="s">
        <v>68</v>
      </c>
      <c r="V41" s="167">
        <f>IFERROR(SUMPRODUCT(V36:V39*H36:H39),"0")</f>
        <v>150</v>
      </c>
      <c r="W41" s="167">
        <f>IFERROR(SUMPRODUCT(W36:W39*H36:H39),"0")</f>
        <v>150</v>
      </c>
      <c r="X41" s="38"/>
      <c r="Y41" s="168"/>
      <c r="Z41" s="168"/>
    </row>
    <row r="42" spans="1:53" ht="16.5" customHeight="1" x14ac:dyDescent="0.25">
      <c r="A42" s="173" t="s">
        <v>92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61"/>
      <c r="Z42" s="161"/>
    </row>
    <row r="43" spans="1:53" ht="14.25" customHeight="1" x14ac:dyDescent="0.25">
      <c r="A43" s="188" t="s">
        <v>93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60"/>
      <c r="Z43" s="160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72">
        <v>4607111037053</v>
      </c>
      <c r="E44" s="171"/>
      <c r="F44" s="164">
        <v>0.2</v>
      </c>
      <c r="G44" s="33">
        <v>6</v>
      </c>
      <c r="H44" s="164">
        <v>1.2</v>
      </c>
      <c r="I44" s="164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9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0"/>
      <c r="P44" s="170"/>
      <c r="Q44" s="170"/>
      <c r="R44" s="171"/>
      <c r="S44" s="35"/>
      <c r="T44" s="35"/>
      <c r="U44" s="36" t="s">
        <v>66</v>
      </c>
      <c r="V44" s="165">
        <v>0</v>
      </c>
      <c r="W44" s="166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2">
        <v>4607111037060</v>
      </c>
      <c r="E45" s="171"/>
      <c r="F45" s="164">
        <v>0.2</v>
      </c>
      <c r="G45" s="33">
        <v>6</v>
      </c>
      <c r="H45" s="164">
        <v>1.2</v>
      </c>
      <c r="I45" s="164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30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0"/>
      <c r="P45" s="170"/>
      <c r="Q45" s="170"/>
      <c r="R45" s="171"/>
      <c r="S45" s="35"/>
      <c r="T45" s="35"/>
      <c r="U45" s="36" t="s">
        <v>66</v>
      </c>
      <c r="V45" s="165">
        <v>0</v>
      </c>
      <c r="W45" s="166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x14ac:dyDescent="0.2">
      <c r="A46" s="175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6"/>
      <c r="N46" s="179" t="s">
        <v>67</v>
      </c>
      <c r="O46" s="180"/>
      <c r="P46" s="180"/>
      <c r="Q46" s="180"/>
      <c r="R46" s="180"/>
      <c r="S46" s="180"/>
      <c r="T46" s="181"/>
      <c r="U46" s="38" t="s">
        <v>66</v>
      </c>
      <c r="V46" s="167">
        <f>IFERROR(SUM(V44:V45),"0")</f>
        <v>0</v>
      </c>
      <c r="W46" s="167">
        <f>IFERROR(SUM(W44:W45),"0")</f>
        <v>0</v>
      </c>
      <c r="X46" s="167">
        <f>IFERROR(IF(X44="",0,X44),"0")+IFERROR(IF(X45="",0,X45),"0")</f>
        <v>0</v>
      </c>
      <c r="Y46" s="168"/>
      <c r="Z46" s="168"/>
    </row>
    <row r="47" spans="1:53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6"/>
      <c r="N47" s="179" t="s">
        <v>67</v>
      </c>
      <c r="O47" s="180"/>
      <c r="P47" s="180"/>
      <c r="Q47" s="180"/>
      <c r="R47" s="180"/>
      <c r="S47" s="180"/>
      <c r="T47" s="181"/>
      <c r="U47" s="38" t="s">
        <v>68</v>
      </c>
      <c r="V47" s="167">
        <f>IFERROR(SUMPRODUCT(V44:V45*H44:H45),"0")</f>
        <v>0</v>
      </c>
      <c r="W47" s="167">
        <f>IFERROR(SUMPRODUCT(W44:W45*H44:H45),"0")</f>
        <v>0</v>
      </c>
      <c r="X47" s="38"/>
      <c r="Y47" s="168"/>
      <c r="Z47" s="168"/>
    </row>
    <row r="48" spans="1:53" ht="16.5" customHeight="1" x14ac:dyDescent="0.25">
      <c r="A48" s="173" t="s">
        <v>99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61"/>
      <c r="Z48" s="161"/>
    </row>
    <row r="49" spans="1:53" ht="14.25" customHeight="1" x14ac:dyDescent="0.25">
      <c r="A49" s="188" t="s">
        <v>61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60"/>
      <c r="Z49" s="160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72">
        <v>4607111037190</v>
      </c>
      <c r="E50" s="171"/>
      <c r="F50" s="164">
        <v>0.43</v>
      </c>
      <c r="G50" s="33">
        <v>16</v>
      </c>
      <c r="H50" s="164">
        <v>6.88</v>
      </c>
      <c r="I50" s="164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4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0"/>
      <c r="P50" s="170"/>
      <c r="Q50" s="170"/>
      <c r="R50" s="171"/>
      <c r="S50" s="35"/>
      <c r="T50" s="35"/>
      <c r="U50" s="36" t="s">
        <v>66</v>
      </c>
      <c r="V50" s="165">
        <v>0</v>
      </c>
      <c r="W50" s="166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2">
        <v>4607111037183</v>
      </c>
      <c r="E51" s="171"/>
      <c r="F51" s="164">
        <v>0.9</v>
      </c>
      <c r="G51" s="33">
        <v>8</v>
      </c>
      <c r="H51" s="164">
        <v>7.2</v>
      </c>
      <c r="I51" s="164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2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0"/>
      <c r="P51" s="170"/>
      <c r="Q51" s="170"/>
      <c r="R51" s="171"/>
      <c r="S51" s="35"/>
      <c r="T51" s="35"/>
      <c r="U51" s="36" t="s">
        <v>66</v>
      </c>
      <c r="V51" s="165">
        <v>75</v>
      </c>
      <c r="W51" s="166">
        <f t="shared" si="0"/>
        <v>75</v>
      </c>
      <c r="X51" s="37">
        <f t="shared" si="1"/>
        <v>1.1625000000000001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72">
        <v>4607111037091</v>
      </c>
      <c r="E52" s="171"/>
      <c r="F52" s="164">
        <v>0.43</v>
      </c>
      <c r="G52" s="33">
        <v>16</v>
      </c>
      <c r="H52" s="164">
        <v>6.88</v>
      </c>
      <c r="I52" s="164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3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0"/>
      <c r="P52" s="170"/>
      <c r="Q52" s="170"/>
      <c r="R52" s="171"/>
      <c r="S52" s="35"/>
      <c r="T52" s="35"/>
      <c r="U52" s="36" t="s">
        <v>66</v>
      </c>
      <c r="V52" s="165">
        <v>55</v>
      </c>
      <c r="W52" s="166">
        <f t="shared" si="0"/>
        <v>55</v>
      </c>
      <c r="X52" s="37">
        <f t="shared" si="1"/>
        <v>0.85250000000000004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72">
        <v>4607111036902</v>
      </c>
      <c r="E53" s="171"/>
      <c r="F53" s="164">
        <v>0.9</v>
      </c>
      <c r="G53" s="33">
        <v>8</v>
      </c>
      <c r="H53" s="164">
        <v>7.2</v>
      </c>
      <c r="I53" s="164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1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0"/>
      <c r="P53" s="170"/>
      <c r="Q53" s="170"/>
      <c r="R53" s="171"/>
      <c r="S53" s="35"/>
      <c r="T53" s="35"/>
      <c r="U53" s="36" t="s">
        <v>66</v>
      </c>
      <c r="V53" s="165">
        <v>10</v>
      </c>
      <c r="W53" s="166">
        <f t="shared" si="0"/>
        <v>10</v>
      </c>
      <c r="X53" s="37">
        <f t="shared" si="1"/>
        <v>0.155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72">
        <v>4607111036858</v>
      </c>
      <c r="E54" s="171"/>
      <c r="F54" s="164">
        <v>0.43</v>
      </c>
      <c r="G54" s="33">
        <v>16</v>
      </c>
      <c r="H54" s="164">
        <v>6.88</v>
      </c>
      <c r="I54" s="164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19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0"/>
      <c r="P54" s="170"/>
      <c r="Q54" s="170"/>
      <c r="R54" s="171"/>
      <c r="S54" s="35"/>
      <c r="T54" s="35"/>
      <c r="U54" s="36" t="s">
        <v>66</v>
      </c>
      <c r="V54" s="165">
        <v>5</v>
      </c>
      <c r="W54" s="166">
        <f t="shared" si="0"/>
        <v>5</v>
      </c>
      <c r="X54" s="37">
        <f t="shared" si="1"/>
        <v>7.7499999999999999E-2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72">
        <v>4607111036889</v>
      </c>
      <c r="E55" s="171"/>
      <c r="F55" s="164">
        <v>0.9</v>
      </c>
      <c r="G55" s="33">
        <v>8</v>
      </c>
      <c r="H55" s="164">
        <v>7.2</v>
      </c>
      <c r="I55" s="164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5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0"/>
      <c r="P55" s="170"/>
      <c r="Q55" s="170"/>
      <c r="R55" s="171"/>
      <c r="S55" s="35"/>
      <c r="T55" s="35"/>
      <c r="U55" s="36" t="s">
        <v>66</v>
      </c>
      <c r="V55" s="165">
        <v>188</v>
      </c>
      <c r="W55" s="166">
        <f t="shared" si="0"/>
        <v>188</v>
      </c>
      <c r="X55" s="37">
        <f t="shared" si="1"/>
        <v>2.9140000000000001</v>
      </c>
      <c r="Y55" s="57"/>
      <c r="Z55" s="58"/>
      <c r="AD55" s="62"/>
      <c r="BA55" s="79" t="s">
        <v>1</v>
      </c>
    </row>
    <row r="56" spans="1:53" x14ac:dyDescent="0.2">
      <c r="A56" s="175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6"/>
      <c r="N56" s="179" t="s">
        <v>67</v>
      </c>
      <c r="O56" s="180"/>
      <c r="P56" s="180"/>
      <c r="Q56" s="180"/>
      <c r="R56" s="180"/>
      <c r="S56" s="180"/>
      <c r="T56" s="181"/>
      <c r="U56" s="38" t="s">
        <v>66</v>
      </c>
      <c r="V56" s="167">
        <f>IFERROR(SUM(V50:V55),"0")</f>
        <v>333</v>
      </c>
      <c r="W56" s="167">
        <f>IFERROR(SUM(W50:W55),"0")</f>
        <v>333</v>
      </c>
      <c r="X56" s="167">
        <f>IFERROR(IF(X50="",0,X50),"0")+IFERROR(IF(X51="",0,X51),"0")+IFERROR(IF(X52="",0,X52),"0")+IFERROR(IF(X53="",0,X53),"0")+IFERROR(IF(X54="",0,X54),"0")+IFERROR(IF(X55="",0,X55),"0")</f>
        <v>5.1615000000000002</v>
      </c>
      <c r="Y56" s="168"/>
      <c r="Z56" s="168"/>
    </row>
    <row r="57" spans="1:53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6"/>
      <c r="N57" s="179" t="s">
        <v>67</v>
      </c>
      <c r="O57" s="180"/>
      <c r="P57" s="180"/>
      <c r="Q57" s="180"/>
      <c r="R57" s="180"/>
      <c r="S57" s="180"/>
      <c r="T57" s="181"/>
      <c r="U57" s="38" t="s">
        <v>68</v>
      </c>
      <c r="V57" s="167">
        <f>IFERROR(SUMPRODUCT(V50:V55*H50:H55),"0")</f>
        <v>2378.4</v>
      </c>
      <c r="W57" s="167">
        <f>IFERROR(SUMPRODUCT(W50:W55*H50:H55),"0")</f>
        <v>2378.4</v>
      </c>
      <c r="X57" s="38"/>
      <c r="Y57" s="168"/>
      <c r="Z57" s="168"/>
    </row>
    <row r="58" spans="1:53" ht="16.5" customHeight="1" x14ac:dyDescent="0.25">
      <c r="A58" s="173" t="s">
        <v>112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61"/>
      <c r="Z58" s="161"/>
    </row>
    <row r="59" spans="1:53" ht="14.25" customHeight="1" x14ac:dyDescent="0.25">
      <c r="A59" s="188" t="s">
        <v>61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60"/>
      <c r="Z59" s="160"/>
    </row>
    <row r="60" spans="1:53" ht="27" customHeight="1" x14ac:dyDescent="0.25">
      <c r="A60" s="55" t="s">
        <v>113</v>
      </c>
      <c r="B60" s="55" t="s">
        <v>114</v>
      </c>
      <c r="C60" s="32">
        <v>4301070977</v>
      </c>
      <c r="D60" s="172">
        <v>4607111037411</v>
      </c>
      <c r="E60" s="171"/>
      <c r="F60" s="164">
        <v>2.7</v>
      </c>
      <c r="G60" s="33">
        <v>1</v>
      </c>
      <c r="H60" s="164">
        <v>2.7</v>
      </c>
      <c r="I60" s="164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0"/>
      <c r="P60" s="170"/>
      <c r="Q60" s="170"/>
      <c r="R60" s="171"/>
      <c r="S60" s="35"/>
      <c r="T60" s="35"/>
      <c r="U60" s="36" t="s">
        <v>66</v>
      </c>
      <c r="V60" s="165">
        <v>0</v>
      </c>
      <c r="W60" s="166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72">
        <v>4607111036728</v>
      </c>
      <c r="E61" s="171"/>
      <c r="F61" s="164">
        <v>5</v>
      </c>
      <c r="G61" s="33">
        <v>1</v>
      </c>
      <c r="H61" s="164">
        <v>5</v>
      </c>
      <c r="I61" s="164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1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0"/>
      <c r="P61" s="170"/>
      <c r="Q61" s="170"/>
      <c r="R61" s="171"/>
      <c r="S61" s="35"/>
      <c r="T61" s="35"/>
      <c r="U61" s="36" t="s">
        <v>66</v>
      </c>
      <c r="V61" s="165">
        <v>110</v>
      </c>
      <c r="W61" s="166">
        <f>IFERROR(IF(V61="","",V61),"")</f>
        <v>110</v>
      </c>
      <c r="X61" s="37">
        <f>IFERROR(IF(V61="","",V61*0.00866),"")</f>
        <v>0.95259999999999989</v>
      </c>
      <c r="Y61" s="57"/>
      <c r="Z61" s="58"/>
      <c r="AD61" s="62"/>
      <c r="BA61" s="81" t="s">
        <v>1</v>
      </c>
    </row>
    <row r="62" spans="1:53" x14ac:dyDescent="0.2">
      <c r="A62" s="175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6"/>
      <c r="N62" s="179" t="s">
        <v>67</v>
      </c>
      <c r="O62" s="180"/>
      <c r="P62" s="180"/>
      <c r="Q62" s="180"/>
      <c r="R62" s="180"/>
      <c r="S62" s="180"/>
      <c r="T62" s="181"/>
      <c r="U62" s="38" t="s">
        <v>66</v>
      </c>
      <c r="V62" s="167">
        <f>IFERROR(SUM(V60:V61),"0")</f>
        <v>110</v>
      </c>
      <c r="W62" s="167">
        <f>IFERROR(SUM(W60:W61),"0")</f>
        <v>110</v>
      </c>
      <c r="X62" s="167">
        <f>IFERROR(IF(X60="",0,X60),"0")+IFERROR(IF(X61="",0,X61),"0")</f>
        <v>0.95259999999999989</v>
      </c>
      <c r="Y62" s="168"/>
      <c r="Z62" s="168"/>
    </row>
    <row r="63" spans="1:53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6"/>
      <c r="N63" s="179" t="s">
        <v>67</v>
      </c>
      <c r="O63" s="180"/>
      <c r="P63" s="180"/>
      <c r="Q63" s="180"/>
      <c r="R63" s="180"/>
      <c r="S63" s="180"/>
      <c r="T63" s="181"/>
      <c r="U63" s="38" t="s">
        <v>68</v>
      </c>
      <c r="V63" s="167">
        <f>IFERROR(SUMPRODUCT(V60:V61*H60:H61),"0")</f>
        <v>550</v>
      </c>
      <c r="W63" s="167">
        <f>IFERROR(SUMPRODUCT(W60:W61*H60:H61),"0")</f>
        <v>550</v>
      </c>
      <c r="X63" s="38"/>
      <c r="Y63" s="168"/>
      <c r="Z63" s="168"/>
    </row>
    <row r="64" spans="1:53" ht="16.5" customHeight="1" x14ac:dyDescent="0.25">
      <c r="A64" s="173" t="s">
        <v>118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61"/>
      <c r="Z64" s="161"/>
    </row>
    <row r="65" spans="1:53" ht="14.25" customHeight="1" x14ac:dyDescent="0.25">
      <c r="A65" s="188" t="s">
        <v>119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60"/>
      <c r="Z65" s="160"/>
    </row>
    <row r="66" spans="1:53" ht="27" customHeight="1" x14ac:dyDescent="0.25">
      <c r="A66" s="55" t="s">
        <v>120</v>
      </c>
      <c r="B66" s="55" t="s">
        <v>121</v>
      </c>
      <c r="C66" s="32">
        <v>4301135113</v>
      </c>
      <c r="D66" s="172">
        <v>4607111033659</v>
      </c>
      <c r="E66" s="171"/>
      <c r="F66" s="164">
        <v>0.3</v>
      </c>
      <c r="G66" s="33">
        <v>12</v>
      </c>
      <c r="H66" s="164">
        <v>3.6</v>
      </c>
      <c r="I66" s="164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1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0"/>
      <c r="P66" s="170"/>
      <c r="Q66" s="170"/>
      <c r="R66" s="171"/>
      <c r="S66" s="35"/>
      <c r="T66" s="35"/>
      <c r="U66" s="36" t="s">
        <v>66</v>
      </c>
      <c r="V66" s="165">
        <v>0</v>
      </c>
      <c r="W66" s="166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x14ac:dyDescent="0.2">
      <c r="A67" s="175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6"/>
      <c r="N67" s="179" t="s">
        <v>67</v>
      </c>
      <c r="O67" s="180"/>
      <c r="P67" s="180"/>
      <c r="Q67" s="180"/>
      <c r="R67" s="180"/>
      <c r="S67" s="180"/>
      <c r="T67" s="181"/>
      <c r="U67" s="38" t="s">
        <v>66</v>
      </c>
      <c r="V67" s="167">
        <f>IFERROR(SUM(V66:V66),"0")</f>
        <v>0</v>
      </c>
      <c r="W67" s="167">
        <f>IFERROR(SUM(W66:W66),"0")</f>
        <v>0</v>
      </c>
      <c r="X67" s="167">
        <f>IFERROR(IF(X66="",0,X66),"0")</f>
        <v>0</v>
      </c>
      <c r="Y67" s="168"/>
      <c r="Z67" s="168"/>
    </row>
    <row r="68" spans="1:53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6"/>
      <c r="N68" s="179" t="s">
        <v>67</v>
      </c>
      <c r="O68" s="180"/>
      <c r="P68" s="180"/>
      <c r="Q68" s="180"/>
      <c r="R68" s="180"/>
      <c r="S68" s="180"/>
      <c r="T68" s="181"/>
      <c r="U68" s="38" t="s">
        <v>68</v>
      </c>
      <c r="V68" s="167">
        <f>IFERROR(SUMPRODUCT(V66:V66*H66:H66),"0")</f>
        <v>0</v>
      </c>
      <c r="W68" s="167">
        <f>IFERROR(SUMPRODUCT(W66:W66*H66:H66),"0")</f>
        <v>0</v>
      </c>
      <c r="X68" s="38"/>
      <c r="Y68" s="168"/>
      <c r="Z68" s="168"/>
    </row>
    <row r="69" spans="1:53" ht="16.5" customHeight="1" x14ac:dyDescent="0.25">
      <c r="A69" s="173" t="s">
        <v>122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61"/>
      <c r="Z69" s="161"/>
    </row>
    <row r="70" spans="1:53" ht="14.25" customHeight="1" x14ac:dyDescent="0.25">
      <c r="A70" s="188" t="s">
        <v>123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60"/>
      <c r="Z70" s="160"/>
    </row>
    <row r="71" spans="1:53" ht="27" customHeight="1" x14ac:dyDescent="0.25">
      <c r="A71" s="55" t="s">
        <v>124</v>
      </c>
      <c r="B71" s="55" t="s">
        <v>125</v>
      </c>
      <c r="C71" s="32">
        <v>4301131012</v>
      </c>
      <c r="D71" s="172">
        <v>4607111034137</v>
      </c>
      <c r="E71" s="171"/>
      <c r="F71" s="164">
        <v>0.3</v>
      </c>
      <c r="G71" s="33">
        <v>12</v>
      </c>
      <c r="H71" s="164">
        <v>3.6</v>
      </c>
      <c r="I71" s="164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5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0"/>
      <c r="P71" s="170"/>
      <c r="Q71" s="170"/>
      <c r="R71" s="171"/>
      <c r="S71" s="35"/>
      <c r="T71" s="35"/>
      <c r="U71" s="36" t="s">
        <v>66</v>
      </c>
      <c r="V71" s="165">
        <v>15</v>
      </c>
      <c r="W71" s="166">
        <f>IFERROR(IF(V71="","",V71),"")</f>
        <v>15</v>
      </c>
      <c r="X71" s="37">
        <f>IFERROR(IF(V71="","",V71*0.01788),"")</f>
        <v>0.26819999999999999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72">
        <v>4607111034120</v>
      </c>
      <c r="E72" s="171"/>
      <c r="F72" s="164">
        <v>0.3</v>
      </c>
      <c r="G72" s="33">
        <v>12</v>
      </c>
      <c r="H72" s="164">
        <v>3.6</v>
      </c>
      <c r="I72" s="164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33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0"/>
      <c r="P72" s="170"/>
      <c r="Q72" s="170"/>
      <c r="R72" s="171"/>
      <c r="S72" s="35"/>
      <c r="T72" s="35"/>
      <c r="U72" s="36" t="s">
        <v>66</v>
      </c>
      <c r="V72" s="165">
        <v>15</v>
      </c>
      <c r="W72" s="166">
        <f>IFERROR(IF(V72="","",V72),"")</f>
        <v>15</v>
      </c>
      <c r="X72" s="37">
        <f>IFERROR(IF(V72="","",V72*0.01788),"")</f>
        <v>0.26819999999999999</v>
      </c>
      <c r="Y72" s="57"/>
      <c r="Z72" s="58"/>
      <c r="AD72" s="62"/>
      <c r="BA72" s="84" t="s">
        <v>75</v>
      </c>
    </row>
    <row r="73" spans="1:53" x14ac:dyDescent="0.2">
      <c r="A73" s="175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6"/>
      <c r="N73" s="179" t="s">
        <v>67</v>
      </c>
      <c r="O73" s="180"/>
      <c r="P73" s="180"/>
      <c r="Q73" s="180"/>
      <c r="R73" s="180"/>
      <c r="S73" s="180"/>
      <c r="T73" s="181"/>
      <c r="U73" s="38" t="s">
        <v>66</v>
      </c>
      <c r="V73" s="167">
        <f>IFERROR(SUM(V71:V72),"0")</f>
        <v>30</v>
      </c>
      <c r="W73" s="167">
        <f>IFERROR(SUM(W71:W72),"0")</f>
        <v>30</v>
      </c>
      <c r="X73" s="167">
        <f>IFERROR(IF(X71="",0,X71),"0")+IFERROR(IF(X72="",0,X72),"0")</f>
        <v>0.53639999999999999</v>
      </c>
      <c r="Y73" s="168"/>
      <c r="Z73" s="168"/>
    </row>
    <row r="74" spans="1:53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6"/>
      <c r="N74" s="179" t="s">
        <v>67</v>
      </c>
      <c r="O74" s="180"/>
      <c r="P74" s="180"/>
      <c r="Q74" s="180"/>
      <c r="R74" s="180"/>
      <c r="S74" s="180"/>
      <c r="T74" s="181"/>
      <c r="U74" s="38" t="s">
        <v>68</v>
      </c>
      <c r="V74" s="167">
        <f>IFERROR(SUMPRODUCT(V71:V72*H71:H72),"0")</f>
        <v>108</v>
      </c>
      <c r="W74" s="167">
        <f>IFERROR(SUMPRODUCT(W71:W72*H71:H72),"0")</f>
        <v>108</v>
      </c>
      <c r="X74" s="38"/>
      <c r="Y74" s="168"/>
      <c r="Z74" s="168"/>
    </row>
    <row r="75" spans="1:53" ht="16.5" customHeight="1" x14ac:dyDescent="0.25">
      <c r="A75" s="173" t="s">
        <v>128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61"/>
      <c r="Z75" s="161"/>
    </row>
    <row r="76" spans="1:53" ht="14.25" customHeight="1" x14ac:dyDescent="0.25">
      <c r="A76" s="188" t="s">
        <v>119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60"/>
      <c r="Z76" s="160"/>
    </row>
    <row r="77" spans="1:53" ht="27" customHeight="1" x14ac:dyDescent="0.25">
      <c r="A77" s="55" t="s">
        <v>129</v>
      </c>
      <c r="B77" s="55" t="s">
        <v>130</v>
      </c>
      <c r="C77" s="32">
        <v>4301135053</v>
      </c>
      <c r="D77" s="172">
        <v>4607111036407</v>
      </c>
      <c r="E77" s="171"/>
      <c r="F77" s="164">
        <v>0.3</v>
      </c>
      <c r="G77" s="33">
        <v>14</v>
      </c>
      <c r="H77" s="164">
        <v>4.2</v>
      </c>
      <c r="I77" s="164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7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0"/>
      <c r="P77" s="170"/>
      <c r="Q77" s="170"/>
      <c r="R77" s="171"/>
      <c r="S77" s="35"/>
      <c r="T77" s="35"/>
      <c r="U77" s="36" t="s">
        <v>66</v>
      </c>
      <c r="V77" s="165">
        <v>10</v>
      </c>
      <c r="W77" s="166">
        <f t="shared" ref="W77:W82" si="2">IFERROR(IF(V77="","",V77),"")</f>
        <v>10</v>
      </c>
      <c r="X77" s="37">
        <f t="shared" ref="X77:X82" si="3">IFERROR(IF(V77="","",V77*0.01788),"")</f>
        <v>0.17880000000000001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72">
        <v>4607111033628</v>
      </c>
      <c r="E78" s="171"/>
      <c r="F78" s="164">
        <v>0.3</v>
      </c>
      <c r="G78" s="33">
        <v>12</v>
      </c>
      <c r="H78" s="164">
        <v>3.6</v>
      </c>
      <c r="I78" s="164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0"/>
      <c r="P78" s="170"/>
      <c r="Q78" s="170"/>
      <c r="R78" s="171"/>
      <c r="S78" s="35"/>
      <c r="T78" s="35"/>
      <c r="U78" s="36" t="s">
        <v>66</v>
      </c>
      <c r="V78" s="165">
        <v>30</v>
      </c>
      <c r="W78" s="166">
        <f t="shared" si="2"/>
        <v>30</v>
      </c>
      <c r="X78" s="37">
        <f t="shared" si="3"/>
        <v>0.53639999999999999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72">
        <v>4607111033451</v>
      </c>
      <c r="E79" s="171"/>
      <c r="F79" s="164">
        <v>0.3</v>
      </c>
      <c r="G79" s="33">
        <v>12</v>
      </c>
      <c r="H79" s="164">
        <v>3.6</v>
      </c>
      <c r="I79" s="164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5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0"/>
      <c r="P79" s="170"/>
      <c r="Q79" s="170"/>
      <c r="R79" s="171"/>
      <c r="S79" s="35"/>
      <c r="T79" s="35"/>
      <c r="U79" s="36" t="s">
        <v>66</v>
      </c>
      <c r="V79" s="165">
        <v>143</v>
      </c>
      <c r="W79" s="166">
        <f t="shared" si="2"/>
        <v>143</v>
      </c>
      <c r="X79" s="37">
        <f t="shared" si="3"/>
        <v>2.5568400000000002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135</v>
      </c>
      <c r="B80" s="55" t="s">
        <v>136</v>
      </c>
      <c r="C80" s="32">
        <v>4301135120</v>
      </c>
      <c r="D80" s="172">
        <v>4607111035141</v>
      </c>
      <c r="E80" s="171"/>
      <c r="F80" s="164">
        <v>0.3</v>
      </c>
      <c r="G80" s="33">
        <v>12</v>
      </c>
      <c r="H80" s="164">
        <v>3.6</v>
      </c>
      <c r="I80" s="164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5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0"/>
      <c r="P80" s="170"/>
      <c r="Q80" s="170"/>
      <c r="R80" s="171"/>
      <c r="S80" s="35"/>
      <c r="T80" s="35"/>
      <c r="U80" s="36" t="s">
        <v>66</v>
      </c>
      <c r="V80" s="165">
        <v>0</v>
      </c>
      <c r="W80" s="166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137</v>
      </c>
      <c r="B81" s="55" t="s">
        <v>138</v>
      </c>
      <c r="C81" s="32">
        <v>4301135111</v>
      </c>
      <c r="D81" s="172">
        <v>4607111035028</v>
      </c>
      <c r="E81" s="171"/>
      <c r="F81" s="164">
        <v>0.48</v>
      </c>
      <c r="G81" s="33">
        <v>8</v>
      </c>
      <c r="H81" s="164">
        <v>3.84</v>
      </c>
      <c r="I81" s="164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19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0"/>
      <c r="P81" s="170"/>
      <c r="Q81" s="170"/>
      <c r="R81" s="171"/>
      <c r="S81" s="35"/>
      <c r="T81" s="35"/>
      <c r="U81" s="36" t="s">
        <v>66</v>
      </c>
      <c r="V81" s="165">
        <v>0</v>
      </c>
      <c r="W81" s="166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72">
        <v>4607111033444</v>
      </c>
      <c r="E82" s="171"/>
      <c r="F82" s="164">
        <v>0.3</v>
      </c>
      <c r="G82" s="33">
        <v>12</v>
      </c>
      <c r="H82" s="164">
        <v>3.6</v>
      </c>
      <c r="I82" s="164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3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0"/>
      <c r="P82" s="170"/>
      <c r="Q82" s="170"/>
      <c r="R82" s="171"/>
      <c r="S82" s="35"/>
      <c r="T82" s="35"/>
      <c r="U82" s="36" t="s">
        <v>66</v>
      </c>
      <c r="V82" s="165">
        <v>153</v>
      </c>
      <c r="W82" s="166">
        <f t="shared" si="2"/>
        <v>153</v>
      </c>
      <c r="X82" s="37">
        <f t="shared" si="3"/>
        <v>2.7356400000000001</v>
      </c>
      <c r="Y82" s="57"/>
      <c r="Z82" s="58"/>
      <c r="AD82" s="62"/>
      <c r="BA82" s="90" t="s">
        <v>75</v>
      </c>
    </row>
    <row r="83" spans="1:53" x14ac:dyDescent="0.2">
      <c r="A83" s="175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6"/>
      <c r="N83" s="179" t="s">
        <v>67</v>
      </c>
      <c r="O83" s="180"/>
      <c r="P83" s="180"/>
      <c r="Q83" s="180"/>
      <c r="R83" s="180"/>
      <c r="S83" s="180"/>
      <c r="T83" s="181"/>
      <c r="U83" s="38" t="s">
        <v>66</v>
      </c>
      <c r="V83" s="167">
        <f>IFERROR(SUM(V77:V82),"0")</f>
        <v>336</v>
      </c>
      <c r="W83" s="167">
        <f>IFERROR(SUM(W77:W82),"0")</f>
        <v>336</v>
      </c>
      <c r="X83" s="167">
        <f>IFERROR(IF(X77="",0,X77),"0")+IFERROR(IF(X78="",0,X78),"0")+IFERROR(IF(X79="",0,X79),"0")+IFERROR(IF(X80="",0,X80),"0")+IFERROR(IF(X81="",0,X81),"0")+IFERROR(IF(X82="",0,X82),"0")</f>
        <v>6.0076800000000006</v>
      </c>
      <c r="Y83" s="168"/>
      <c r="Z83" s="168"/>
    </row>
    <row r="84" spans="1:53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6"/>
      <c r="N84" s="179" t="s">
        <v>67</v>
      </c>
      <c r="O84" s="180"/>
      <c r="P84" s="180"/>
      <c r="Q84" s="180"/>
      <c r="R84" s="180"/>
      <c r="S84" s="180"/>
      <c r="T84" s="181"/>
      <c r="U84" s="38" t="s">
        <v>68</v>
      </c>
      <c r="V84" s="167">
        <f>IFERROR(SUMPRODUCT(V77:V82*H77:H82),"0")</f>
        <v>1215.6000000000001</v>
      </c>
      <c r="W84" s="167">
        <f>IFERROR(SUMPRODUCT(W77:W82*H77:H82),"0")</f>
        <v>1215.6000000000001</v>
      </c>
      <c r="X84" s="38"/>
      <c r="Y84" s="168"/>
      <c r="Z84" s="168"/>
    </row>
    <row r="85" spans="1:53" ht="16.5" customHeight="1" x14ac:dyDescent="0.25">
      <c r="A85" s="173" t="s">
        <v>141</v>
      </c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61"/>
      <c r="Z85" s="161"/>
    </row>
    <row r="86" spans="1:53" ht="14.25" customHeight="1" x14ac:dyDescent="0.25">
      <c r="A86" s="188" t="s">
        <v>141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60"/>
      <c r="Z86" s="160"/>
    </row>
    <row r="87" spans="1:53" ht="27" customHeight="1" x14ac:dyDescent="0.25">
      <c r="A87" s="55" t="s">
        <v>142</v>
      </c>
      <c r="B87" s="55" t="s">
        <v>143</v>
      </c>
      <c r="C87" s="32">
        <v>4301136013</v>
      </c>
      <c r="D87" s="172">
        <v>4607025784012</v>
      </c>
      <c r="E87" s="171"/>
      <c r="F87" s="164">
        <v>0.09</v>
      </c>
      <c r="G87" s="33">
        <v>24</v>
      </c>
      <c r="H87" s="164">
        <v>2.16</v>
      </c>
      <c r="I87" s="164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8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0"/>
      <c r="P87" s="170"/>
      <c r="Q87" s="170"/>
      <c r="R87" s="171"/>
      <c r="S87" s="35"/>
      <c r="T87" s="35"/>
      <c r="U87" s="36" t="s">
        <v>66</v>
      </c>
      <c r="V87" s="165">
        <v>0</v>
      </c>
      <c r="W87" s="166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144</v>
      </c>
      <c r="B88" s="55" t="s">
        <v>145</v>
      </c>
      <c r="C88" s="32">
        <v>4301136012</v>
      </c>
      <c r="D88" s="172">
        <v>4607025784319</v>
      </c>
      <c r="E88" s="171"/>
      <c r="F88" s="164">
        <v>0.36</v>
      </c>
      <c r="G88" s="33">
        <v>10</v>
      </c>
      <c r="H88" s="164">
        <v>3.6</v>
      </c>
      <c r="I88" s="164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4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0"/>
      <c r="P88" s="170"/>
      <c r="Q88" s="170"/>
      <c r="R88" s="171"/>
      <c r="S88" s="35"/>
      <c r="T88" s="35"/>
      <c r="U88" s="36" t="s">
        <v>66</v>
      </c>
      <c r="V88" s="165">
        <v>0</v>
      </c>
      <c r="W88" s="166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146</v>
      </c>
      <c r="B89" s="55" t="s">
        <v>147</v>
      </c>
      <c r="C89" s="32">
        <v>4301136014</v>
      </c>
      <c r="D89" s="172">
        <v>4607111035370</v>
      </c>
      <c r="E89" s="171"/>
      <c r="F89" s="164">
        <v>0.14000000000000001</v>
      </c>
      <c r="G89" s="33">
        <v>22</v>
      </c>
      <c r="H89" s="164">
        <v>3.08</v>
      </c>
      <c r="I89" s="164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8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0"/>
      <c r="P89" s="170"/>
      <c r="Q89" s="170"/>
      <c r="R89" s="171"/>
      <c r="S89" s="35"/>
      <c r="T89" s="35"/>
      <c r="U89" s="36" t="s">
        <v>66</v>
      </c>
      <c r="V89" s="165">
        <v>0</v>
      </c>
      <c r="W89" s="166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75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6"/>
      <c r="N90" s="179" t="s">
        <v>67</v>
      </c>
      <c r="O90" s="180"/>
      <c r="P90" s="180"/>
      <c r="Q90" s="180"/>
      <c r="R90" s="180"/>
      <c r="S90" s="180"/>
      <c r="T90" s="181"/>
      <c r="U90" s="38" t="s">
        <v>66</v>
      </c>
      <c r="V90" s="167">
        <f>IFERROR(SUM(V87:V89),"0")</f>
        <v>0</v>
      </c>
      <c r="W90" s="167">
        <f>IFERROR(SUM(W87:W89),"0")</f>
        <v>0</v>
      </c>
      <c r="X90" s="167">
        <f>IFERROR(IF(X87="",0,X87),"0")+IFERROR(IF(X88="",0,X88),"0")+IFERROR(IF(X89="",0,X89),"0")</f>
        <v>0</v>
      </c>
      <c r="Y90" s="168"/>
      <c r="Z90" s="168"/>
    </row>
    <row r="91" spans="1:53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6"/>
      <c r="N91" s="179" t="s">
        <v>67</v>
      </c>
      <c r="O91" s="180"/>
      <c r="P91" s="180"/>
      <c r="Q91" s="180"/>
      <c r="R91" s="180"/>
      <c r="S91" s="180"/>
      <c r="T91" s="181"/>
      <c r="U91" s="38" t="s">
        <v>68</v>
      </c>
      <c r="V91" s="167">
        <f>IFERROR(SUMPRODUCT(V87:V89*H87:H89),"0")</f>
        <v>0</v>
      </c>
      <c r="W91" s="167">
        <f>IFERROR(SUMPRODUCT(W87:W89*H87:H89),"0")</f>
        <v>0</v>
      </c>
      <c r="X91" s="38"/>
      <c r="Y91" s="168"/>
      <c r="Z91" s="168"/>
    </row>
    <row r="92" spans="1:53" ht="16.5" customHeight="1" x14ac:dyDescent="0.25">
      <c r="A92" s="173" t="s">
        <v>148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61"/>
      <c r="Z92" s="161"/>
    </row>
    <row r="93" spans="1:53" ht="14.25" customHeight="1" x14ac:dyDescent="0.25">
      <c r="A93" s="188" t="s">
        <v>61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60"/>
      <c r="Z93" s="160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72">
        <v>4607111033970</v>
      </c>
      <c r="E94" s="171"/>
      <c r="F94" s="164">
        <v>0.43</v>
      </c>
      <c r="G94" s="33">
        <v>16</v>
      </c>
      <c r="H94" s="164">
        <v>6.88</v>
      </c>
      <c r="I94" s="164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1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0"/>
      <c r="P94" s="170"/>
      <c r="Q94" s="170"/>
      <c r="R94" s="171"/>
      <c r="S94" s="35"/>
      <c r="T94" s="35"/>
      <c r="U94" s="36" t="s">
        <v>66</v>
      </c>
      <c r="V94" s="165">
        <v>40</v>
      </c>
      <c r="W94" s="166">
        <f>IFERROR(IF(V94="","",V94),"")</f>
        <v>40</v>
      </c>
      <c r="X94" s="37">
        <f>IFERROR(IF(V94="","",V94*0.0155),"")</f>
        <v>0.62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72">
        <v>4607111034144</v>
      </c>
      <c r="E95" s="171"/>
      <c r="F95" s="164">
        <v>0.9</v>
      </c>
      <c r="G95" s="33">
        <v>8</v>
      </c>
      <c r="H95" s="164">
        <v>7.2</v>
      </c>
      <c r="I95" s="164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0"/>
      <c r="P95" s="170"/>
      <c r="Q95" s="170"/>
      <c r="R95" s="171"/>
      <c r="S95" s="35"/>
      <c r="T95" s="35"/>
      <c r="U95" s="36" t="s">
        <v>66</v>
      </c>
      <c r="V95" s="165">
        <v>226</v>
      </c>
      <c r="W95" s="166">
        <f>IFERROR(IF(V95="","",V95),"")</f>
        <v>226</v>
      </c>
      <c r="X95" s="37">
        <f>IFERROR(IF(V95="","",V95*0.0155),"")</f>
        <v>3.5030000000000001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72">
        <v>4607111033987</v>
      </c>
      <c r="E96" s="171"/>
      <c r="F96" s="164">
        <v>0.43</v>
      </c>
      <c r="G96" s="33">
        <v>16</v>
      </c>
      <c r="H96" s="164">
        <v>6.88</v>
      </c>
      <c r="I96" s="164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0"/>
      <c r="P96" s="170"/>
      <c r="Q96" s="170"/>
      <c r="R96" s="171"/>
      <c r="S96" s="35"/>
      <c r="T96" s="35"/>
      <c r="U96" s="36" t="s">
        <v>66</v>
      </c>
      <c r="V96" s="165">
        <v>20</v>
      </c>
      <c r="W96" s="166">
        <f>IFERROR(IF(V96="","",V96),"")</f>
        <v>20</v>
      </c>
      <c r="X96" s="37">
        <f>IFERROR(IF(V96="","",V96*0.0155),"")</f>
        <v>0.31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72">
        <v>4607111034151</v>
      </c>
      <c r="E97" s="171"/>
      <c r="F97" s="164">
        <v>0.9</v>
      </c>
      <c r="G97" s="33">
        <v>8</v>
      </c>
      <c r="H97" s="164">
        <v>7.2</v>
      </c>
      <c r="I97" s="164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0"/>
      <c r="P97" s="170"/>
      <c r="Q97" s="170"/>
      <c r="R97" s="171"/>
      <c r="S97" s="35"/>
      <c r="T97" s="35"/>
      <c r="U97" s="36" t="s">
        <v>66</v>
      </c>
      <c r="V97" s="165">
        <v>260</v>
      </c>
      <c r="W97" s="166">
        <f>IFERROR(IF(V97="","",V97),"")</f>
        <v>260</v>
      </c>
      <c r="X97" s="37">
        <f>IFERROR(IF(V97="","",V97*0.0155),"")</f>
        <v>4.03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157</v>
      </c>
      <c r="B98" s="55" t="s">
        <v>158</v>
      </c>
      <c r="C98" s="32">
        <v>4301070958</v>
      </c>
      <c r="D98" s="172">
        <v>4607111038098</v>
      </c>
      <c r="E98" s="171"/>
      <c r="F98" s="164">
        <v>0.8</v>
      </c>
      <c r="G98" s="33">
        <v>8</v>
      </c>
      <c r="H98" s="164">
        <v>6.4</v>
      </c>
      <c r="I98" s="164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3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0"/>
      <c r="P98" s="170"/>
      <c r="Q98" s="170"/>
      <c r="R98" s="171"/>
      <c r="S98" s="35"/>
      <c r="T98" s="35"/>
      <c r="U98" s="36" t="s">
        <v>66</v>
      </c>
      <c r="V98" s="165">
        <v>0</v>
      </c>
      <c r="W98" s="166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5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6"/>
      <c r="N99" s="179" t="s">
        <v>67</v>
      </c>
      <c r="O99" s="180"/>
      <c r="P99" s="180"/>
      <c r="Q99" s="180"/>
      <c r="R99" s="180"/>
      <c r="S99" s="180"/>
      <c r="T99" s="181"/>
      <c r="U99" s="38" t="s">
        <v>66</v>
      </c>
      <c r="V99" s="167">
        <f>IFERROR(SUM(V94:V98),"0")</f>
        <v>546</v>
      </c>
      <c r="W99" s="167">
        <f>IFERROR(SUM(W94:W98),"0")</f>
        <v>546</v>
      </c>
      <c r="X99" s="167">
        <f>IFERROR(IF(X94="",0,X94),"0")+IFERROR(IF(X95="",0,X95),"0")+IFERROR(IF(X96="",0,X96),"0")+IFERROR(IF(X97="",0,X97),"0")+IFERROR(IF(X98="",0,X98),"0")</f>
        <v>8.463000000000001</v>
      </c>
      <c r="Y99" s="168"/>
      <c r="Z99" s="168"/>
    </row>
    <row r="100" spans="1:53" x14ac:dyDescent="0.2">
      <c r="A100" s="174"/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6"/>
      <c r="N100" s="179" t="s">
        <v>67</v>
      </c>
      <c r="O100" s="180"/>
      <c r="P100" s="180"/>
      <c r="Q100" s="180"/>
      <c r="R100" s="180"/>
      <c r="S100" s="180"/>
      <c r="T100" s="181"/>
      <c r="U100" s="38" t="s">
        <v>68</v>
      </c>
      <c r="V100" s="167">
        <f>IFERROR(SUMPRODUCT(V94:V98*H94:H98),"0")</f>
        <v>3912</v>
      </c>
      <c r="W100" s="167">
        <f>IFERROR(SUMPRODUCT(W94:W98*H94:H98),"0")</f>
        <v>3912</v>
      </c>
      <c r="X100" s="38"/>
      <c r="Y100" s="168"/>
      <c r="Z100" s="168"/>
    </row>
    <row r="101" spans="1:53" ht="16.5" customHeight="1" x14ac:dyDescent="0.25">
      <c r="A101" s="173" t="s">
        <v>159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61"/>
      <c r="Z101" s="161"/>
    </row>
    <row r="102" spans="1:53" ht="14.25" customHeight="1" x14ac:dyDescent="0.25">
      <c r="A102" s="188" t="s">
        <v>119</v>
      </c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60"/>
      <c r="Z102" s="160"/>
    </row>
    <row r="103" spans="1:53" ht="27" customHeight="1" x14ac:dyDescent="0.25">
      <c r="A103" s="55" t="s">
        <v>160</v>
      </c>
      <c r="B103" s="55" t="s">
        <v>161</v>
      </c>
      <c r="C103" s="32">
        <v>4301135162</v>
      </c>
      <c r="D103" s="172">
        <v>4607111034014</v>
      </c>
      <c r="E103" s="171"/>
      <c r="F103" s="164">
        <v>0.25</v>
      </c>
      <c r="G103" s="33">
        <v>12</v>
      </c>
      <c r="H103" s="164">
        <v>3</v>
      </c>
      <c r="I103" s="164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23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0"/>
      <c r="P103" s="170"/>
      <c r="Q103" s="170"/>
      <c r="R103" s="171"/>
      <c r="S103" s="35"/>
      <c r="T103" s="35"/>
      <c r="U103" s="36" t="s">
        <v>66</v>
      </c>
      <c r="V103" s="165">
        <v>135</v>
      </c>
      <c r="W103" s="166">
        <f>IFERROR(IF(V103="","",V103),"")</f>
        <v>135</v>
      </c>
      <c r="X103" s="37">
        <f>IFERROR(IF(V103="","",V103*0.01788),"")</f>
        <v>2.4138000000000002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162</v>
      </c>
      <c r="B104" s="55" t="s">
        <v>163</v>
      </c>
      <c r="C104" s="32">
        <v>4301135117</v>
      </c>
      <c r="D104" s="172">
        <v>4607111033994</v>
      </c>
      <c r="E104" s="171"/>
      <c r="F104" s="164">
        <v>0.25</v>
      </c>
      <c r="G104" s="33">
        <v>12</v>
      </c>
      <c r="H104" s="164">
        <v>3</v>
      </c>
      <c r="I104" s="164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19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0"/>
      <c r="P104" s="170"/>
      <c r="Q104" s="170"/>
      <c r="R104" s="171"/>
      <c r="S104" s="35"/>
      <c r="T104" s="35"/>
      <c r="U104" s="36" t="s">
        <v>66</v>
      </c>
      <c r="V104" s="165">
        <v>188</v>
      </c>
      <c r="W104" s="166">
        <f>IFERROR(IF(V104="","",V104),"")</f>
        <v>188</v>
      </c>
      <c r="X104" s="37">
        <f>IFERROR(IF(V104="","",V104*0.01788),"")</f>
        <v>3.36144</v>
      </c>
      <c r="Y104" s="57"/>
      <c r="Z104" s="58"/>
      <c r="AD104" s="62"/>
      <c r="BA104" s="100" t="s">
        <v>75</v>
      </c>
    </row>
    <row r="105" spans="1:53" x14ac:dyDescent="0.2">
      <c r="A105" s="175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6"/>
      <c r="N105" s="179" t="s">
        <v>67</v>
      </c>
      <c r="O105" s="180"/>
      <c r="P105" s="180"/>
      <c r="Q105" s="180"/>
      <c r="R105" s="180"/>
      <c r="S105" s="180"/>
      <c r="T105" s="181"/>
      <c r="U105" s="38" t="s">
        <v>66</v>
      </c>
      <c r="V105" s="167">
        <f>IFERROR(SUM(V103:V104),"0")</f>
        <v>323</v>
      </c>
      <c r="W105" s="167">
        <f>IFERROR(SUM(W103:W104),"0")</f>
        <v>323</v>
      </c>
      <c r="X105" s="167">
        <f>IFERROR(IF(X103="",0,X103),"0")+IFERROR(IF(X104="",0,X104),"0")</f>
        <v>5.7752400000000002</v>
      </c>
      <c r="Y105" s="168"/>
      <c r="Z105" s="168"/>
    </row>
    <row r="106" spans="1:53" x14ac:dyDescent="0.2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6"/>
      <c r="N106" s="179" t="s">
        <v>67</v>
      </c>
      <c r="O106" s="180"/>
      <c r="P106" s="180"/>
      <c r="Q106" s="180"/>
      <c r="R106" s="180"/>
      <c r="S106" s="180"/>
      <c r="T106" s="181"/>
      <c r="U106" s="38" t="s">
        <v>68</v>
      </c>
      <c r="V106" s="167">
        <f>IFERROR(SUMPRODUCT(V103:V104*H103:H104),"0")</f>
        <v>969</v>
      </c>
      <c r="W106" s="167">
        <f>IFERROR(SUMPRODUCT(W103:W104*H103:H104),"0")</f>
        <v>969</v>
      </c>
      <c r="X106" s="38"/>
      <c r="Y106" s="168"/>
      <c r="Z106" s="168"/>
    </row>
    <row r="107" spans="1:53" ht="16.5" customHeight="1" x14ac:dyDescent="0.25">
      <c r="A107" s="173" t="s">
        <v>164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61"/>
      <c r="Z107" s="161"/>
    </row>
    <row r="108" spans="1:53" ht="14.25" customHeight="1" x14ac:dyDescent="0.25">
      <c r="A108" s="188" t="s">
        <v>119</v>
      </c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60"/>
      <c r="Z108" s="160"/>
    </row>
    <row r="109" spans="1:53" ht="16.5" customHeight="1" x14ac:dyDescent="0.25">
      <c r="A109" s="55" t="s">
        <v>165</v>
      </c>
      <c r="B109" s="55" t="s">
        <v>166</v>
      </c>
      <c r="C109" s="32">
        <v>4301135112</v>
      </c>
      <c r="D109" s="172">
        <v>4607111034199</v>
      </c>
      <c r="E109" s="171"/>
      <c r="F109" s="164">
        <v>0.25</v>
      </c>
      <c r="G109" s="33">
        <v>12</v>
      </c>
      <c r="H109" s="164">
        <v>3</v>
      </c>
      <c r="I109" s="164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30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0"/>
      <c r="P109" s="170"/>
      <c r="Q109" s="170"/>
      <c r="R109" s="171"/>
      <c r="S109" s="35"/>
      <c r="T109" s="35"/>
      <c r="U109" s="36" t="s">
        <v>66</v>
      </c>
      <c r="V109" s="165">
        <v>199</v>
      </c>
      <c r="W109" s="166">
        <f>IFERROR(IF(V109="","",V109),"")</f>
        <v>199</v>
      </c>
      <c r="X109" s="37">
        <f>IFERROR(IF(V109="","",V109*0.01788),"")</f>
        <v>3.5581200000000002</v>
      </c>
      <c r="Y109" s="57"/>
      <c r="Z109" s="58"/>
      <c r="AD109" s="62"/>
      <c r="BA109" s="101" t="s">
        <v>75</v>
      </c>
    </row>
    <row r="110" spans="1:53" x14ac:dyDescent="0.2">
      <c r="A110" s="175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6"/>
      <c r="N110" s="179" t="s">
        <v>67</v>
      </c>
      <c r="O110" s="180"/>
      <c r="P110" s="180"/>
      <c r="Q110" s="180"/>
      <c r="R110" s="180"/>
      <c r="S110" s="180"/>
      <c r="T110" s="181"/>
      <c r="U110" s="38" t="s">
        <v>66</v>
      </c>
      <c r="V110" s="167">
        <f>IFERROR(SUM(V109:V109),"0")</f>
        <v>199</v>
      </c>
      <c r="W110" s="167">
        <f>IFERROR(SUM(W109:W109),"0")</f>
        <v>199</v>
      </c>
      <c r="X110" s="167">
        <f>IFERROR(IF(X109="",0,X109),"0")</f>
        <v>3.5581200000000002</v>
      </c>
      <c r="Y110" s="168"/>
      <c r="Z110" s="168"/>
    </row>
    <row r="111" spans="1:53" x14ac:dyDescent="0.2">
      <c r="A111" s="174"/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6"/>
      <c r="N111" s="179" t="s">
        <v>67</v>
      </c>
      <c r="O111" s="180"/>
      <c r="P111" s="180"/>
      <c r="Q111" s="180"/>
      <c r="R111" s="180"/>
      <c r="S111" s="180"/>
      <c r="T111" s="181"/>
      <c r="U111" s="38" t="s">
        <v>68</v>
      </c>
      <c r="V111" s="167">
        <f>IFERROR(SUMPRODUCT(V109:V109*H109:H109),"0")</f>
        <v>597</v>
      </c>
      <c r="W111" s="167">
        <f>IFERROR(SUMPRODUCT(W109:W109*H109:H109),"0")</f>
        <v>597</v>
      </c>
      <c r="X111" s="38"/>
      <c r="Y111" s="168"/>
      <c r="Z111" s="168"/>
    </row>
    <row r="112" spans="1:53" ht="16.5" customHeight="1" x14ac:dyDescent="0.25">
      <c r="A112" s="173" t="s">
        <v>167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61"/>
      <c r="Z112" s="161"/>
    </row>
    <row r="113" spans="1:53" ht="14.25" customHeight="1" x14ac:dyDescent="0.25">
      <c r="A113" s="188" t="s">
        <v>119</v>
      </c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60"/>
      <c r="Z113" s="160"/>
    </row>
    <row r="114" spans="1:53" ht="27" customHeight="1" x14ac:dyDescent="0.25">
      <c r="A114" s="55" t="s">
        <v>168</v>
      </c>
      <c r="B114" s="55" t="s">
        <v>169</v>
      </c>
      <c r="C114" s="32">
        <v>4301130006</v>
      </c>
      <c r="D114" s="172">
        <v>4607111034670</v>
      </c>
      <c r="E114" s="171"/>
      <c r="F114" s="164">
        <v>3</v>
      </c>
      <c r="G114" s="33">
        <v>1</v>
      </c>
      <c r="H114" s="164">
        <v>3</v>
      </c>
      <c r="I114" s="164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1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0"/>
      <c r="P114" s="170"/>
      <c r="Q114" s="170"/>
      <c r="R114" s="171"/>
      <c r="S114" s="35"/>
      <c r="T114" s="35"/>
      <c r="U114" s="36" t="s">
        <v>66</v>
      </c>
      <c r="V114" s="165">
        <v>0</v>
      </c>
      <c r="W114" s="166">
        <f>IFERROR(IF(V114="","",V114),"")</f>
        <v>0</v>
      </c>
      <c r="X114" s="37">
        <f>IFERROR(IF(V114="","",V114*0.00936),"")</f>
        <v>0</v>
      </c>
      <c r="Y114" s="57" t="s">
        <v>170</v>
      </c>
      <c r="Z114" s="58"/>
      <c r="AD114" s="62"/>
      <c r="BA114" s="102" t="s">
        <v>75</v>
      </c>
    </row>
    <row r="115" spans="1:53" ht="27" customHeight="1" x14ac:dyDescent="0.25">
      <c r="A115" s="55" t="s">
        <v>171</v>
      </c>
      <c r="B115" s="55" t="s">
        <v>172</v>
      </c>
      <c r="C115" s="32">
        <v>4301130003</v>
      </c>
      <c r="D115" s="172">
        <v>4607111034687</v>
      </c>
      <c r="E115" s="171"/>
      <c r="F115" s="164">
        <v>3</v>
      </c>
      <c r="G115" s="33">
        <v>1</v>
      </c>
      <c r="H115" s="164">
        <v>3</v>
      </c>
      <c r="I115" s="164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0"/>
      <c r="P115" s="170"/>
      <c r="Q115" s="170"/>
      <c r="R115" s="171"/>
      <c r="S115" s="35"/>
      <c r="T115" s="35"/>
      <c r="U115" s="36" t="s">
        <v>66</v>
      </c>
      <c r="V115" s="165">
        <v>0</v>
      </c>
      <c r="W115" s="166">
        <f>IFERROR(IF(V115="","",V115),"")</f>
        <v>0</v>
      </c>
      <c r="X115" s="37">
        <f>IFERROR(IF(V115="","",V115*0.00936),"")</f>
        <v>0</v>
      </c>
      <c r="Y115" s="57" t="s">
        <v>170</v>
      </c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4301135181</v>
      </c>
      <c r="D116" s="172">
        <v>4607111034380</v>
      </c>
      <c r="E116" s="171"/>
      <c r="F116" s="164">
        <v>0.25</v>
      </c>
      <c r="G116" s="33">
        <v>12</v>
      </c>
      <c r="H116" s="164">
        <v>3</v>
      </c>
      <c r="I116" s="164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3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0"/>
      <c r="P116" s="170"/>
      <c r="Q116" s="170"/>
      <c r="R116" s="171"/>
      <c r="S116" s="35"/>
      <c r="T116" s="35"/>
      <c r="U116" s="36" t="s">
        <v>66</v>
      </c>
      <c r="V116" s="165">
        <v>40</v>
      </c>
      <c r="W116" s="166">
        <f>IFERROR(IF(V116="","",V116),"")</f>
        <v>40</v>
      </c>
      <c r="X116" s="37">
        <f>IFERROR(IF(V116="","",V116*0.01788),"")</f>
        <v>0.71520000000000006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175</v>
      </c>
      <c r="B117" s="55" t="s">
        <v>176</v>
      </c>
      <c r="C117" s="32">
        <v>4301135180</v>
      </c>
      <c r="D117" s="172">
        <v>4607111034397</v>
      </c>
      <c r="E117" s="171"/>
      <c r="F117" s="164">
        <v>0.25</v>
      </c>
      <c r="G117" s="33">
        <v>12</v>
      </c>
      <c r="H117" s="164">
        <v>3</v>
      </c>
      <c r="I117" s="164">
        <v>3.28</v>
      </c>
      <c r="J117" s="33">
        <v>70</v>
      </c>
      <c r="K117" s="33" t="s">
        <v>74</v>
      </c>
      <c r="L117" s="34" t="s">
        <v>65</v>
      </c>
      <c r="M117" s="33">
        <v>180</v>
      </c>
      <c r="N117" s="315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0"/>
      <c r="P117" s="170"/>
      <c r="Q117" s="170"/>
      <c r="R117" s="171"/>
      <c r="S117" s="35"/>
      <c r="T117" s="35"/>
      <c r="U117" s="36" t="s">
        <v>66</v>
      </c>
      <c r="V117" s="165">
        <v>63</v>
      </c>
      <c r="W117" s="166">
        <f>IFERROR(IF(V117="","",V117),"")</f>
        <v>63</v>
      </c>
      <c r="X117" s="37">
        <f>IFERROR(IF(V117="","",V117*0.01788),"")</f>
        <v>1.1264400000000001</v>
      </c>
      <c r="Y117" s="57"/>
      <c r="Z117" s="58"/>
      <c r="AD117" s="62"/>
      <c r="BA117" s="105" t="s">
        <v>75</v>
      </c>
    </row>
    <row r="118" spans="1:53" x14ac:dyDescent="0.2">
      <c r="A118" s="175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6"/>
      <c r="N118" s="179" t="s">
        <v>67</v>
      </c>
      <c r="O118" s="180"/>
      <c r="P118" s="180"/>
      <c r="Q118" s="180"/>
      <c r="R118" s="180"/>
      <c r="S118" s="180"/>
      <c r="T118" s="181"/>
      <c r="U118" s="38" t="s">
        <v>66</v>
      </c>
      <c r="V118" s="167">
        <f>IFERROR(SUM(V114:V117),"0")</f>
        <v>103</v>
      </c>
      <c r="W118" s="167">
        <f>IFERROR(SUM(W114:W117),"0")</f>
        <v>103</v>
      </c>
      <c r="X118" s="167">
        <f>IFERROR(IF(X114="",0,X114),"0")+IFERROR(IF(X115="",0,X115),"0")+IFERROR(IF(X116="",0,X116),"0")+IFERROR(IF(X117="",0,X117),"0")</f>
        <v>1.8416400000000002</v>
      </c>
      <c r="Y118" s="168"/>
      <c r="Z118" s="168"/>
    </row>
    <row r="119" spans="1:53" x14ac:dyDescent="0.2">
      <c r="A119" s="174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6"/>
      <c r="N119" s="179" t="s">
        <v>67</v>
      </c>
      <c r="O119" s="180"/>
      <c r="P119" s="180"/>
      <c r="Q119" s="180"/>
      <c r="R119" s="180"/>
      <c r="S119" s="180"/>
      <c r="T119" s="181"/>
      <c r="U119" s="38" t="s">
        <v>68</v>
      </c>
      <c r="V119" s="167">
        <f>IFERROR(SUMPRODUCT(V114:V117*H114:H117),"0")</f>
        <v>309</v>
      </c>
      <c r="W119" s="167">
        <f>IFERROR(SUMPRODUCT(W114:W117*H114:H117),"0")</f>
        <v>309</v>
      </c>
      <c r="X119" s="38"/>
      <c r="Y119" s="168"/>
      <c r="Z119" s="168"/>
    </row>
    <row r="120" spans="1:53" ht="16.5" customHeight="1" x14ac:dyDescent="0.25">
      <c r="A120" s="173" t="s">
        <v>177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61"/>
      <c r="Z120" s="161"/>
    </row>
    <row r="121" spans="1:53" ht="14.25" customHeight="1" x14ac:dyDescent="0.25">
      <c r="A121" s="188" t="s">
        <v>119</v>
      </c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60"/>
      <c r="Z121" s="160"/>
    </row>
    <row r="122" spans="1:53" ht="27" customHeight="1" x14ac:dyDescent="0.25">
      <c r="A122" s="55" t="s">
        <v>178</v>
      </c>
      <c r="B122" s="55" t="s">
        <v>179</v>
      </c>
      <c r="C122" s="32">
        <v>4301135134</v>
      </c>
      <c r="D122" s="172">
        <v>4607111035806</v>
      </c>
      <c r="E122" s="171"/>
      <c r="F122" s="164">
        <v>0.25</v>
      </c>
      <c r="G122" s="33">
        <v>12</v>
      </c>
      <c r="H122" s="164">
        <v>3</v>
      </c>
      <c r="I122" s="164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32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0"/>
      <c r="P122" s="170"/>
      <c r="Q122" s="170"/>
      <c r="R122" s="171"/>
      <c r="S122" s="35"/>
      <c r="T122" s="35"/>
      <c r="U122" s="36" t="s">
        <v>66</v>
      </c>
      <c r="V122" s="165">
        <v>0</v>
      </c>
      <c r="W122" s="166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x14ac:dyDescent="0.2">
      <c r="A123" s="175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6"/>
      <c r="N123" s="179" t="s">
        <v>67</v>
      </c>
      <c r="O123" s="180"/>
      <c r="P123" s="180"/>
      <c r="Q123" s="180"/>
      <c r="R123" s="180"/>
      <c r="S123" s="180"/>
      <c r="T123" s="181"/>
      <c r="U123" s="38" t="s">
        <v>66</v>
      </c>
      <c r="V123" s="167">
        <f>IFERROR(SUM(V122:V122),"0")</f>
        <v>0</v>
      </c>
      <c r="W123" s="167">
        <f>IFERROR(SUM(W122:W122),"0")</f>
        <v>0</v>
      </c>
      <c r="X123" s="167">
        <f>IFERROR(IF(X122="",0,X122),"0")</f>
        <v>0</v>
      </c>
      <c r="Y123" s="168"/>
      <c r="Z123" s="168"/>
    </row>
    <row r="124" spans="1:53" x14ac:dyDescent="0.2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6"/>
      <c r="N124" s="179" t="s">
        <v>67</v>
      </c>
      <c r="O124" s="180"/>
      <c r="P124" s="180"/>
      <c r="Q124" s="180"/>
      <c r="R124" s="180"/>
      <c r="S124" s="180"/>
      <c r="T124" s="181"/>
      <c r="U124" s="38" t="s">
        <v>68</v>
      </c>
      <c r="V124" s="167">
        <f>IFERROR(SUMPRODUCT(V122:V122*H122:H122),"0")</f>
        <v>0</v>
      </c>
      <c r="W124" s="167">
        <f>IFERROR(SUMPRODUCT(W122:W122*H122:H122),"0")</f>
        <v>0</v>
      </c>
      <c r="X124" s="38"/>
      <c r="Y124" s="168"/>
      <c r="Z124" s="168"/>
    </row>
    <row r="125" spans="1:53" ht="16.5" customHeight="1" x14ac:dyDescent="0.25">
      <c r="A125" s="173" t="s">
        <v>180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61"/>
      <c r="Z125" s="161"/>
    </row>
    <row r="126" spans="1:53" ht="14.25" customHeight="1" x14ac:dyDescent="0.25">
      <c r="A126" s="188" t="s">
        <v>181</v>
      </c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60"/>
      <c r="Z126" s="160"/>
    </row>
    <row r="127" spans="1:53" ht="27" customHeight="1" x14ac:dyDescent="0.25">
      <c r="A127" s="55" t="s">
        <v>182</v>
      </c>
      <c r="B127" s="55" t="s">
        <v>183</v>
      </c>
      <c r="C127" s="32">
        <v>4301070768</v>
      </c>
      <c r="D127" s="172">
        <v>4607111035639</v>
      </c>
      <c r="E127" s="171"/>
      <c r="F127" s="164">
        <v>0.2</v>
      </c>
      <c r="G127" s="33">
        <v>12</v>
      </c>
      <c r="H127" s="164">
        <v>2.4</v>
      </c>
      <c r="I127" s="164">
        <v>3.13</v>
      </c>
      <c r="J127" s="33">
        <v>48</v>
      </c>
      <c r="K127" s="33" t="s">
        <v>184</v>
      </c>
      <c r="L127" s="34" t="s">
        <v>65</v>
      </c>
      <c r="M127" s="33">
        <v>180</v>
      </c>
      <c r="N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0"/>
      <c r="P127" s="170"/>
      <c r="Q127" s="170"/>
      <c r="R127" s="171"/>
      <c r="S127" s="35"/>
      <c r="T127" s="35"/>
      <c r="U127" s="36" t="s">
        <v>66</v>
      </c>
      <c r="V127" s="165">
        <v>0</v>
      </c>
      <c r="W127" s="166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customHeight="1" x14ac:dyDescent="0.25">
      <c r="A128" s="55" t="s">
        <v>185</v>
      </c>
      <c r="B128" s="55" t="s">
        <v>186</v>
      </c>
      <c r="C128" s="32">
        <v>4301070797</v>
      </c>
      <c r="D128" s="172">
        <v>4607111035646</v>
      </c>
      <c r="E128" s="171"/>
      <c r="F128" s="164">
        <v>0.2</v>
      </c>
      <c r="G128" s="33">
        <v>8</v>
      </c>
      <c r="H128" s="164">
        <v>1.6</v>
      </c>
      <c r="I128" s="164">
        <v>2.12</v>
      </c>
      <c r="J128" s="33">
        <v>72</v>
      </c>
      <c r="K128" s="33" t="s">
        <v>187</v>
      </c>
      <c r="L128" s="34" t="s">
        <v>65</v>
      </c>
      <c r="M128" s="33">
        <v>180</v>
      </c>
      <c r="N128" s="22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0"/>
      <c r="P128" s="170"/>
      <c r="Q128" s="170"/>
      <c r="R128" s="171"/>
      <c r="S128" s="35"/>
      <c r="T128" s="35"/>
      <c r="U128" s="36" t="s">
        <v>66</v>
      </c>
      <c r="V128" s="165">
        <v>0</v>
      </c>
      <c r="W128" s="166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x14ac:dyDescent="0.2">
      <c r="A129" s="175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6"/>
      <c r="N129" s="179" t="s">
        <v>67</v>
      </c>
      <c r="O129" s="180"/>
      <c r="P129" s="180"/>
      <c r="Q129" s="180"/>
      <c r="R129" s="180"/>
      <c r="S129" s="180"/>
      <c r="T129" s="181"/>
      <c r="U129" s="38" t="s">
        <v>66</v>
      </c>
      <c r="V129" s="167">
        <f>IFERROR(SUM(V127:V128),"0")</f>
        <v>0</v>
      </c>
      <c r="W129" s="167">
        <f>IFERROR(SUM(W127:W128),"0")</f>
        <v>0</v>
      </c>
      <c r="X129" s="167">
        <f>IFERROR(IF(X127="",0,X127),"0")+IFERROR(IF(X128="",0,X128),"0")</f>
        <v>0</v>
      </c>
      <c r="Y129" s="168"/>
      <c r="Z129" s="168"/>
    </row>
    <row r="130" spans="1:53" x14ac:dyDescent="0.2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6"/>
      <c r="N130" s="179" t="s">
        <v>67</v>
      </c>
      <c r="O130" s="180"/>
      <c r="P130" s="180"/>
      <c r="Q130" s="180"/>
      <c r="R130" s="180"/>
      <c r="S130" s="180"/>
      <c r="T130" s="181"/>
      <c r="U130" s="38" t="s">
        <v>68</v>
      </c>
      <c r="V130" s="167">
        <f>IFERROR(SUMPRODUCT(V127:V128*H127:H128),"0")</f>
        <v>0</v>
      </c>
      <c r="W130" s="167">
        <f>IFERROR(SUMPRODUCT(W127:W128*H127:H128),"0")</f>
        <v>0</v>
      </c>
      <c r="X130" s="38"/>
      <c r="Y130" s="168"/>
      <c r="Z130" s="168"/>
    </row>
    <row r="131" spans="1:53" ht="16.5" customHeight="1" x14ac:dyDescent="0.25">
      <c r="A131" s="173" t="s">
        <v>188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61"/>
      <c r="Z131" s="161"/>
    </row>
    <row r="132" spans="1:53" ht="14.25" customHeight="1" x14ac:dyDescent="0.25">
      <c r="A132" s="188" t="s">
        <v>119</v>
      </c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60"/>
      <c r="Z132" s="160"/>
    </row>
    <row r="133" spans="1:53" ht="27" customHeight="1" x14ac:dyDescent="0.25">
      <c r="A133" s="55" t="s">
        <v>189</v>
      </c>
      <c r="B133" s="55" t="s">
        <v>190</v>
      </c>
      <c r="C133" s="32">
        <v>4301135133</v>
      </c>
      <c r="D133" s="172">
        <v>4607111036568</v>
      </c>
      <c r="E133" s="171"/>
      <c r="F133" s="164">
        <v>0.28000000000000003</v>
      </c>
      <c r="G133" s="33">
        <v>6</v>
      </c>
      <c r="H133" s="164">
        <v>1.68</v>
      </c>
      <c r="I133" s="164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33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0"/>
      <c r="P133" s="170"/>
      <c r="Q133" s="170"/>
      <c r="R133" s="171"/>
      <c r="S133" s="35"/>
      <c r="T133" s="35"/>
      <c r="U133" s="36" t="s">
        <v>66</v>
      </c>
      <c r="V133" s="165">
        <v>0</v>
      </c>
      <c r="W133" s="166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x14ac:dyDescent="0.2">
      <c r="A134" s="175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6"/>
      <c r="N134" s="179" t="s">
        <v>67</v>
      </c>
      <c r="O134" s="180"/>
      <c r="P134" s="180"/>
      <c r="Q134" s="180"/>
      <c r="R134" s="180"/>
      <c r="S134" s="180"/>
      <c r="T134" s="181"/>
      <c r="U134" s="38" t="s">
        <v>66</v>
      </c>
      <c r="V134" s="167">
        <f>IFERROR(SUM(V133:V133),"0")</f>
        <v>0</v>
      </c>
      <c r="W134" s="167">
        <f>IFERROR(SUM(W133:W133),"0")</f>
        <v>0</v>
      </c>
      <c r="X134" s="167">
        <f>IFERROR(IF(X133="",0,X133),"0")</f>
        <v>0</v>
      </c>
      <c r="Y134" s="168"/>
      <c r="Z134" s="168"/>
    </row>
    <row r="135" spans="1:53" x14ac:dyDescent="0.2">
      <c r="A135" s="174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6"/>
      <c r="N135" s="179" t="s">
        <v>67</v>
      </c>
      <c r="O135" s="180"/>
      <c r="P135" s="180"/>
      <c r="Q135" s="180"/>
      <c r="R135" s="180"/>
      <c r="S135" s="180"/>
      <c r="T135" s="181"/>
      <c r="U135" s="38" t="s">
        <v>68</v>
      </c>
      <c r="V135" s="167">
        <f>IFERROR(SUMPRODUCT(V133:V133*H133:H133),"0")</f>
        <v>0</v>
      </c>
      <c r="W135" s="167">
        <f>IFERROR(SUMPRODUCT(W133:W133*H133:H133),"0")</f>
        <v>0</v>
      </c>
      <c r="X135" s="38"/>
      <c r="Y135" s="168"/>
      <c r="Z135" s="168"/>
    </row>
    <row r="136" spans="1:53" ht="27.75" customHeight="1" x14ac:dyDescent="0.2">
      <c r="A136" s="202" t="s">
        <v>191</v>
      </c>
      <c r="B136" s="203"/>
      <c r="C136" s="203"/>
      <c r="D136" s="203"/>
      <c r="E136" s="203"/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49"/>
      <c r="Z136" s="49"/>
    </row>
    <row r="137" spans="1:53" ht="16.5" customHeight="1" x14ac:dyDescent="0.25">
      <c r="A137" s="173" t="s">
        <v>192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61"/>
      <c r="Z137" s="161"/>
    </row>
    <row r="138" spans="1:53" ht="14.25" customHeight="1" x14ac:dyDescent="0.25">
      <c r="A138" s="188" t="s">
        <v>119</v>
      </c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60"/>
      <c r="Z138" s="160"/>
    </row>
    <row r="139" spans="1:53" ht="16.5" customHeight="1" x14ac:dyDescent="0.25">
      <c r="A139" s="55" t="s">
        <v>193</v>
      </c>
      <c r="B139" s="55" t="s">
        <v>194</v>
      </c>
      <c r="C139" s="32">
        <v>4301135317</v>
      </c>
      <c r="D139" s="172">
        <v>4607111039057</v>
      </c>
      <c r="E139" s="171"/>
      <c r="F139" s="164">
        <v>1.8</v>
      </c>
      <c r="G139" s="33">
        <v>1</v>
      </c>
      <c r="H139" s="164">
        <v>1.8</v>
      </c>
      <c r="I139" s="164">
        <v>1.9</v>
      </c>
      <c r="J139" s="33">
        <v>234</v>
      </c>
      <c r="K139" s="33" t="s">
        <v>115</v>
      </c>
      <c r="L139" s="34" t="s">
        <v>65</v>
      </c>
      <c r="M139" s="33">
        <v>180</v>
      </c>
      <c r="N139" s="324" t="s">
        <v>195</v>
      </c>
      <c r="O139" s="170"/>
      <c r="P139" s="170"/>
      <c r="Q139" s="170"/>
      <c r="R139" s="171"/>
      <c r="S139" s="35"/>
      <c r="T139" s="35"/>
      <c r="U139" s="36" t="s">
        <v>66</v>
      </c>
      <c r="V139" s="165">
        <v>0</v>
      </c>
      <c r="W139" s="166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75</v>
      </c>
    </row>
    <row r="140" spans="1:53" x14ac:dyDescent="0.2">
      <c r="A140" s="175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6"/>
      <c r="N140" s="179" t="s">
        <v>67</v>
      </c>
      <c r="O140" s="180"/>
      <c r="P140" s="180"/>
      <c r="Q140" s="180"/>
      <c r="R140" s="180"/>
      <c r="S140" s="180"/>
      <c r="T140" s="181"/>
      <c r="U140" s="38" t="s">
        <v>66</v>
      </c>
      <c r="V140" s="167">
        <f>IFERROR(SUM(V139:V139),"0")</f>
        <v>0</v>
      </c>
      <c r="W140" s="167">
        <f>IFERROR(SUM(W139:W139),"0")</f>
        <v>0</v>
      </c>
      <c r="X140" s="167">
        <f>IFERROR(IF(X139="",0,X139),"0")</f>
        <v>0</v>
      </c>
      <c r="Y140" s="168"/>
      <c r="Z140" s="168"/>
    </row>
    <row r="141" spans="1:53" x14ac:dyDescent="0.2">
      <c r="A141" s="174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6"/>
      <c r="N141" s="179" t="s">
        <v>67</v>
      </c>
      <c r="O141" s="180"/>
      <c r="P141" s="180"/>
      <c r="Q141" s="180"/>
      <c r="R141" s="180"/>
      <c r="S141" s="180"/>
      <c r="T141" s="181"/>
      <c r="U141" s="38" t="s">
        <v>68</v>
      </c>
      <c r="V141" s="167">
        <f>IFERROR(SUMPRODUCT(V139:V139*H139:H139),"0")</f>
        <v>0</v>
      </c>
      <c r="W141" s="167">
        <f>IFERROR(SUMPRODUCT(W139:W139*H139:H139),"0")</f>
        <v>0</v>
      </c>
      <c r="X141" s="38"/>
      <c r="Y141" s="168"/>
      <c r="Z141" s="168"/>
    </row>
    <row r="142" spans="1:53" ht="16.5" customHeight="1" x14ac:dyDescent="0.25">
      <c r="A142" s="173" t="s">
        <v>196</v>
      </c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61"/>
      <c r="Z142" s="161"/>
    </row>
    <row r="143" spans="1:53" ht="14.25" customHeight="1" x14ac:dyDescent="0.25">
      <c r="A143" s="188" t="s">
        <v>181</v>
      </c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60"/>
      <c r="Z143" s="160"/>
    </row>
    <row r="144" spans="1:53" ht="16.5" customHeight="1" x14ac:dyDescent="0.25">
      <c r="A144" s="55" t="s">
        <v>197</v>
      </c>
      <c r="B144" s="55" t="s">
        <v>198</v>
      </c>
      <c r="C144" s="32">
        <v>4301071010</v>
      </c>
      <c r="D144" s="172">
        <v>4607111037701</v>
      </c>
      <c r="E144" s="171"/>
      <c r="F144" s="164">
        <v>5</v>
      </c>
      <c r="G144" s="33">
        <v>1</v>
      </c>
      <c r="H144" s="164">
        <v>5</v>
      </c>
      <c r="I144" s="164">
        <v>5.2</v>
      </c>
      <c r="J144" s="33">
        <v>144</v>
      </c>
      <c r="K144" s="33" t="s">
        <v>64</v>
      </c>
      <c r="L144" s="34" t="s">
        <v>65</v>
      </c>
      <c r="M144" s="33">
        <v>180</v>
      </c>
      <c r="N144" s="16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70"/>
      <c r="P144" s="170"/>
      <c r="Q144" s="170"/>
      <c r="R144" s="171"/>
      <c r="S144" s="35"/>
      <c r="T144" s="35"/>
      <c r="U144" s="36" t="s">
        <v>66</v>
      </c>
      <c r="V144" s="165">
        <v>0</v>
      </c>
      <c r="W144" s="166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75</v>
      </c>
    </row>
    <row r="145" spans="1:53" x14ac:dyDescent="0.2">
      <c r="A145" s="175"/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6"/>
      <c r="N145" s="179" t="s">
        <v>67</v>
      </c>
      <c r="O145" s="180"/>
      <c r="P145" s="180"/>
      <c r="Q145" s="180"/>
      <c r="R145" s="180"/>
      <c r="S145" s="180"/>
      <c r="T145" s="181"/>
      <c r="U145" s="38" t="s">
        <v>66</v>
      </c>
      <c r="V145" s="167">
        <f>IFERROR(SUM(V144:V144),"0")</f>
        <v>0</v>
      </c>
      <c r="W145" s="167">
        <f>IFERROR(SUM(W144:W144),"0")</f>
        <v>0</v>
      </c>
      <c r="X145" s="167">
        <f>IFERROR(IF(X144="",0,X144),"0")</f>
        <v>0</v>
      </c>
      <c r="Y145" s="168"/>
      <c r="Z145" s="168"/>
    </row>
    <row r="146" spans="1:53" x14ac:dyDescent="0.2">
      <c r="A146" s="174"/>
      <c r="B146" s="174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6"/>
      <c r="N146" s="179" t="s">
        <v>67</v>
      </c>
      <c r="O146" s="180"/>
      <c r="P146" s="180"/>
      <c r="Q146" s="180"/>
      <c r="R146" s="180"/>
      <c r="S146" s="180"/>
      <c r="T146" s="181"/>
      <c r="U146" s="38" t="s">
        <v>68</v>
      </c>
      <c r="V146" s="167">
        <f>IFERROR(SUMPRODUCT(V144:V144*H144:H144),"0")</f>
        <v>0</v>
      </c>
      <c r="W146" s="167">
        <f>IFERROR(SUMPRODUCT(W144:W144*H144:H144),"0")</f>
        <v>0</v>
      </c>
      <c r="X146" s="38"/>
      <c r="Y146" s="168"/>
      <c r="Z146" s="168"/>
    </row>
    <row r="147" spans="1:53" ht="16.5" customHeight="1" x14ac:dyDescent="0.25">
      <c r="A147" s="173" t="s">
        <v>199</v>
      </c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61"/>
      <c r="Z147" s="161"/>
    </row>
    <row r="148" spans="1:53" ht="14.25" customHeight="1" x14ac:dyDescent="0.25">
      <c r="A148" s="188" t="s">
        <v>61</v>
      </c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  <c r="Y148" s="160"/>
      <c r="Z148" s="160"/>
    </row>
    <row r="149" spans="1:53" ht="16.5" customHeight="1" x14ac:dyDescent="0.25">
      <c r="A149" s="55" t="s">
        <v>200</v>
      </c>
      <c r="B149" s="55" t="s">
        <v>201</v>
      </c>
      <c r="C149" s="32">
        <v>4301071026</v>
      </c>
      <c r="D149" s="172">
        <v>4607111036384</v>
      </c>
      <c r="E149" s="171"/>
      <c r="F149" s="164">
        <v>1</v>
      </c>
      <c r="G149" s="33">
        <v>5</v>
      </c>
      <c r="H149" s="164">
        <v>5</v>
      </c>
      <c r="I149" s="164">
        <v>5.2530000000000001</v>
      </c>
      <c r="J149" s="33">
        <v>144</v>
      </c>
      <c r="K149" s="33" t="s">
        <v>64</v>
      </c>
      <c r="L149" s="34" t="s">
        <v>65</v>
      </c>
      <c r="M149" s="33">
        <v>180</v>
      </c>
      <c r="N149" s="249" t="s">
        <v>202</v>
      </c>
      <c r="O149" s="170"/>
      <c r="P149" s="170"/>
      <c r="Q149" s="170"/>
      <c r="R149" s="171"/>
      <c r="S149" s="35"/>
      <c r="T149" s="35"/>
      <c r="U149" s="36" t="s">
        <v>66</v>
      </c>
      <c r="V149" s="165">
        <v>0</v>
      </c>
      <c r="W149" s="166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203</v>
      </c>
      <c r="B150" s="55" t="s">
        <v>204</v>
      </c>
      <c r="C150" s="32">
        <v>4301070956</v>
      </c>
      <c r="D150" s="172">
        <v>4640242180250</v>
      </c>
      <c r="E150" s="171"/>
      <c r="F150" s="164">
        <v>5</v>
      </c>
      <c r="G150" s="33">
        <v>1</v>
      </c>
      <c r="H150" s="164">
        <v>5</v>
      </c>
      <c r="I150" s="164">
        <v>5.2131999999999996</v>
      </c>
      <c r="J150" s="33">
        <v>144</v>
      </c>
      <c r="K150" s="33" t="s">
        <v>64</v>
      </c>
      <c r="L150" s="34" t="s">
        <v>65</v>
      </c>
      <c r="M150" s="33">
        <v>180</v>
      </c>
      <c r="N150" s="262" t="s">
        <v>205</v>
      </c>
      <c r="O150" s="170"/>
      <c r="P150" s="170"/>
      <c r="Q150" s="170"/>
      <c r="R150" s="171"/>
      <c r="S150" s="35"/>
      <c r="T150" s="35"/>
      <c r="U150" s="36" t="s">
        <v>66</v>
      </c>
      <c r="V150" s="165">
        <v>24</v>
      </c>
      <c r="W150" s="166">
        <f>IFERROR(IF(V150="","",V150),"")</f>
        <v>24</v>
      </c>
      <c r="X150" s="37">
        <f>IFERROR(IF(V150="","",V150*0.00866),"")</f>
        <v>0.20783999999999997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206</v>
      </c>
      <c r="B151" s="55" t="s">
        <v>207</v>
      </c>
      <c r="C151" s="32">
        <v>4301071028</v>
      </c>
      <c r="D151" s="172">
        <v>4607111036216</v>
      </c>
      <c r="E151" s="171"/>
      <c r="F151" s="164">
        <v>1</v>
      </c>
      <c r="G151" s="33">
        <v>5</v>
      </c>
      <c r="H151" s="164">
        <v>5</v>
      </c>
      <c r="I151" s="164">
        <v>5.266</v>
      </c>
      <c r="J151" s="33">
        <v>144</v>
      </c>
      <c r="K151" s="33" t="s">
        <v>64</v>
      </c>
      <c r="L151" s="34" t="s">
        <v>65</v>
      </c>
      <c r="M151" s="33">
        <v>180</v>
      </c>
      <c r="N151" s="34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70"/>
      <c r="P151" s="170"/>
      <c r="Q151" s="170"/>
      <c r="R151" s="171"/>
      <c r="S151" s="35"/>
      <c r="T151" s="35"/>
      <c r="U151" s="36" t="s">
        <v>66</v>
      </c>
      <c r="V151" s="165">
        <v>30</v>
      </c>
      <c r="W151" s="166">
        <f>IFERROR(IF(V151="","",V151),"")</f>
        <v>30</v>
      </c>
      <c r="X151" s="37">
        <f>IFERROR(IF(V151="","",V151*0.00866),"")</f>
        <v>0.25979999999999998</v>
      </c>
      <c r="Y151" s="57"/>
      <c r="Z151" s="58"/>
      <c r="AD151" s="62"/>
      <c r="BA151" s="114" t="s">
        <v>1</v>
      </c>
    </row>
    <row r="152" spans="1:53" ht="27" customHeight="1" x14ac:dyDescent="0.25">
      <c r="A152" s="55" t="s">
        <v>208</v>
      </c>
      <c r="B152" s="55" t="s">
        <v>209</v>
      </c>
      <c r="C152" s="32">
        <v>4301071027</v>
      </c>
      <c r="D152" s="172">
        <v>4607111036278</v>
      </c>
      <c r="E152" s="171"/>
      <c r="F152" s="164">
        <v>1</v>
      </c>
      <c r="G152" s="33">
        <v>5</v>
      </c>
      <c r="H152" s="164">
        <v>5</v>
      </c>
      <c r="I152" s="164">
        <v>5.2830000000000004</v>
      </c>
      <c r="J152" s="33">
        <v>84</v>
      </c>
      <c r="K152" s="33" t="s">
        <v>64</v>
      </c>
      <c r="L152" s="34" t="s">
        <v>65</v>
      </c>
      <c r="M152" s="33">
        <v>180</v>
      </c>
      <c r="N152" s="264" t="s">
        <v>210</v>
      </c>
      <c r="O152" s="170"/>
      <c r="P152" s="170"/>
      <c r="Q152" s="170"/>
      <c r="R152" s="171"/>
      <c r="S152" s="35"/>
      <c r="T152" s="35"/>
      <c r="U152" s="36" t="s">
        <v>66</v>
      </c>
      <c r="V152" s="165">
        <v>0</v>
      </c>
      <c r="W152" s="166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75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6"/>
      <c r="N153" s="179" t="s">
        <v>67</v>
      </c>
      <c r="O153" s="180"/>
      <c r="P153" s="180"/>
      <c r="Q153" s="180"/>
      <c r="R153" s="180"/>
      <c r="S153" s="180"/>
      <c r="T153" s="181"/>
      <c r="U153" s="38" t="s">
        <v>66</v>
      </c>
      <c r="V153" s="167">
        <f>IFERROR(SUM(V149:V152),"0")</f>
        <v>54</v>
      </c>
      <c r="W153" s="167">
        <f>IFERROR(SUM(W149:W152),"0")</f>
        <v>54</v>
      </c>
      <c r="X153" s="167">
        <f>IFERROR(IF(X149="",0,X149),"0")+IFERROR(IF(X150="",0,X150),"0")+IFERROR(IF(X151="",0,X151),"0")+IFERROR(IF(X152="",0,X152),"0")</f>
        <v>0.46763999999999994</v>
      </c>
      <c r="Y153" s="168"/>
      <c r="Z153" s="168"/>
    </row>
    <row r="154" spans="1:53" x14ac:dyDescent="0.2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6"/>
      <c r="N154" s="179" t="s">
        <v>67</v>
      </c>
      <c r="O154" s="180"/>
      <c r="P154" s="180"/>
      <c r="Q154" s="180"/>
      <c r="R154" s="180"/>
      <c r="S154" s="180"/>
      <c r="T154" s="181"/>
      <c r="U154" s="38" t="s">
        <v>68</v>
      </c>
      <c r="V154" s="167">
        <f>IFERROR(SUMPRODUCT(V149:V152*H149:H152),"0")</f>
        <v>270</v>
      </c>
      <c r="W154" s="167">
        <f>IFERROR(SUMPRODUCT(W149:W152*H149:H152),"0")</f>
        <v>270</v>
      </c>
      <c r="X154" s="38"/>
      <c r="Y154" s="168"/>
      <c r="Z154" s="168"/>
    </row>
    <row r="155" spans="1:53" ht="14.25" customHeight="1" x14ac:dyDescent="0.25">
      <c r="A155" s="188" t="s">
        <v>211</v>
      </c>
      <c r="B155" s="174"/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Y155" s="160"/>
      <c r="Z155" s="160"/>
    </row>
    <row r="156" spans="1:53" ht="27" customHeight="1" x14ac:dyDescent="0.25">
      <c r="A156" s="55" t="s">
        <v>212</v>
      </c>
      <c r="B156" s="55" t="s">
        <v>213</v>
      </c>
      <c r="C156" s="32">
        <v>4301080153</v>
      </c>
      <c r="D156" s="172">
        <v>4607111036827</v>
      </c>
      <c r="E156" s="171"/>
      <c r="F156" s="164">
        <v>1</v>
      </c>
      <c r="G156" s="33">
        <v>5</v>
      </c>
      <c r="H156" s="164">
        <v>5</v>
      </c>
      <c r="I156" s="164">
        <v>5.2</v>
      </c>
      <c r="J156" s="33">
        <v>144</v>
      </c>
      <c r="K156" s="33" t="s">
        <v>64</v>
      </c>
      <c r="L156" s="34" t="s">
        <v>65</v>
      </c>
      <c r="M156" s="33">
        <v>90</v>
      </c>
      <c r="N156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70"/>
      <c r="P156" s="170"/>
      <c r="Q156" s="170"/>
      <c r="R156" s="171"/>
      <c r="S156" s="35"/>
      <c r="T156" s="35"/>
      <c r="U156" s="36" t="s">
        <v>66</v>
      </c>
      <c r="V156" s="165">
        <v>0</v>
      </c>
      <c r="W156" s="166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customHeight="1" x14ac:dyDescent="0.25">
      <c r="A157" s="55" t="s">
        <v>214</v>
      </c>
      <c r="B157" s="55" t="s">
        <v>215</v>
      </c>
      <c r="C157" s="32">
        <v>4301080154</v>
      </c>
      <c r="D157" s="172">
        <v>4607111036834</v>
      </c>
      <c r="E157" s="171"/>
      <c r="F157" s="164">
        <v>1</v>
      </c>
      <c r="G157" s="33">
        <v>5</v>
      </c>
      <c r="H157" s="164">
        <v>5</v>
      </c>
      <c r="I157" s="164">
        <v>5.2530000000000001</v>
      </c>
      <c r="J157" s="33">
        <v>144</v>
      </c>
      <c r="K157" s="33" t="s">
        <v>64</v>
      </c>
      <c r="L157" s="34" t="s">
        <v>65</v>
      </c>
      <c r="M157" s="33">
        <v>90</v>
      </c>
      <c r="N157" s="1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70"/>
      <c r="P157" s="170"/>
      <c r="Q157" s="170"/>
      <c r="R157" s="171"/>
      <c r="S157" s="35"/>
      <c r="T157" s="35"/>
      <c r="U157" s="36" t="s">
        <v>66</v>
      </c>
      <c r="V157" s="165">
        <v>0</v>
      </c>
      <c r="W157" s="166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x14ac:dyDescent="0.2">
      <c r="A158" s="175"/>
      <c r="B158" s="174"/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76"/>
      <c r="N158" s="179" t="s">
        <v>67</v>
      </c>
      <c r="O158" s="180"/>
      <c r="P158" s="180"/>
      <c r="Q158" s="180"/>
      <c r="R158" s="180"/>
      <c r="S158" s="180"/>
      <c r="T158" s="181"/>
      <c r="U158" s="38" t="s">
        <v>66</v>
      </c>
      <c r="V158" s="167">
        <f>IFERROR(SUM(V156:V157),"0")</f>
        <v>0</v>
      </c>
      <c r="W158" s="167">
        <f>IFERROR(SUM(W156:W157),"0")</f>
        <v>0</v>
      </c>
      <c r="X158" s="167">
        <f>IFERROR(IF(X156="",0,X156),"0")+IFERROR(IF(X157="",0,X157),"0")</f>
        <v>0</v>
      </c>
      <c r="Y158" s="168"/>
      <c r="Z158" s="168"/>
    </row>
    <row r="159" spans="1:53" x14ac:dyDescent="0.2">
      <c r="A159" s="174"/>
      <c r="B159" s="174"/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6"/>
      <c r="N159" s="179" t="s">
        <v>67</v>
      </c>
      <c r="O159" s="180"/>
      <c r="P159" s="180"/>
      <c r="Q159" s="180"/>
      <c r="R159" s="180"/>
      <c r="S159" s="180"/>
      <c r="T159" s="181"/>
      <c r="U159" s="38" t="s">
        <v>68</v>
      </c>
      <c r="V159" s="167">
        <f>IFERROR(SUMPRODUCT(V156:V157*H156:H157),"0")</f>
        <v>0</v>
      </c>
      <c r="W159" s="167">
        <f>IFERROR(SUMPRODUCT(W156:W157*H156:H157),"0")</f>
        <v>0</v>
      </c>
      <c r="X159" s="38"/>
      <c r="Y159" s="168"/>
      <c r="Z159" s="168"/>
    </row>
    <row r="160" spans="1:53" ht="27.75" customHeight="1" x14ac:dyDescent="0.2">
      <c r="A160" s="202" t="s">
        <v>216</v>
      </c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49"/>
      <c r="Z160" s="49"/>
    </row>
    <row r="161" spans="1:53" ht="16.5" customHeight="1" x14ac:dyDescent="0.25">
      <c r="A161" s="173" t="s">
        <v>217</v>
      </c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Y161" s="161"/>
      <c r="Z161" s="161"/>
    </row>
    <row r="162" spans="1:53" ht="14.25" customHeight="1" x14ac:dyDescent="0.25">
      <c r="A162" s="188" t="s">
        <v>71</v>
      </c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60"/>
      <c r="Z162" s="160"/>
    </row>
    <row r="163" spans="1:53" ht="16.5" customHeight="1" x14ac:dyDescent="0.25">
      <c r="A163" s="55" t="s">
        <v>218</v>
      </c>
      <c r="B163" s="55" t="s">
        <v>219</v>
      </c>
      <c r="C163" s="32">
        <v>4301132048</v>
      </c>
      <c r="D163" s="172">
        <v>4607111035721</v>
      </c>
      <c r="E163" s="171"/>
      <c r="F163" s="164">
        <v>0.25</v>
      </c>
      <c r="G163" s="33">
        <v>12</v>
      </c>
      <c r="H163" s="164">
        <v>3</v>
      </c>
      <c r="I163" s="164">
        <v>3.3879999999999999</v>
      </c>
      <c r="J163" s="33">
        <v>70</v>
      </c>
      <c r="K163" s="33" t="s">
        <v>74</v>
      </c>
      <c r="L163" s="34" t="s">
        <v>65</v>
      </c>
      <c r="M163" s="33">
        <v>180</v>
      </c>
      <c r="N163" s="26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70"/>
      <c r="P163" s="170"/>
      <c r="Q163" s="170"/>
      <c r="R163" s="171"/>
      <c r="S163" s="35"/>
      <c r="T163" s="35"/>
      <c r="U163" s="36" t="s">
        <v>66</v>
      </c>
      <c r="V163" s="165">
        <v>70</v>
      </c>
      <c r="W163" s="166">
        <f>IFERROR(IF(V163="","",V163),"")</f>
        <v>70</v>
      </c>
      <c r="X163" s="37">
        <f>IFERROR(IF(V163="","",V163*0.01788),"")</f>
        <v>1.2516</v>
      </c>
      <c r="Y163" s="57"/>
      <c r="Z163" s="58"/>
      <c r="AD163" s="62"/>
      <c r="BA163" s="118" t="s">
        <v>75</v>
      </c>
    </row>
    <row r="164" spans="1:53" ht="27" customHeight="1" x14ac:dyDescent="0.25">
      <c r="A164" s="55" t="s">
        <v>220</v>
      </c>
      <c r="B164" s="55" t="s">
        <v>221</v>
      </c>
      <c r="C164" s="32">
        <v>4301132046</v>
      </c>
      <c r="D164" s="172">
        <v>4607111035691</v>
      </c>
      <c r="E164" s="171"/>
      <c r="F164" s="164">
        <v>0.25</v>
      </c>
      <c r="G164" s="33">
        <v>12</v>
      </c>
      <c r="H164" s="164">
        <v>3</v>
      </c>
      <c r="I164" s="164">
        <v>3.3879999999999999</v>
      </c>
      <c r="J164" s="33">
        <v>70</v>
      </c>
      <c r="K164" s="33" t="s">
        <v>74</v>
      </c>
      <c r="L164" s="34" t="s">
        <v>65</v>
      </c>
      <c r="M164" s="33">
        <v>180</v>
      </c>
      <c r="N164" s="33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70"/>
      <c r="P164" s="170"/>
      <c r="Q164" s="170"/>
      <c r="R164" s="171"/>
      <c r="S164" s="35"/>
      <c r="T164" s="35"/>
      <c r="U164" s="36" t="s">
        <v>66</v>
      </c>
      <c r="V164" s="165">
        <v>40</v>
      </c>
      <c r="W164" s="166">
        <f>IFERROR(IF(V164="","",V164),"")</f>
        <v>40</v>
      </c>
      <c r="X164" s="37">
        <f>IFERROR(IF(V164="","",V164*0.01788),"")</f>
        <v>0.71520000000000006</v>
      </c>
      <c r="Y164" s="57"/>
      <c r="Z164" s="58"/>
      <c r="AD164" s="62"/>
      <c r="BA164" s="119" t="s">
        <v>75</v>
      </c>
    </row>
    <row r="165" spans="1:53" x14ac:dyDescent="0.2">
      <c r="A165" s="175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6"/>
      <c r="N165" s="179" t="s">
        <v>67</v>
      </c>
      <c r="O165" s="180"/>
      <c r="P165" s="180"/>
      <c r="Q165" s="180"/>
      <c r="R165" s="180"/>
      <c r="S165" s="180"/>
      <c r="T165" s="181"/>
      <c r="U165" s="38" t="s">
        <v>66</v>
      </c>
      <c r="V165" s="167">
        <f>IFERROR(SUM(V163:V164),"0")</f>
        <v>110</v>
      </c>
      <c r="W165" s="167">
        <f>IFERROR(SUM(W163:W164),"0")</f>
        <v>110</v>
      </c>
      <c r="X165" s="167">
        <f>IFERROR(IF(X163="",0,X163),"0")+IFERROR(IF(X164="",0,X164),"0")</f>
        <v>1.9668000000000001</v>
      </c>
      <c r="Y165" s="168"/>
      <c r="Z165" s="168"/>
    </row>
    <row r="166" spans="1:53" x14ac:dyDescent="0.2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6"/>
      <c r="N166" s="179" t="s">
        <v>67</v>
      </c>
      <c r="O166" s="180"/>
      <c r="P166" s="180"/>
      <c r="Q166" s="180"/>
      <c r="R166" s="180"/>
      <c r="S166" s="180"/>
      <c r="T166" s="181"/>
      <c r="U166" s="38" t="s">
        <v>68</v>
      </c>
      <c r="V166" s="167">
        <f>IFERROR(SUMPRODUCT(V163:V164*H163:H164),"0")</f>
        <v>330</v>
      </c>
      <c r="W166" s="167">
        <f>IFERROR(SUMPRODUCT(W163:W164*H163:H164),"0")</f>
        <v>330</v>
      </c>
      <c r="X166" s="38"/>
      <c r="Y166" s="168"/>
      <c r="Z166" s="168"/>
    </row>
    <row r="167" spans="1:53" ht="16.5" customHeight="1" x14ac:dyDescent="0.25">
      <c r="A167" s="173" t="s">
        <v>222</v>
      </c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61"/>
      <c r="Z167" s="161"/>
    </row>
    <row r="168" spans="1:53" ht="14.25" customHeight="1" x14ac:dyDescent="0.25">
      <c r="A168" s="188" t="s">
        <v>222</v>
      </c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60"/>
      <c r="Z168" s="160"/>
    </row>
    <row r="169" spans="1:53" ht="27" customHeight="1" x14ac:dyDescent="0.25">
      <c r="A169" s="55" t="s">
        <v>223</v>
      </c>
      <c r="B169" s="55" t="s">
        <v>224</v>
      </c>
      <c r="C169" s="32">
        <v>4301133002</v>
      </c>
      <c r="D169" s="172">
        <v>4607111035783</v>
      </c>
      <c r="E169" s="171"/>
      <c r="F169" s="164">
        <v>0.2</v>
      </c>
      <c r="G169" s="33">
        <v>8</v>
      </c>
      <c r="H169" s="164">
        <v>1.6</v>
      </c>
      <c r="I169" s="164">
        <v>2.12</v>
      </c>
      <c r="J169" s="33">
        <v>72</v>
      </c>
      <c r="K169" s="33" t="s">
        <v>187</v>
      </c>
      <c r="L169" s="34" t="s">
        <v>65</v>
      </c>
      <c r="M169" s="33">
        <v>180</v>
      </c>
      <c r="N169" s="28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70"/>
      <c r="P169" s="170"/>
      <c r="Q169" s="170"/>
      <c r="R169" s="171"/>
      <c r="S169" s="35"/>
      <c r="T169" s="35"/>
      <c r="U169" s="36" t="s">
        <v>66</v>
      </c>
      <c r="V169" s="165">
        <v>0</v>
      </c>
      <c r="W169" s="166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75</v>
      </c>
    </row>
    <row r="170" spans="1:53" x14ac:dyDescent="0.2">
      <c r="A170" s="175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6"/>
      <c r="N170" s="179" t="s">
        <v>67</v>
      </c>
      <c r="O170" s="180"/>
      <c r="P170" s="180"/>
      <c r="Q170" s="180"/>
      <c r="R170" s="180"/>
      <c r="S170" s="180"/>
      <c r="T170" s="181"/>
      <c r="U170" s="38" t="s">
        <v>66</v>
      </c>
      <c r="V170" s="167">
        <f>IFERROR(SUM(V169:V169),"0")</f>
        <v>0</v>
      </c>
      <c r="W170" s="167">
        <f>IFERROR(SUM(W169:W169),"0")</f>
        <v>0</v>
      </c>
      <c r="X170" s="167">
        <f>IFERROR(IF(X169="",0,X169),"0")</f>
        <v>0</v>
      </c>
      <c r="Y170" s="168"/>
      <c r="Z170" s="168"/>
    </row>
    <row r="171" spans="1:53" x14ac:dyDescent="0.2">
      <c r="A171" s="174"/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6"/>
      <c r="N171" s="179" t="s">
        <v>67</v>
      </c>
      <c r="O171" s="180"/>
      <c r="P171" s="180"/>
      <c r="Q171" s="180"/>
      <c r="R171" s="180"/>
      <c r="S171" s="180"/>
      <c r="T171" s="181"/>
      <c r="U171" s="38" t="s">
        <v>68</v>
      </c>
      <c r="V171" s="167">
        <f>IFERROR(SUMPRODUCT(V169:V169*H169:H169),"0")</f>
        <v>0</v>
      </c>
      <c r="W171" s="167">
        <f>IFERROR(SUMPRODUCT(W169:W169*H169:H169),"0")</f>
        <v>0</v>
      </c>
      <c r="X171" s="38"/>
      <c r="Y171" s="168"/>
      <c r="Z171" s="168"/>
    </row>
    <row r="172" spans="1:53" ht="16.5" customHeight="1" x14ac:dyDescent="0.25">
      <c r="A172" s="173" t="s">
        <v>216</v>
      </c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61"/>
      <c r="Z172" s="161"/>
    </row>
    <row r="173" spans="1:53" ht="14.25" customHeight="1" x14ac:dyDescent="0.25">
      <c r="A173" s="188" t="s">
        <v>225</v>
      </c>
      <c r="B173" s="174"/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60"/>
      <c r="Z173" s="160"/>
    </row>
    <row r="174" spans="1:53" ht="27" customHeight="1" x14ac:dyDescent="0.25">
      <c r="A174" s="55" t="s">
        <v>226</v>
      </c>
      <c r="B174" s="55" t="s">
        <v>227</v>
      </c>
      <c r="C174" s="32">
        <v>4301051319</v>
      </c>
      <c r="D174" s="172">
        <v>4680115881204</v>
      </c>
      <c r="E174" s="171"/>
      <c r="F174" s="164">
        <v>0.33</v>
      </c>
      <c r="G174" s="33">
        <v>6</v>
      </c>
      <c r="H174" s="164">
        <v>1.98</v>
      </c>
      <c r="I174" s="164">
        <v>2.246</v>
      </c>
      <c r="J174" s="33">
        <v>156</v>
      </c>
      <c r="K174" s="33" t="s">
        <v>64</v>
      </c>
      <c r="L174" s="34" t="s">
        <v>228</v>
      </c>
      <c r="M174" s="33">
        <v>365</v>
      </c>
      <c r="N174" s="27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70"/>
      <c r="P174" s="170"/>
      <c r="Q174" s="170"/>
      <c r="R174" s="171"/>
      <c r="S174" s="35"/>
      <c r="T174" s="35"/>
      <c r="U174" s="36" t="s">
        <v>66</v>
      </c>
      <c r="V174" s="165">
        <v>0</v>
      </c>
      <c r="W174" s="166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229</v>
      </c>
    </row>
    <row r="175" spans="1:53" x14ac:dyDescent="0.2">
      <c r="A175" s="175"/>
      <c r="B175" s="174"/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76"/>
      <c r="N175" s="179" t="s">
        <v>67</v>
      </c>
      <c r="O175" s="180"/>
      <c r="P175" s="180"/>
      <c r="Q175" s="180"/>
      <c r="R175" s="180"/>
      <c r="S175" s="180"/>
      <c r="T175" s="181"/>
      <c r="U175" s="38" t="s">
        <v>66</v>
      </c>
      <c r="V175" s="167">
        <f>IFERROR(SUM(V174:V174),"0")</f>
        <v>0</v>
      </c>
      <c r="W175" s="167">
        <f>IFERROR(SUM(W174:W174),"0")</f>
        <v>0</v>
      </c>
      <c r="X175" s="167">
        <f>IFERROR(IF(X174="",0,X174),"0")</f>
        <v>0</v>
      </c>
      <c r="Y175" s="168"/>
      <c r="Z175" s="168"/>
    </row>
    <row r="176" spans="1:53" x14ac:dyDescent="0.2">
      <c r="A176" s="174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6"/>
      <c r="N176" s="179" t="s">
        <v>67</v>
      </c>
      <c r="O176" s="180"/>
      <c r="P176" s="180"/>
      <c r="Q176" s="180"/>
      <c r="R176" s="180"/>
      <c r="S176" s="180"/>
      <c r="T176" s="181"/>
      <c r="U176" s="38" t="s">
        <v>68</v>
      </c>
      <c r="V176" s="167">
        <f>IFERROR(SUMPRODUCT(V174:V174*H174:H174),"0")</f>
        <v>0</v>
      </c>
      <c r="W176" s="167">
        <f>IFERROR(SUMPRODUCT(W174:W174*H174:H174),"0")</f>
        <v>0</v>
      </c>
      <c r="X176" s="38"/>
      <c r="Y176" s="168"/>
      <c r="Z176" s="168"/>
    </row>
    <row r="177" spans="1:53" ht="16.5" customHeight="1" x14ac:dyDescent="0.25">
      <c r="A177" s="173" t="s">
        <v>230</v>
      </c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161"/>
      <c r="Z177" s="161"/>
    </row>
    <row r="178" spans="1:53" ht="14.25" customHeight="1" x14ac:dyDescent="0.25">
      <c r="A178" s="188" t="s">
        <v>71</v>
      </c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60"/>
      <c r="Z178" s="160"/>
    </row>
    <row r="179" spans="1:53" ht="16.5" customHeight="1" x14ac:dyDescent="0.25">
      <c r="A179" s="55" t="s">
        <v>231</v>
      </c>
      <c r="B179" s="55" t="s">
        <v>232</v>
      </c>
      <c r="C179" s="32">
        <v>4301132076</v>
      </c>
      <c r="D179" s="172">
        <v>4607111035721</v>
      </c>
      <c r="E179" s="171"/>
      <c r="F179" s="164">
        <v>0.25</v>
      </c>
      <c r="G179" s="33">
        <v>12</v>
      </c>
      <c r="H179" s="164">
        <v>3</v>
      </c>
      <c r="I179" s="164">
        <v>3.3879999999999999</v>
      </c>
      <c r="J179" s="33">
        <v>70</v>
      </c>
      <c r="K179" s="33" t="s">
        <v>74</v>
      </c>
      <c r="L179" s="34" t="s">
        <v>65</v>
      </c>
      <c r="M179" s="33">
        <v>180</v>
      </c>
      <c r="N179" s="29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70"/>
      <c r="P179" s="170"/>
      <c r="Q179" s="170"/>
      <c r="R179" s="171"/>
      <c r="S179" s="35"/>
      <c r="T179" s="35"/>
      <c r="U179" s="36" t="s">
        <v>66</v>
      </c>
      <c r="V179" s="165">
        <v>0</v>
      </c>
      <c r="W179" s="166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75</v>
      </c>
    </row>
    <row r="180" spans="1:53" ht="27" customHeight="1" x14ac:dyDescent="0.25">
      <c r="A180" s="55" t="s">
        <v>233</v>
      </c>
      <c r="B180" s="55" t="s">
        <v>234</v>
      </c>
      <c r="C180" s="32">
        <v>4301132077</v>
      </c>
      <c r="D180" s="172">
        <v>4607111035691</v>
      </c>
      <c r="E180" s="171"/>
      <c r="F180" s="164">
        <v>0.25</v>
      </c>
      <c r="G180" s="33">
        <v>12</v>
      </c>
      <c r="H180" s="164">
        <v>3</v>
      </c>
      <c r="I180" s="164">
        <v>3.3879999999999999</v>
      </c>
      <c r="J180" s="33">
        <v>70</v>
      </c>
      <c r="K180" s="33" t="s">
        <v>74</v>
      </c>
      <c r="L180" s="34" t="s">
        <v>65</v>
      </c>
      <c r="M180" s="33">
        <v>180</v>
      </c>
      <c r="N180" s="34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80" s="170"/>
      <c r="P180" s="170"/>
      <c r="Q180" s="170"/>
      <c r="R180" s="171"/>
      <c r="S180" s="35"/>
      <c r="T180" s="35"/>
      <c r="U180" s="36" t="s">
        <v>66</v>
      </c>
      <c r="V180" s="165">
        <v>0</v>
      </c>
      <c r="W180" s="166">
        <f>IFERROR(IF(V180="","",V180),"")</f>
        <v>0</v>
      </c>
      <c r="X180" s="37">
        <f>IFERROR(IF(V180="","",V180*0.01788),"")</f>
        <v>0</v>
      </c>
      <c r="Y180" s="57"/>
      <c r="Z180" s="58"/>
      <c r="AD180" s="62"/>
      <c r="BA180" s="123" t="s">
        <v>75</v>
      </c>
    </row>
    <row r="181" spans="1:53" ht="27" customHeight="1" x14ac:dyDescent="0.25">
      <c r="A181" s="55" t="s">
        <v>235</v>
      </c>
      <c r="B181" s="55" t="s">
        <v>236</v>
      </c>
      <c r="C181" s="32">
        <v>4301132079</v>
      </c>
      <c r="D181" s="172">
        <v>4607111038487</v>
      </c>
      <c r="E181" s="171"/>
      <c r="F181" s="164">
        <v>0.25</v>
      </c>
      <c r="G181" s="33">
        <v>12</v>
      </c>
      <c r="H181" s="164">
        <v>3</v>
      </c>
      <c r="I181" s="164">
        <v>3.7360000000000002</v>
      </c>
      <c r="J181" s="33">
        <v>70</v>
      </c>
      <c r="K181" s="33" t="s">
        <v>74</v>
      </c>
      <c r="L181" s="34" t="s">
        <v>65</v>
      </c>
      <c r="M181" s="33">
        <v>180</v>
      </c>
      <c r="N181" s="20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1" s="170"/>
      <c r="P181" s="170"/>
      <c r="Q181" s="170"/>
      <c r="R181" s="171"/>
      <c r="S181" s="35"/>
      <c r="T181" s="35"/>
      <c r="U181" s="36" t="s">
        <v>66</v>
      </c>
      <c r="V181" s="165">
        <v>30</v>
      </c>
      <c r="W181" s="166">
        <f>IFERROR(IF(V181="","",V181),"")</f>
        <v>30</v>
      </c>
      <c r="X181" s="37">
        <f>IFERROR(IF(V181="","",V181*0.01788),"")</f>
        <v>0.53639999999999999</v>
      </c>
      <c r="Y181" s="57"/>
      <c r="Z181" s="58"/>
      <c r="AD181" s="62"/>
      <c r="BA181" s="124" t="s">
        <v>75</v>
      </c>
    </row>
    <row r="182" spans="1:53" x14ac:dyDescent="0.2">
      <c r="A182" s="175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6"/>
      <c r="N182" s="179" t="s">
        <v>67</v>
      </c>
      <c r="O182" s="180"/>
      <c r="P182" s="180"/>
      <c r="Q182" s="180"/>
      <c r="R182" s="180"/>
      <c r="S182" s="180"/>
      <c r="T182" s="181"/>
      <c r="U182" s="38" t="s">
        <v>66</v>
      </c>
      <c r="V182" s="167">
        <f>IFERROR(SUM(V179:V181),"0")</f>
        <v>30</v>
      </c>
      <c r="W182" s="167">
        <f>IFERROR(SUM(W179:W181),"0")</f>
        <v>30</v>
      </c>
      <c r="X182" s="167">
        <f>IFERROR(IF(X179="",0,X179),"0")+IFERROR(IF(X180="",0,X180),"0")+IFERROR(IF(X181="",0,X181),"0")</f>
        <v>0.53639999999999999</v>
      </c>
      <c r="Y182" s="168"/>
      <c r="Z182" s="168"/>
    </row>
    <row r="183" spans="1:53" x14ac:dyDescent="0.2">
      <c r="A183" s="174"/>
      <c r="B183" s="174"/>
      <c r="C183" s="174"/>
      <c r="D183" s="174"/>
      <c r="E183" s="174"/>
      <c r="F183" s="174"/>
      <c r="G183" s="174"/>
      <c r="H183" s="174"/>
      <c r="I183" s="174"/>
      <c r="J183" s="174"/>
      <c r="K183" s="174"/>
      <c r="L183" s="174"/>
      <c r="M183" s="176"/>
      <c r="N183" s="179" t="s">
        <v>67</v>
      </c>
      <c r="O183" s="180"/>
      <c r="P183" s="180"/>
      <c r="Q183" s="180"/>
      <c r="R183" s="180"/>
      <c r="S183" s="180"/>
      <c r="T183" s="181"/>
      <c r="U183" s="38" t="s">
        <v>68</v>
      </c>
      <c r="V183" s="167">
        <f>IFERROR(SUMPRODUCT(V179:V181*H179:H181),"0")</f>
        <v>90</v>
      </c>
      <c r="W183" s="167">
        <f>IFERROR(SUMPRODUCT(W179:W181*H179:H181),"0")</f>
        <v>90</v>
      </c>
      <c r="X183" s="38"/>
      <c r="Y183" s="168"/>
      <c r="Z183" s="168"/>
    </row>
    <row r="184" spans="1:53" ht="27.75" customHeight="1" x14ac:dyDescent="0.2">
      <c r="A184" s="202" t="s">
        <v>237</v>
      </c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49"/>
      <c r="Z184" s="49"/>
    </row>
    <row r="185" spans="1:53" ht="16.5" customHeight="1" x14ac:dyDescent="0.25">
      <c r="A185" s="173" t="s">
        <v>238</v>
      </c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Y185" s="161"/>
      <c r="Z185" s="161"/>
    </row>
    <row r="186" spans="1:53" ht="14.25" customHeight="1" x14ac:dyDescent="0.25">
      <c r="A186" s="188" t="s">
        <v>61</v>
      </c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60"/>
      <c r="Z186" s="160"/>
    </row>
    <row r="187" spans="1:53" ht="16.5" customHeight="1" x14ac:dyDescent="0.25">
      <c r="A187" s="55" t="s">
        <v>239</v>
      </c>
      <c r="B187" s="55" t="s">
        <v>240</v>
      </c>
      <c r="C187" s="32">
        <v>4301070913</v>
      </c>
      <c r="D187" s="172">
        <v>4607111036957</v>
      </c>
      <c r="E187" s="171"/>
      <c r="F187" s="164">
        <v>0.4</v>
      </c>
      <c r="G187" s="33">
        <v>8</v>
      </c>
      <c r="H187" s="164">
        <v>3.2</v>
      </c>
      <c r="I187" s="164">
        <v>3.44</v>
      </c>
      <c r="J187" s="33">
        <v>144</v>
      </c>
      <c r="K187" s="33" t="s">
        <v>64</v>
      </c>
      <c r="L187" s="34" t="s">
        <v>65</v>
      </c>
      <c r="M187" s="33">
        <v>180</v>
      </c>
      <c r="N187" s="30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7" s="170"/>
      <c r="P187" s="170"/>
      <c r="Q187" s="170"/>
      <c r="R187" s="171"/>
      <c r="S187" s="35"/>
      <c r="T187" s="35"/>
      <c r="U187" s="36" t="s">
        <v>66</v>
      </c>
      <c r="V187" s="165">
        <v>0</v>
      </c>
      <c r="W187" s="166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t="16.5" customHeight="1" x14ac:dyDescent="0.25">
      <c r="A188" s="55" t="s">
        <v>241</v>
      </c>
      <c r="B188" s="55" t="s">
        <v>242</v>
      </c>
      <c r="C188" s="32">
        <v>4301070912</v>
      </c>
      <c r="D188" s="172">
        <v>4607111037213</v>
      </c>
      <c r="E188" s="171"/>
      <c r="F188" s="164">
        <v>0.4</v>
      </c>
      <c r="G188" s="33">
        <v>8</v>
      </c>
      <c r="H188" s="164">
        <v>3.2</v>
      </c>
      <c r="I188" s="164">
        <v>3.44</v>
      </c>
      <c r="J188" s="33">
        <v>144</v>
      </c>
      <c r="K188" s="33" t="s">
        <v>64</v>
      </c>
      <c r="L188" s="34" t="s">
        <v>65</v>
      </c>
      <c r="M188" s="33">
        <v>180</v>
      </c>
      <c r="N188" s="31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8" s="170"/>
      <c r="P188" s="170"/>
      <c r="Q188" s="170"/>
      <c r="R188" s="171"/>
      <c r="S188" s="35"/>
      <c r="T188" s="35"/>
      <c r="U188" s="36" t="s">
        <v>66</v>
      </c>
      <c r="V188" s="165">
        <v>0</v>
      </c>
      <c r="W188" s="166">
        <f>IFERROR(IF(V188="","",V188),"")</f>
        <v>0</v>
      </c>
      <c r="X188" s="37">
        <f>IFERROR(IF(V188="","",V188*0.00866),"")</f>
        <v>0</v>
      </c>
      <c r="Y188" s="57"/>
      <c r="Z188" s="58"/>
      <c r="AD188" s="62"/>
      <c r="BA188" s="126" t="s">
        <v>1</v>
      </c>
    </row>
    <row r="189" spans="1:53" x14ac:dyDescent="0.2">
      <c r="A189" s="175"/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174"/>
      <c r="M189" s="176"/>
      <c r="N189" s="179" t="s">
        <v>67</v>
      </c>
      <c r="O189" s="180"/>
      <c r="P189" s="180"/>
      <c r="Q189" s="180"/>
      <c r="R189" s="180"/>
      <c r="S189" s="180"/>
      <c r="T189" s="181"/>
      <c r="U189" s="38" t="s">
        <v>66</v>
      </c>
      <c r="V189" s="167">
        <f>IFERROR(SUM(V187:V188),"0")</f>
        <v>0</v>
      </c>
      <c r="W189" s="167">
        <f>IFERROR(SUM(W187:W188),"0")</f>
        <v>0</v>
      </c>
      <c r="X189" s="167">
        <f>IFERROR(IF(X187="",0,X187),"0")+IFERROR(IF(X188="",0,X188),"0")</f>
        <v>0</v>
      </c>
      <c r="Y189" s="168"/>
      <c r="Z189" s="168"/>
    </row>
    <row r="190" spans="1:53" x14ac:dyDescent="0.2">
      <c r="A190" s="174"/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6"/>
      <c r="N190" s="179" t="s">
        <v>67</v>
      </c>
      <c r="O190" s="180"/>
      <c r="P190" s="180"/>
      <c r="Q190" s="180"/>
      <c r="R190" s="180"/>
      <c r="S190" s="180"/>
      <c r="T190" s="181"/>
      <c r="U190" s="38" t="s">
        <v>68</v>
      </c>
      <c r="V190" s="167">
        <f>IFERROR(SUMPRODUCT(V187:V188*H187:H188),"0")</f>
        <v>0</v>
      </c>
      <c r="W190" s="167">
        <f>IFERROR(SUMPRODUCT(W187:W188*H187:H188),"0")</f>
        <v>0</v>
      </c>
      <c r="X190" s="38"/>
      <c r="Y190" s="168"/>
      <c r="Z190" s="168"/>
    </row>
    <row r="191" spans="1:53" ht="16.5" customHeight="1" x14ac:dyDescent="0.25">
      <c r="A191" s="173" t="s">
        <v>243</v>
      </c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161"/>
      <c r="Z191" s="161"/>
    </row>
    <row r="192" spans="1:53" ht="14.25" customHeight="1" x14ac:dyDescent="0.25">
      <c r="A192" s="188" t="s">
        <v>61</v>
      </c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60"/>
      <c r="Z192" s="160"/>
    </row>
    <row r="193" spans="1:53" ht="16.5" customHeight="1" x14ac:dyDescent="0.25">
      <c r="A193" s="55" t="s">
        <v>244</v>
      </c>
      <c r="B193" s="55" t="s">
        <v>245</v>
      </c>
      <c r="C193" s="32">
        <v>4301070948</v>
      </c>
      <c r="D193" s="172">
        <v>4607111037022</v>
      </c>
      <c r="E193" s="171"/>
      <c r="F193" s="164">
        <v>0.7</v>
      </c>
      <c r="G193" s="33">
        <v>8</v>
      </c>
      <c r="H193" s="164">
        <v>5.6</v>
      </c>
      <c r="I193" s="164">
        <v>5.87</v>
      </c>
      <c r="J193" s="33">
        <v>84</v>
      </c>
      <c r="K193" s="33" t="s">
        <v>64</v>
      </c>
      <c r="L193" s="34" t="s">
        <v>65</v>
      </c>
      <c r="M193" s="33">
        <v>180</v>
      </c>
      <c r="N193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3" s="170"/>
      <c r="P193" s="170"/>
      <c r="Q193" s="170"/>
      <c r="R193" s="171"/>
      <c r="S193" s="35"/>
      <c r="T193" s="35"/>
      <c r="U193" s="36" t="s">
        <v>66</v>
      </c>
      <c r="V193" s="165">
        <v>45</v>
      </c>
      <c r="W193" s="166">
        <f>IFERROR(IF(V193="","",V193),"")</f>
        <v>45</v>
      </c>
      <c r="X193" s="37">
        <f>IFERROR(IF(V193="","",V193*0.0155),"")</f>
        <v>0.69750000000000001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246</v>
      </c>
      <c r="B194" s="55" t="s">
        <v>247</v>
      </c>
      <c r="C194" s="32">
        <v>4301070990</v>
      </c>
      <c r="D194" s="172">
        <v>4607111038494</v>
      </c>
      <c r="E194" s="171"/>
      <c r="F194" s="164">
        <v>0.7</v>
      </c>
      <c r="G194" s="33">
        <v>8</v>
      </c>
      <c r="H194" s="164">
        <v>5.6</v>
      </c>
      <c r="I194" s="164">
        <v>5.87</v>
      </c>
      <c r="J194" s="33">
        <v>84</v>
      </c>
      <c r="K194" s="33" t="s">
        <v>64</v>
      </c>
      <c r="L194" s="34" t="s">
        <v>65</v>
      </c>
      <c r="M194" s="33">
        <v>180</v>
      </c>
      <c r="N194" s="2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4" s="170"/>
      <c r="P194" s="170"/>
      <c r="Q194" s="170"/>
      <c r="R194" s="171"/>
      <c r="S194" s="35"/>
      <c r="T194" s="35"/>
      <c r="U194" s="36" t="s">
        <v>66</v>
      </c>
      <c r="V194" s="165">
        <v>0</v>
      </c>
      <c r="W194" s="166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customHeight="1" x14ac:dyDescent="0.25">
      <c r="A195" s="55" t="s">
        <v>248</v>
      </c>
      <c r="B195" s="55" t="s">
        <v>249</v>
      </c>
      <c r="C195" s="32">
        <v>4301070966</v>
      </c>
      <c r="D195" s="172">
        <v>4607111038135</v>
      </c>
      <c r="E195" s="171"/>
      <c r="F195" s="164">
        <v>0.7</v>
      </c>
      <c r="G195" s="33">
        <v>8</v>
      </c>
      <c r="H195" s="164">
        <v>5.6</v>
      </c>
      <c r="I195" s="164">
        <v>5.87</v>
      </c>
      <c r="J195" s="33">
        <v>84</v>
      </c>
      <c r="K195" s="33" t="s">
        <v>64</v>
      </c>
      <c r="L195" s="34" t="s">
        <v>65</v>
      </c>
      <c r="M195" s="33">
        <v>180</v>
      </c>
      <c r="N195" s="2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5" s="170"/>
      <c r="P195" s="170"/>
      <c r="Q195" s="170"/>
      <c r="R195" s="171"/>
      <c r="S195" s="35"/>
      <c r="T195" s="35"/>
      <c r="U195" s="36" t="s">
        <v>66</v>
      </c>
      <c r="V195" s="165">
        <v>15</v>
      </c>
      <c r="W195" s="166">
        <f>IFERROR(IF(V195="","",V195),"")</f>
        <v>15</v>
      </c>
      <c r="X195" s="37">
        <f>IFERROR(IF(V195="","",V195*0.0155),"")</f>
        <v>0.23249999999999998</v>
      </c>
      <c r="Y195" s="57"/>
      <c r="Z195" s="58"/>
      <c r="AD195" s="62"/>
      <c r="BA195" s="129" t="s">
        <v>1</v>
      </c>
    </row>
    <row r="196" spans="1:53" x14ac:dyDescent="0.2">
      <c r="A196" s="175"/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6"/>
      <c r="N196" s="179" t="s">
        <v>67</v>
      </c>
      <c r="O196" s="180"/>
      <c r="P196" s="180"/>
      <c r="Q196" s="180"/>
      <c r="R196" s="180"/>
      <c r="S196" s="180"/>
      <c r="T196" s="181"/>
      <c r="U196" s="38" t="s">
        <v>66</v>
      </c>
      <c r="V196" s="167">
        <f>IFERROR(SUM(V193:V195),"0")</f>
        <v>60</v>
      </c>
      <c r="W196" s="167">
        <f>IFERROR(SUM(W193:W195),"0")</f>
        <v>60</v>
      </c>
      <c r="X196" s="167">
        <f>IFERROR(IF(X193="",0,X193),"0")+IFERROR(IF(X194="",0,X194),"0")+IFERROR(IF(X195="",0,X195),"0")</f>
        <v>0.92999999999999994</v>
      </c>
      <c r="Y196" s="168"/>
      <c r="Z196" s="168"/>
    </row>
    <row r="197" spans="1:53" x14ac:dyDescent="0.2">
      <c r="A197" s="174"/>
      <c r="B197" s="174"/>
      <c r="C197" s="174"/>
      <c r="D197" s="174"/>
      <c r="E197" s="174"/>
      <c r="F197" s="174"/>
      <c r="G197" s="174"/>
      <c r="H197" s="174"/>
      <c r="I197" s="174"/>
      <c r="J197" s="174"/>
      <c r="K197" s="174"/>
      <c r="L197" s="174"/>
      <c r="M197" s="176"/>
      <c r="N197" s="179" t="s">
        <v>67</v>
      </c>
      <c r="O197" s="180"/>
      <c r="P197" s="180"/>
      <c r="Q197" s="180"/>
      <c r="R197" s="180"/>
      <c r="S197" s="180"/>
      <c r="T197" s="181"/>
      <c r="U197" s="38" t="s">
        <v>68</v>
      </c>
      <c r="V197" s="167">
        <f>IFERROR(SUMPRODUCT(V193:V195*H193:H195),"0")</f>
        <v>336</v>
      </c>
      <c r="W197" s="167">
        <f>IFERROR(SUMPRODUCT(W193:W195*H193:H195),"0")</f>
        <v>336</v>
      </c>
      <c r="X197" s="38"/>
      <c r="Y197" s="168"/>
      <c r="Z197" s="168"/>
    </row>
    <row r="198" spans="1:53" ht="16.5" customHeight="1" x14ac:dyDescent="0.25">
      <c r="A198" s="173" t="s">
        <v>250</v>
      </c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161"/>
      <c r="Z198" s="161"/>
    </row>
    <row r="199" spans="1:53" ht="14.25" customHeight="1" x14ac:dyDescent="0.25">
      <c r="A199" s="188" t="s">
        <v>61</v>
      </c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  <c r="R199" s="174"/>
      <c r="S199" s="174"/>
      <c r="T199" s="174"/>
      <c r="U199" s="174"/>
      <c r="V199" s="174"/>
      <c r="W199" s="174"/>
      <c r="X199" s="174"/>
      <c r="Y199" s="160"/>
      <c r="Z199" s="160"/>
    </row>
    <row r="200" spans="1:53" ht="27" customHeight="1" x14ac:dyDescent="0.25">
      <c r="A200" s="55" t="s">
        <v>251</v>
      </c>
      <c r="B200" s="55" t="s">
        <v>252</v>
      </c>
      <c r="C200" s="32">
        <v>4301070915</v>
      </c>
      <c r="D200" s="172">
        <v>4607111035882</v>
      </c>
      <c r="E200" s="171"/>
      <c r="F200" s="164">
        <v>0.43</v>
      </c>
      <c r="G200" s="33">
        <v>16</v>
      </c>
      <c r="H200" s="164">
        <v>6.88</v>
      </c>
      <c r="I200" s="164">
        <v>7.19</v>
      </c>
      <c r="J200" s="33">
        <v>84</v>
      </c>
      <c r="K200" s="33" t="s">
        <v>64</v>
      </c>
      <c r="L200" s="34" t="s">
        <v>65</v>
      </c>
      <c r="M200" s="33">
        <v>180</v>
      </c>
      <c r="N200" s="2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0" s="170"/>
      <c r="P200" s="170"/>
      <c r="Q200" s="170"/>
      <c r="R200" s="171"/>
      <c r="S200" s="35"/>
      <c r="T200" s="35"/>
      <c r="U200" s="36" t="s">
        <v>66</v>
      </c>
      <c r="V200" s="165">
        <v>0</v>
      </c>
      <c r="W200" s="166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ht="27" customHeight="1" x14ac:dyDescent="0.25">
      <c r="A201" s="55" t="s">
        <v>253</v>
      </c>
      <c r="B201" s="55" t="s">
        <v>254</v>
      </c>
      <c r="C201" s="32">
        <v>4301070921</v>
      </c>
      <c r="D201" s="172">
        <v>4607111035905</v>
      </c>
      <c r="E201" s="171"/>
      <c r="F201" s="164">
        <v>0.9</v>
      </c>
      <c r="G201" s="33">
        <v>8</v>
      </c>
      <c r="H201" s="164">
        <v>7.2</v>
      </c>
      <c r="I201" s="164">
        <v>7.47</v>
      </c>
      <c r="J201" s="33">
        <v>84</v>
      </c>
      <c r="K201" s="33" t="s">
        <v>64</v>
      </c>
      <c r="L201" s="34" t="s">
        <v>65</v>
      </c>
      <c r="M201" s="33">
        <v>180</v>
      </c>
      <c r="N20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1" s="170"/>
      <c r="P201" s="170"/>
      <c r="Q201" s="170"/>
      <c r="R201" s="171"/>
      <c r="S201" s="35"/>
      <c r="T201" s="35"/>
      <c r="U201" s="36" t="s">
        <v>66</v>
      </c>
      <c r="V201" s="165">
        <v>0</v>
      </c>
      <c r="W201" s="166">
        <f>IFERROR(IF(V201="","",V201),"")</f>
        <v>0</v>
      </c>
      <c r="X201" s="37">
        <f>IFERROR(IF(V201="","",V201*0.0155),"")</f>
        <v>0</v>
      </c>
      <c r="Y201" s="57"/>
      <c r="Z201" s="58"/>
      <c r="AD201" s="62"/>
      <c r="BA201" s="131" t="s">
        <v>1</v>
      </c>
    </row>
    <row r="202" spans="1:53" ht="27" customHeight="1" x14ac:dyDescent="0.25">
      <c r="A202" s="55" t="s">
        <v>255</v>
      </c>
      <c r="B202" s="55" t="s">
        <v>256</v>
      </c>
      <c r="C202" s="32">
        <v>4301070917</v>
      </c>
      <c r="D202" s="172">
        <v>4607111035912</v>
      </c>
      <c r="E202" s="171"/>
      <c r="F202" s="164">
        <v>0.43</v>
      </c>
      <c r="G202" s="33">
        <v>16</v>
      </c>
      <c r="H202" s="164">
        <v>6.88</v>
      </c>
      <c r="I202" s="164">
        <v>7.19</v>
      </c>
      <c r="J202" s="33">
        <v>84</v>
      </c>
      <c r="K202" s="33" t="s">
        <v>64</v>
      </c>
      <c r="L202" s="34" t="s">
        <v>65</v>
      </c>
      <c r="M202" s="33">
        <v>180</v>
      </c>
      <c r="N202" s="28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2" s="170"/>
      <c r="P202" s="170"/>
      <c r="Q202" s="170"/>
      <c r="R202" s="171"/>
      <c r="S202" s="35"/>
      <c r="T202" s="35"/>
      <c r="U202" s="36" t="s">
        <v>66</v>
      </c>
      <c r="V202" s="165">
        <v>0</v>
      </c>
      <c r="W202" s="166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27" customHeight="1" x14ac:dyDescent="0.25">
      <c r="A203" s="55" t="s">
        <v>257</v>
      </c>
      <c r="B203" s="55" t="s">
        <v>258</v>
      </c>
      <c r="C203" s="32">
        <v>4301070920</v>
      </c>
      <c r="D203" s="172">
        <v>4607111035929</v>
      </c>
      <c r="E203" s="171"/>
      <c r="F203" s="164">
        <v>0.9</v>
      </c>
      <c r="G203" s="33">
        <v>8</v>
      </c>
      <c r="H203" s="164">
        <v>7.2</v>
      </c>
      <c r="I203" s="164">
        <v>7.47</v>
      </c>
      <c r="J203" s="33">
        <v>84</v>
      </c>
      <c r="K203" s="33" t="s">
        <v>64</v>
      </c>
      <c r="L203" s="34" t="s">
        <v>65</v>
      </c>
      <c r="M203" s="33">
        <v>180</v>
      </c>
      <c r="N203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3" s="170"/>
      <c r="P203" s="170"/>
      <c r="Q203" s="170"/>
      <c r="R203" s="171"/>
      <c r="S203" s="35"/>
      <c r="T203" s="35"/>
      <c r="U203" s="36" t="s">
        <v>66</v>
      </c>
      <c r="V203" s="165">
        <v>60</v>
      </c>
      <c r="W203" s="166">
        <f>IFERROR(IF(V203="","",V203),"")</f>
        <v>60</v>
      </c>
      <c r="X203" s="37">
        <f>IFERROR(IF(V203="","",V203*0.0155),"")</f>
        <v>0.92999999999999994</v>
      </c>
      <c r="Y203" s="57"/>
      <c r="Z203" s="58"/>
      <c r="AD203" s="62"/>
      <c r="BA203" s="133" t="s">
        <v>1</v>
      </c>
    </row>
    <row r="204" spans="1:53" x14ac:dyDescent="0.2">
      <c r="A204" s="175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76"/>
      <c r="N204" s="179" t="s">
        <v>67</v>
      </c>
      <c r="O204" s="180"/>
      <c r="P204" s="180"/>
      <c r="Q204" s="180"/>
      <c r="R204" s="180"/>
      <c r="S204" s="180"/>
      <c r="T204" s="181"/>
      <c r="U204" s="38" t="s">
        <v>66</v>
      </c>
      <c r="V204" s="167">
        <f>IFERROR(SUM(V200:V203),"0")</f>
        <v>60</v>
      </c>
      <c r="W204" s="167">
        <f>IFERROR(SUM(W200:W203),"0")</f>
        <v>60</v>
      </c>
      <c r="X204" s="167">
        <f>IFERROR(IF(X200="",0,X200),"0")+IFERROR(IF(X201="",0,X201),"0")+IFERROR(IF(X202="",0,X202),"0")+IFERROR(IF(X203="",0,X203),"0")</f>
        <v>0.92999999999999994</v>
      </c>
      <c r="Y204" s="168"/>
      <c r="Z204" s="168"/>
    </row>
    <row r="205" spans="1:53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76"/>
      <c r="N205" s="179" t="s">
        <v>67</v>
      </c>
      <c r="O205" s="180"/>
      <c r="P205" s="180"/>
      <c r="Q205" s="180"/>
      <c r="R205" s="180"/>
      <c r="S205" s="180"/>
      <c r="T205" s="181"/>
      <c r="U205" s="38" t="s">
        <v>68</v>
      </c>
      <c r="V205" s="167">
        <f>IFERROR(SUMPRODUCT(V200:V203*H200:H203),"0")</f>
        <v>432</v>
      </c>
      <c r="W205" s="167">
        <f>IFERROR(SUMPRODUCT(W200:W203*H200:H203),"0")</f>
        <v>432</v>
      </c>
      <c r="X205" s="38"/>
      <c r="Y205" s="168"/>
      <c r="Z205" s="168"/>
    </row>
    <row r="206" spans="1:53" ht="16.5" customHeight="1" x14ac:dyDescent="0.25">
      <c r="A206" s="173" t="s">
        <v>259</v>
      </c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161"/>
      <c r="Z206" s="161"/>
    </row>
    <row r="207" spans="1:53" ht="14.25" customHeight="1" x14ac:dyDescent="0.25">
      <c r="A207" s="188" t="s">
        <v>225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60"/>
      <c r="Z207" s="160"/>
    </row>
    <row r="208" spans="1:53" ht="27" customHeight="1" x14ac:dyDescent="0.25">
      <c r="A208" s="55" t="s">
        <v>260</v>
      </c>
      <c r="B208" s="55" t="s">
        <v>261</v>
      </c>
      <c r="C208" s="32">
        <v>4301051320</v>
      </c>
      <c r="D208" s="172">
        <v>4680115881334</v>
      </c>
      <c r="E208" s="171"/>
      <c r="F208" s="164">
        <v>0.33</v>
      </c>
      <c r="G208" s="33">
        <v>6</v>
      </c>
      <c r="H208" s="164">
        <v>1.98</v>
      </c>
      <c r="I208" s="164">
        <v>2.27</v>
      </c>
      <c r="J208" s="33">
        <v>156</v>
      </c>
      <c r="K208" s="33" t="s">
        <v>64</v>
      </c>
      <c r="L208" s="34" t="s">
        <v>228</v>
      </c>
      <c r="M208" s="33">
        <v>365</v>
      </c>
      <c r="N208" s="31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8" s="170"/>
      <c r="P208" s="170"/>
      <c r="Q208" s="170"/>
      <c r="R208" s="171"/>
      <c r="S208" s="35"/>
      <c r="T208" s="35"/>
      <c r="U208" s="36" t="s">
        <v>66</v>
      </c>
      <c r="V208" s="165">
        <v>0</v>
      </c>
      <c r="W208" s="166">
        <f>IFERROR(IF(V208="","",V208),"")</f>
        <v>0</v>
      </c>
      <c r="X208" s="37">
        <f>IFERROR(IF(V208="","",V208*0.00753),"")</f>
        <v>0</v>
      </c>
      <c r="Y208" s="57"/>
      <c r="Z208" s="58"/>
      <c r="AD208" s="62"/>
      <c r="BA208" s="134" t="s">
        <v>229</v>
      </c>
    </row>
    <row r="209" spans="1:53" x14ac:dyDescent="0.2">
      <c r="A209" s="175"/>
      <c r="B209" s="174"/>
      <c r="C209" s="174"/>
      <c r="D209" s="174"/>
      <c r="E209" s="174"/>
      <c r="F209" s="174"/>
      <c r="G209" s="174"/>
      <c r="H209" s="174"/>
      <c r="I209" s="174"/>
      <c r="J209" s="174"/>
      <c r="K209" s="174"/>
      <c r="L209" s="174"/>
      <c r="M209" s="176"/>
      <c r="N209" s="179" t="s">
        <v>67</v>
      </c>
      <c r="O209" s="180"/>
      <c r="P209" s="180"/>
      <c r="Q209" s="180"/>
      <c r="R209" s="180"/>
      <c r="S209" s="180"/>
      <c r="T209" s="181"/>
      <c r="U209" s="38" t="s">
        <v>66</v>
      </c>
      <c r="V209" s="167">
        <f>IFERROR(SUM(V208:V208),"0")</f>
        <v>0</v>
      </c>
      <c r="W209" s="167">
        <f>IFERROR(SUM(W208:W208),"0")</f>
        <v>0</v>
      </c>
      <c r="X209" s="167">
        <f>IFERROR(IF(X208="",0,X208),"0")</f>
        <v>0</v>
      </c>
      <c r="Y209" s="168"/>
      <c r="Z209" s="168"/>
    </row>
    <row r="210" spans="1:53" x14ac:dyDescent="0.2">
      <c r="A210" s="174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76"/>
      <c r="N210" s="179" t="s">
        <v>67</v>
      </c>
      <c r="O210" s="180"/>
      <c r="P210" s="180"/>
      <c r="Q210" s="180"/>
      <c r="R210" s="180"/>
      <c r="S210" s="180"/>
      <c r="T210" s="181"/>
      <c r="U210" s="38" t="s">
        <v>68</v>
      </c>
      <c r="V210" s="167">
        <f>IFERROR(SUMPRODUCT(V208:V208*H208:H208),"0")</f>
        <v>0</v>
      </c>
      <c r="W210" s="167">
        <f>IFERROR(SUMPRODUCT(W208:W208*H208:H208),"0")</f>
        <v>0</v>
      </c>
      <c r="X210" s="38"/>
      <c r="Y210" s="168"/>
      <c r="Z210" s="168"/>
    </row>
    <row r="211" spans="1:53" ht="16.5" customHeight="1" x14ac:dyDescent="0.25">
      <c r="A211" s="173" t="s">
        <v>262</v>
      </c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  <c r="U211" s="174"/>
      <c r="V211" s="174"/>
      <c r="W211" s="174"/>
      <c r="X211" s="174"/>
      <c r="Y211" s="161"/>
      <c r="Z211" s="161"/>
    </row>
    <row r="212" spans="1:53" ht="14.25" customHeight="1" x14ac:dyDescent="0.25">
      <c r="A212" s="188" t="s">
        <v>61</v>
      </c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74"/>
      <c r="U212" s="174"/>
      <c r="V212" s="174"/>
      <c r="W212" s="174"/>
      <c r="X212" s="174"/>
      <c r="Y212" s="160"/>
      <c r="Z212" s="160"/>
    </row>
    <row r="213" spans="1:53" ht="16.5" customHeight="1" x14ac:dyDescent="0.25">
      <c r="A213" s="55" t="s">
        <v>263</v>
      </c>
      <c r="B213" s="55" t="s">
        <v>264</v>
      </c>
      <c r="C213" s="32">
        <v>4301070874</v>
      </c>
      <c r="D213" s="172">
        <v>4607111035332</v>
      </c>
      <c r="E213" s="171"/>
      <c r="F213" s="164">
        <v>0.43</v>
      </c>
      <c r="G213" s="33">
        <v>16</v>
      </c>
      <c r="H213" s="164">
        <v>6.88</v>
      </c>
      <c r="I213" s="164">
        <v>7.2060000000000004</v>
      </c>
      <c r="J213" s="33">
        <v>84</v>
      </c>
      <c r="K213" s="33" t="s">
        <v>64</v>
      </c>
      <c r="L213" s="34" t="s">
        <v>65</v>
      </c>
      <c r="M213" s="33">
        <v>180</v>
      </c>
      <c r="N213" s="26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3" s="170"/>
      <c r="P213" s="170"/>
      <c r="Q213" s="170"/>
      <c r="R213" s="171"/>
      <c r="S213" s="35"/>
      <c r="T213" s="35"/>
      <c r="U213" s="36" t="s">
        <v>66</v>
      </c>
      <c r="V213" s="165">
        <v>0</v>
      </c>
      <c r="W213" s="166">
        <f>IFERROR(IF(V213="","",V213),"")</f>
        <v>0</v>
      </c>
      <c r="X213" s="37">
        <f>IFERROR(IF(V213="","",V213*0.0155),"")</f>
        <v>0</v>
      </c>
      <c r="Y213" s="57"/>
      <c r="Z213" s="58"/>
      <c r="AD213" s="62"/>
      <c r="BA213" s="135" t="s">
        <v>1</v>
      </c>
    </row>
    <row r="214" spans="1:53" ht="16.5" customHeight="1" x14ac:dyDescent="0.25">
      <c r="A214" s="55" t="s">
        <v>265</v>
      </c>
      <c r="B214" s="55" t="s">
        <v>266</v>
      </c>
      <c r="C214" s="32">
        <v>4301070873</v>
      </c>
      <c r="D214" s="172">
        <v>4607111035080</v>
      </c>
      <c r="E214" s="171"/>
      <c r="F214" s="164">
        <v>0.9</v>
      </c>
      <c r="G214" s="33">
        <v>8</v>
      </c>
      <c r="H214" s="164">
        <v>7.2</v>
      </c>
      <c r="I214" s="164">
        <v>7.47</v>
      </c>
      <c r="J214" s="33">
        <v>84</v>
      </c>
      <c r="K214" s="33" t="s">
        <v>64</v>
      </c>
      <c r="L214" s="34" t="s">
        <v>65</v>
      </c>
      <c r="M214" s="33">
        <v>180</v>
      </c>
      <c r="N214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4" s="170"/>
      <c r="P214" s="170"/>
      <c r="Q214" s="170"/>
      <c r="R214" s="171"/>
      <c r="S214" s="35"/>
      <c r="T214" s="35"/>
      <c r="U214" s="36" t="s">
        <v>66</v>
      </c>
      <c r="V214" s="165">
        <v>0</v>
      </c>
      <c r="W214" s="166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6" t="s">
        <v>1</v>
      </c>
    </row>
    <row r="215" spans="1:53" x14ac:dyDescent="0.2">
      <c r="A215" s="175"/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6"/>
      <c r="N215" s="179" t="s">
        <v>67</v>
      </c>
      <c r="O215" s="180"/>
      <c r="P215" s="180"/>
      <c r="Q215" s="180"/>
      <c r="R215" s="180"/>
      <c r="S215" s="180"/>
      <c r="T215" s="181"/>
      <c r="U215" s="38" t="s">
        <v>66</v>
      </c>
      <c r="V215" s="167">
        <f>IFERROR(SUM(V213:V214),"0")</f>
        <v>0</v>
      </c>
      <c r="W215" s="167">
        <f>IFERROR(SUM(W213:W214),"0")</f>
        <v>0</v>
      </c>
      <c r="X215" s="167">
        <f>IFERROR(IF(X213="",0,X213),"0")+IFERROR(IF(X214="",0,X214),"0")</f>
        <v>0</v>
      </c>
      <c r="Y215" s="168"/>
      <c r="Z215" s="168"/>
    </row>
    <row r="216" spans="1:53" x14ac:dyDescent="0.2">
      <c r="A216" s="174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76"/>
      <c r="N216" s="179" t="s">
        <v>67</v>
      </c>
      <c r="O216" s="180"/>
      <c r="P216" s="180"/>
      <c r="Q216" s="180"/>
      <c r="R216" s="180"/>
      <c r="S216" s="180"/>
      <c r="T216" s="181"/>
      <c r="U216" s="38" t="s">
        <v>68</v>
      </c>
      <c r="V216" s="167">
        <f>IFERROR(SUMPRODUCT(V213:V214*H213:H214),"0")</f>
        <v>0</v>
      </c>
      <c r="W216" s="167">
        <f>IFERROR(SUMPRODUCT(W213:W214*H213:H214),"0")</f>
        <v>0</v>
      </c>
      <c r="X216" s="38"/>
      <c r="Y216" s="168"/>
      <c r="Z216" s="168"/>
    </row>
    <row r="217" spans="1:53" ht="27.75" customHeight="1" x14ac:dyDescent="0.2">
      <c r="A217" s="202" t="s">
        <v>267</v>
      </c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49"/>
      <c r="Z217" s="49"/>
    </row>
    <row r="218" spans="1:53" ht="16.5" customHeight="1" x14ac:dyDescent="0.25">
      <c r="A218" s="173" t="s">
        <v>268</v>
      </c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161"/>
      <c r="Z218" s="161"/>
    </row>
    <row r="219" spans="1:53" ht="14.25" customHeight="1" x14ac:dyDescent="0.25">
      <c r="A219" s="188" t="s">
        <v>61</v>
      </c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160"/>
      <c r="Z219" s="160"/>
    </row>
    <row r="220" spans="1:53" ht="27" customHeight="1" x14ac:dyDescent="0.25">
      <c r="A220" s="55" t="s">
        <v>269</v>
      </c>
      <c r="B220" s="55" t="s">
        <v>270</v>
      </c>
      <c r="C220" s="32">
        <v>4301070941</v>
      </c>
      <c r="D220" s="172">
        <v>4607111036162</v>
      </c>
      <c r="E220" s="171"/>
      <c r="F220" s="164">
        <v>0.8</v>
      </c>
      <c r="G220" s="33">
        <v>8</v>
      </c>
      <c r="H220" s="164">
        <v>6.4</v>
      </c>
      <c r="I220" s="164">
        <v>6.6811999999999996</v>
      </c>
      <c r="J220" s="33">
        <v>84</v>
      </c>
      <c r="K220" s="33" t="s">
        <v>64</v>
      </c>
      <c r="L220" s="34" t="s">
        <v>65</v>
      </c>
      <c r="M220" s="33">
        <v>90</v>
      </c>
      <c r="N220" s="22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0" s="170"/>
      <c r="P220" s="170"/>
      <c r="Q220" s="170"/>
      <c r="R220" s="171"/>
      <c r="S220" s="35"/>
      <c r="T220" s="35"/>
      <c r="U220" s="36" t="s">
        <v>66</v>
      </c>
      <c r="V220" s="165">
        <v>0</v>
      </c>
      <c r="W220" s="166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7" t="s">
        <v>1</v>
      </c>
    </row>
    <row r="221" spans="1:53" x14ac:dyDescent="0.2">
      <c r="A221" s="175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76"/>
      <c r="N221" s="179" t="s">
        <v>67</v>
      </c>
      <c r="O221" s="180"/>
      <c r="P221" s="180"/>
      <c r="Q221" s="180"/>
      <c r="R221" s="180"/>
      <c r="S221" s="180"/>
      <c r="T221" s="181"/>
      <c r="U221" s="38" t="s">
        <v>66</v>
      </c>
      <c r="V221" s="167">
        <f>IFERROR(SUM(V220:V220),"0")</f>
        <v>0</v>
      </c>
      <c r="W221" s="167">
        <f>IFERROR(SUM(W220:W220),"0")</f>
        <v>0</v>
      </c>
      <c r="X221" s="167">
        <f>IFERROR(IF(X220="",0,X220),"0")</f>
        <v>0</v>
      </c>
      <c r="Y221" s="168"/>
      <c r="Z221" s="168"/>
    </row>
    <row r="222" spans="1:53" x14ac:dyDescent="0.2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76"/>
      <c r="N222" s="179" t="s">
        <v>67</v>
      </c>
      <c r="O222" s="180"/>
      <c r="P222" s="180"/>
      <c r="Q222" s="180"/>
      <c r="R222" s="180"/>
      <c r="S222" s="180"/>
      <c r="T222" s="181"/>
      <c r="U222" s="38" t="s">
        <v>68</v>
      </c>
      <c r="V222" s="167">
        <f>IFERROR(SUMPRODUCT(V220:V220*H220:H220),"0")</f>
        <v>0</v>
      </c>
      <c r="W222" s="167">
        <f>IFERROR(SUMPRODUCT(W220:W220*H220:H220),"0")</f>
        <v>0</v>
      </c>
      <c r="X222" s="38"/>
      <c r="Y222" s="168"/>
      <c r="Z222" s="168"/>
    </row>
    <row r="223" spans="1:53" ht="27.75" customHeight="1" x14ac:dyDescent="0.2">
      <c r="A223" s="202" t="s">
        <v>271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49"/>
      <c r="Z223" s="49"/>
    </row>
    <row r="224" spans="1:53" ht="16.5" customHeight="1" x14ac:dyDescent="0.25">
      <c r="A224" s="173" t="s">
        <v>272</v>
      </c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  <c r="U224" s="174"/>
      <c r="V224" s="174"/>
      <c r="W224" s="174"/>
      <c r="X224" s="174"/>
      <c r="Y224" s="161"/>
      <c r="Z224" s="161"/>
    </row>
    <row r="225" spans="1:53" ht="14.25" customHeight="1" x14ac:dyDescent="0.25">
      <c r="A225" s="188" t="s">
        <v>61</v>
      </c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  <c r="U225" s="174"/>
      <c r="V225" s="174"/>
      <c r="W225" s="174"/>
      <c r="X225" s="174"/>
      <c r="Y225" s="160"/>
      <c r="Z225" s="160"/>
    </row>
    <row r="226" spans="1:53" ht="27" customHeight="1" x14ac:dyDescent="0.25">
      <c r="A226" s="55" t="s">
        <v>273</v>
      </c>
      <c r="B226" s="55" t="s">
        <v>274</v>
      </c>
      <c r="C226" s="32">
        <v>4301070965</v>
      </c>
      <c r="D226" s="172">
        <v>4607111035899</v>
      </c>
      <c r="E226" s="171"/>
      <c r="F226" s="164">
        <v>1</v>
      </c>
      <c r="G226" s="33">
        <v>5</v>
      </c>
      <c r="H226" s="164">
        <v>5</v>
      </c>
      <c r="I226" s="164">
        <v>5.2619999999999996</v>
      </c>
      <c r="J226" s="33">
        <v>84</v>
      </c>
      <c r="K226" s="33" t="s">
        <v>64</v>
      </c>
      <c r="L226" s="34" t="s">
        <v>65</v>
      </c>
      <c r="M226" s="33">
        <v>180</v>
      </c>
      <c r="N226" s="23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6" s="170"/>
      <c r="P226" s="170"/>
      <c r="Q226" s="170"/>
      <c r="R226" s="171"/>
      <c r="S226" s="35"/>
      <c r="T226" s="35"/>
      <c r="U226" s="36" t="s">
        <v>66</v>
      </c>
      <c r="V226" s="165">
        <v>30</v>
      </c>
      <c r="W226" s="166">
        <f>IFERROR(IF(V226="","",V226),"")</f>
        <v>30</v>
      </c>
      <c r="X226" s="37">
        <f>IFERROR(IF(V226="","",V226*0.0155),"")</f>
        <v>0.46499999999999997</v>
      </c>
      <c r="Y226" s="57"/>
      <c r="Z226" s="58"/>
      <c r="AD226" s="62"/>
      <c r="BA226" s="138" t="s">
        <v>1</v>
      </c>
    </row>
    <row r="227" spans="1:53" x14ac:dyDescent="0.2">
      <c r="A227" s="175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6"/>
      <c r="N227" s="179" t="s">
        <v>67</v>
      </c>
      <c r="O227" s="180"/>
      <c r="P227" s="180"/>
      <c r="Q227" s="180"/>
      <c r="R227" s="180"/>
      <c r="S227" s="180"/>
      <c r="T227" s="181"/>
      <c r="U227" s="38" t="s">
        <v>66</v>
      </c>
      <c r="V227" s="167">
        <f>IFERROR(SUM(V226:V226),"0")</f>
        <v>30</v>
      </c>
      <c r="W227" s="167">
        <f>IFERROR(SUM(W226:W226),"0")</f>
        <v>30</v>
      </c>
      <c r="X227" s="167">
        <f>IFERROR(IF(X226="",0,X226),"0")</f>
        <v>0.46499999999999997</v>
      </c>
      <c r="Y227" s="168"/>
      <c r="Z227" s="168"/>
    </row>
    <row r="228" spans="1:53" x14ac:dyDescent="0.2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76"/>
      <c r="N228" s="179" t="s">
        <v>67</v>
      </c>
      <c r="O228" s="180"/>
      <c r="P228" s="180"/>
      <c r="Q228" s="180"/>
      <c r="R228" s="180"/>
      <c r="S228" s="180"/>
      <c r="T228" s="181"/>
      <c r="U228" s="38" t="s">
        <v>68</v>
      </c>
      <c r="V228" s="167">
        <f>IFERROR(SUMPRODUCT(V226:V226*H226:H226),"0")</f>
        <v>150</v>
      </c>
      <c r="W228" s="167">
        <f>IFERROR(SUMPRODUCT(W226:W226*H226:H226),"0")</f>
        <v>150</v>
      </c>
      <c r="X228" s="38"/>
      <c r="Y228" s="168"/>
      <c r="Z228" s="168"/>
    </row>
    <row r="229" spans="1:53" ht="16.5" customHeight="1" x14ac:dyDescent="0.25">
      <c r="A229" s="173" t="s">
        <v>275</v>
      </c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  <c r="U229" s="174"/>
      <c r="V229" s="174"/>
      <c r="W229" s="174"/>
      <c r="X229" s="174"/>
      <c r="Y229" s="161"/>
      <c r="Z229" s="161"/>
    </row>
    <row r="230" spans="1:53" ht="14.25" customHeight="1" x14ac:dyDescent="0.25">
      <c r="A230" s="188" t="s">
        <v>61</v>
      </c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  <c r="R230" s="174"/>
      <c r="S230" s="174"/>
      <c r="T230" s="174"/>
      <c r="U230" s="174"/>
      <c r="V230" s="174"/>
      <c r="W230" s="174"/>
      <c r="X230" s="174"/>
      <c r="Y230" s="160"/>
      <c r="Z230" s="160"/>
    </row>
    <row r="231" spans="1:53" ht="27" customHeight="1" x14ac:dyDescent="0.25">
      <c r="A231" s="55" t="s">
        <v>276</v>
      </c>
      <c r="B231" s="55" t="s">
        <v>277</v>
      </c>
      <c r="C231" s="32">
        <v>4301070870</v>
      </c>
      <c r="D231" s="172">
        <v>4607111036711</v>
      </c>
      <c r="E231" s="171"/>
      <c r="F231" s="164">
        <v>0.8</v>
      </c>
      <c r="G231" s="33">
        <v>8</v>
      </c>
      <c r="H231" s="164">
        <v>6.4</v>
      </c>
      <c r="I231" s="164">
        <v>6.67</v>
      </c>
      <c r="J231" s="33">
        <v>84</v>
      </c>
      <c r="K231" s="33" t="s">
        <v>64</v>
      </c>
      <c r="L231" s="34" t="s">
        <v>65</v>
      </c>
      <c r="M231" s="33">
        <v>90</v>
      </c>
      <c r="N231" s="25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1" s="170"/>
      <c r="P231" s="170"/>
      <c r="Q231" s="170"/>
      <c r="R231" s="171"/>
      <c r="S231" s="35"/>
      <c r="T231" s="35"/>
      <c r="U231" s="36" t="s">
        <v>66</v>
      </c>
      <c r="V231" s="165">
        <v>5</v>
      </c>
      <c r="W231" s="166">
        <f>IFERROR(IF(V231="","",V231),"")</f>
        <v>5</v>
      </c>
      <c r="X231" s="37">
        <f>IFERROR(IF(V231="","",V231*0.0155),"")</f>
        <v>7.7499999999999999E-2</v>
      </c>
      <c r="Y231" s="57"/>
      <c r="Z231" s="58"/>
      <c r="AD231" s="62"/>
      <c r="BA231" s="139" t="s">
        <v>1</v>
      </c>
    </row>
    <row r="232" spans="1:53" x14ac:dyDescent="0.2">
      <c r="A232" s="175"/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6"/>
      <c r="N232" s="179" t="s">
        <v>67</v>
      </c>
      <c r="O232" s="180"/>
      <c r="P232" s="180"/>
      <c r="Q232" s="180"/>
      <c r="R232" s="180"/>
      <c r="S232" s="180"/>
      <c r="T232" s="181"/>
      <c r="U232" s="38" t="s">
        <v>66</v>
      </c>
      <c r="V232" s="167">
        <f>IFERROR(SUM(V231:V231),"0")</f>
        <v>5</v>
      </c>
      <c r="W232" s="167">
        <f>IFERROR(SUM(W231:W231),"0")</f>
        <v>5</v>
      </c>
      <c r="X232" s="167">
        <f>IFERROR(IF(X231="",0,X231),"0")</f>
        <v>7.7499999999999999E-2</v>
      </c>
      <c r="Y232" s="168"/>
      <c r="Z232" s="168"/>
    </row>
    <row r="233" spans="1:53" x14ac:dyDescent="0.2">
      <c r="A233" s="174"/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6"/>
      <c r="N233" s="179" t="s">
        <v>67</v>
      </c>
      <c r="O233" s="180"/>
      <c r="P233" s="180"/>
      <c r="Q233" s="180"/>
      <c r="R233" s="180"/>
      <c r="S233" s="180"/>
      <c r="T233" s="181"/>
      <c r="U233" s="38" t="s">
        <v>68</v>
      </c>
      <c r="V233" s="167">
        <f>IFERROR(SUMPRODUCT(V231:V231*H231:H231),"0")</f>
        <v>32</v>
      </c>
      <c r="W233" s="167">
        <f>IFERROR(SUMPRODUCT(W231:W231*H231:H231),"0")</f>
        <v>32</v>
      </c>
      <c r="X233" s="38"/>
      <c r="Y233" s="168"/>
      <c r="Z233" s="168"/>
    </row>
    <row r="234" spans="1:53" ht="27.75" customHeight="1" x14ac:dyDescent="0.2">
      <c r="A234" s="202" t="s">
        <v>278</v>
      </c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49"/>
      <c r="Z234" s="49"/>
    </row>
    <row r="235" spans="1:53" ht="16.5" customHeight="1" x14ac:dyDescent="0.25">
      <c r="A235" s="173" t="s">
        <v>279</v>
      </c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  <c r="R235" s="174"/>
      <c r="S235" s="174"/>
      <c r="T235" s="174"/>
      <c r="U235" s="174"/>
      <c r="V235" s="174"/>
      <c r="W235" s="174"/>
      <c r="X235" s="174"/>
      <c r="Y235" s="161"/>
      <c r="Z235" s="161"/>
    </row>
    <row r="236" spans="1:53" ht="14.25" customHeight="1" x14ac:dyDescent="0.25">
      <c r="A236" s="188" t="s">
        <v>123</v>
      </c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174"/>
      <c r="M236" s="174"/>
      <c r="N236" s="174"/>
      <c r="O236" s="174"/>
      <c r="P236" s="174"/>
      <c r="Q236" s="174"/>
      <c r="R236" s="174"/>
      <c r="S236" s="174"/>
      <c r="T236" s="174"/>
      <c r="U236" s="174"/>
      <c r="V236" s="174"/>
      <c r="W236" s="174"/>
      <c r="X236" s="174"/>
      <c r="Y236" s="160"/>
      <c r="Z236" s="160"/>
    </row>
    <row r="237" spans="1:53" ht="27" customHeight="1" x14ac:dyDescent="0.25">
      <c r="A237" s="55" t="s">
        <v>280</v>
      </c>
      <c r="B237" s="55" t="s">
        <v>281</v>
      </c>
      <c r="C237" s="32">
        <v>4301131019</v>
      </c>
      <c r="D237" s="172">
        <v>4640242180427</v>
      </c>
      <c r="E237" s="171"/>
      <c r="F237" s="164">
        <v>1.8</v>
      </c>
      <c r="G237" s="33">
        <v>1</v>
      </c>
      <c r="H237" s="164">
        <v>1.8</v>
      </c>
      <c r="I237" s="164">
        <v>1.915</v>
      </c>
      <c r="J237" s="33">
        <v>234</v>
      </c>
      <c r="K237" s="33" t="s">
        <v>115</v>
      </c>
      <c r="L237" s="34" t="s">
        <v>65</v>
      </c>
      <c r="M237" s="33">
        <v>180</v>
      </c>
      <c r="N237" s="325" t="s">
        <v>282</v>
      </c>
      <c r="O237" s="170"/>
      <c r="P237" s="170"/>
      <c r="Q237" s="170"/>
      <c r="R237" s="171"/>
      <c r="S237" s="35"/>
      <c r="T237" s="35"/>
      <c r="U237" s="36" t="s">
        <v>66</v>
      </c>
      <c r="V237" s="165">
        <v>0</v>
      </c>
      <c r="W237" s="166">
        <f>IFERROR(IF(V237="","",V237),"")</f>
        <v>0</v>
      </c>
      <c r="X237" s="37">
        <f>IFERROR(IF(V237="","",V237*0.00502),"")</f>
        <v>0</v>
      </c>
      <c r="Y237" s="57"/>
      <c r="Z237" s="58"/>
      <c r="AD237" s="62"/>
      <c r="BA237" s="140" t="s">
        <v>75</v>
      </c>
    </row>
    <row r="238" spans="1:53" x14ac:dyDescent="0.2">
      <c r="A238" s="175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6"/>
      <c r="N238" s="179" t="s">
        <v>67</v>
      </c>
      <c r="O238" s="180"/>
      <c r="P238" s="180"/>
      <c r="Q238" s="180"/>
      <c r="R238" s="180"/>
      <c r="S238" s="180"/>
      <c r="T238" s="181"/>
      <c r="U238" s="38" t="s">
        <v>66</v>
      </c>
      <c r="V238" s="167">
        <f>IFERROR(SUM(V237:V237),"0")</f>
        <v>0</v>
      </c>
      <c r="W238" s="167">
        <f>IFERROR(SUM(W237:W237),"0")</f>
        <v>0</v>
      </c>
      <c r="X238" s="167">
        <f>IFERROR(IF(X237="",0,X237),"0")</f>
        <v>0</v>
      </c>
      <c r="Y238" s="168"/>
      <c r="Z238" s="168"/>
    </row>
    <row r="239" spans="1:53" x14ac:dyDescent="0.2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76"/>
      <c r="N239" s="179" t="s">
        <v>67</v>
      </c>
      <c r="O239" s="180"/>
      <c r="P239" s="180"/>
      <c r="Q239" s="180"/>
      <c r="R239" s="180"/>
      <c r="S239" s="180"/>
      <c r="T239" s="181"/>
      <c r="U239" s="38" t="s">
        <v>68</v>
      </c>
      <c r="V239" s="167">
        <f>IFERROR(SUMPRODUCT(V237:V237*H237:H237),"0")</f>
        <v>0</v>
      </c>
      <c r="W239" s="167">
        <f>IFERROR(SUMPRODUCT(W237:W237*H237:H237),"0")</f>
        <v>0</v>
      </c>
      <c r="X239" s="38"/>
      <c r="Y239" s="168"/>
      <c r="Z239" s="168"/>
    </row>
    <row r="240" spans="1:53" ht="14.25" customHeight="1" x14ac:dyDescent="0.25">
      <c r="A240" s="188" t="s">
        <v>71</v>
      </c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  <c r="U240" s="174"/>
      <c r="V240" s="174"/>
      <c r="W240" s="174"/>
      <c r="X240" s="174"/>
      <c r="Y240" s="160"/>
      <c r="Z240" s="160"/>
    </row>
    <row r="241" spans="1:53" ht="27" customHeight="1" x14ac:dyDescent="0.25">
      <c r="A241" s="55" t="s">
        <v>283</v>
      </c>
      <c r="B241" s="55" t="s">
        <v>284</v>
      </c>
      <c r="C241" s="32">
        <v>4301132080</v>
      </c>
      <c r="D241" s="172">
        <v>4640242180397</v>
      </c>
      <c r="E241" s="171"/>
      <c r="F241" s="164">
        <v>1</v>
      </c>
      <c r="G241" s="33">
        <v>6</v>
      </c>
      <c r="H241" s="164">
        <v>6</v>
      </c>
      <c r="I241" s="164">
        <v>6.26</v>
      </c>
      <c r="J241" s="33">
        <v>84</v>
      </c>
      <c r="K241" s="33" t="s">
        <v>64</v>
      </c>
      <c r="L241" s="34" t="s">
        <v>65</v>
      </c>
      <c r="M241" s="33">
        <v>180</v>
      </c>
      <c r="N241" s="250" t="s">
        <v>285</v>
      </c>
      <c r="O241" s="170"/>
      <c r="P241" s="170"/>
      <c r="Q241" s="170"/>
      <c r="R241" s="171"/>
      <c r="S241" s="35"/>
      <c r="T241" s="35"/>
      <c r="U241" s="36" t="s">
        <v>66</v>
      </c>
      <c r="V241" s="165">
        <v>70</v>
      </c>
      <c r="W241" s="166">
        <f>IFERROR(IF(V241="","",V241),"")</f>
        <v>70</v>
      </c>
      <c r="X241" s="37">
        <f>IFERROR(IF(V241="","",V241*0.0155),"")</f>
        <v>1.085</v>
      </c>
      <c r="Y241" s="57"/>
      <c r="Z241" s="58"/>
      <c r="AD241" s="62"/>
      <c r="BA241" s="141" t="s">
        <v>75</v>
      </c>
    </row>
    <row r="242" spans="1:53" x14ac:dyDescent="0.2">
      <c r="A242" s="175"/>
      <c r="B242" s="174"/>
      <c r="C242" s="174"/>
      <c r="D242" s="174"/>
      <c r="E242" s="174"/>
      <c r="F242" s="174"/>
      <c r="G242" s="174"/>
      <c r="H242" s="174"/>
      <c r="I242" s="174"/>
      <c r="J242" s="174"/>
      <c r="K242" s="174"/>
      <c r="L242" s="174"/>
      <c r="M242" s="176"/>
      <c r="N242" s="179" t="s">
        <v>67</v>
      </c>
      <c r="O242" s="180"/>
      <c r="P242" s="180"/>
      <c r="Q242" s="180"/>
      <c r="R242" s="180"/>
      <c r="S242" s="180"/>
      <c r="T242" s="181"/>
      <c r="U242" s="38" t="s">
        <v>66</v>
      </c>
      <c r="V242" s="167">
        <f>IFERROR(SUM(V241:V241),"0")</f>
        <v>70</v>
      </c>
      <c r="W242" s="167">
        <f>IFERROR(SUM(W241:W241),"0")</f>
        <v>70</v>
      </c>
      <c r="X242" s="167">
        <f>IFERROR(IF(X241="",0,X241),"0")</f>
        <v>1.085</v>
      </c>
      <c r="Y242" s="168"/>
      <c r="Z242" s="168"/>
    </row>
    <row r="243" spans="1:53" x14ac:dyDescent="0.2">
      <c r="A243" s="174"/>
      <c r="B243" s="174"/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6"/>
      <c r="N243" s="179" t="s">
        <v>67</v>
      </c>
      <c r="O243" s="180"/>
      <c r="P243" s="180"/>
      <c r="Q243" s="180"/>
      <c r="R243" s="180"/>
      <c r="S243" s="180"/>
      <c r="T243" s="181"/>
      <c r="U243" s="38" t="s">
        <v>68</v>
      </c>
      <c r="V243" s="167">
        <f>IFERROR(SUMPRODUCT(V241:V241*H241:H241),"0")</f>
        <v>420</v>
      </c>
      <c r="W243" s="167">
        <f>IFERROR(SUMPRODUCT(W241:W241*H241:H241),"0")</f>
        <v>420</v>
      </c>
      <c r="X243" s="38"/>
      <c r="Y243" s="168"/>
      <c r="Z243" s="168"/>
    </row>
    <row r="244" spans="1:53" ht="14.25" customHeight="1" x14ac:dyDescent="0.25">
      <c r="A244" s="188" t="s">
        <v>141</v>
      </c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74"/>
      <c r="Y244" s="160"/>
      <c r="Z244" s="160"/>
    </row>
    <row r="245" spans="1:53" ht="27" customHeight="1" x14ac:dyDescent="0.25">
      <c r="A245" s="55" t="s">
        <v>286</v>
      </c>
      <c r="B245" s="55" t="s">
        <v>287</v>
      </c>
      <c r="C245" s="32">
        <v>4301136028</v>
      </c>
      <c r="D245" s="172">
        <v>4640242180304</v>
      </c>
      <c r="E245" s="171"/>
      <c r="F245" s="164">
        <v>2.7</v>
      </c>
      <c r="G245" s="33">
        <v>1</v>
      </c>
      <c r="H245" s="164">
        <v>2.7</v>
      </c>
      <c r="I245" s="164">
        <v>2.8906000000000001</v>
      </c>
      <c r="J245" s="33">
        <v>126</v>
      </c>
      <c r="K245" s="33" t="s">
        <v>74</v>
      </c>
      <c r="L245" s="34" t="s">
        <v>65</v>
      </c>
      <c r="M245" s="33">
        <v>180</v>
      </c>
      <c r="N245" s="288" t="s">
        <v>288</v>
      </c>
      <c r="O245" s="170"/>
      <c r="P245" s="170"/>
      <c r="Q245" s="170"/>
      <c r="R245" s="171"/>
      <c r="S245" s="35"/>
      <c r="T245" s="35"/>
      <c r="U245" s="36" t="s">
        <v>66</v>
      </c>
      <c r="V245" s="165">
        <v>0</v>
      </c>
      <c r="W245" s="166">
        <f>IFERROR(IF(V245="","",V245),"")</f>
        <v>0</v>
      </c>
      <c r="X245" s="37">
        <f>IFERROR(IF(V245="","",V245*0.00936),"")</f>
        <v>0</v>
      </c>
      <c r="Y245" s="57"/>
      <c r="Z245" s="58"/>
      <c r="AD245" s="62"/>
      <c r="BA245" s="142" t="s">
        <v>75</v>
      </c>
    </row>
    <row r="246" spans="1:53" ht="37.5" customHeight="1" x14ac:dyDescent="0.25">
      <c r="A246" s="55" t="s">
        <v>289</v>
      </c>
      <c r="B246" s="55" t="s">
        <v>290</v>
      </c>
      <c r="C246" s="32">
        <v>4301136027</v>
      </c>
      <c r="D246" s="172">
        <v>4640242180298</v>
      </c>
      <c r="E246" s="171"/>
      <c r="F246" s="164">
        <v>2.7</v>
      </c>
      <c r="G246" s="33">
        <v>1</v>
      </c>
      <c r="H246" s="164">
        <v>2.7</v>
      </c>
      <c r="I246" s="164">
        <v>2.8919999999999999</v>
      </c>
      <c r="J246" s="33">
        <v>126</v>
      </c>
      <c r="K246" s="33" t="s">
        <v>74</v>
      </c>
      <c r="L246" s="34" t="s">
        <v>65</v>
      </c>
      <c r="M246" s="33">
        <v>180</v>
      </c>
      <c r="N246" s="336" t="s">
        <v>291</v>
      </c>
      <c r="O246" s="170"/>
      <c r="P246" s="170"/>
      <c r="Q246" s="170"/>
      <c r="R246" s="171"/>
      <c r="S246" s="35"/>
      <c r="T246" s="35"/>
      <c r="U246" s="36" t="s">
        <v>66</v>
      </c>
      <c r="V246" s="165">
        <v>0</v>
      </c>
      <c r="W246" s="166">
        <f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3" t="s">
        <v>75</v>
      </c>
    </row>
    <row r="247" spans="1:53" ht="27" customHeight="1" x14ac:dyDescent="0.25">
      <c r="A247" s="55" t="s">
        <v>292</v>
      </c>
      <c r="B247" s="55" t="s">
        <v>293</v>
      </c>
      <c r="C247" s="32">
        <v>4301136026</v>
      </c>
      <c r="D247" s="172">
        <v>4640242180236</v>
      </c>
      <c r="E247" s="171"/>
      <c r="F247" s="164">
        <v>5</v>
      </c>
      <c r="G247" s="33">
        <v>1</v>
      </c>
      <c r="H247" s="164">
        <v>5</v>
      </c>
      <c r="I247" s="164">
        <v>5.2350000000000003</v>
      </c>
      <c r="J247" s="33">
        <v>84</v>
      </c>
      <c r="K247" s="33" t="s">
        <v>64</v>
      </c>
      <c r="L247" s="34" t="s">
        <v>65</v>
      </c>
      <c r="M247" s="33">
        <v>180</v>
      </c>
      <c r="N247" s="350" t="s">
        <v>294</v>
      </c>
      <c r="O247" s="170"/>
      <c r="P247" s="170"/>
      <c r="Q247" s="170"/>
      <c r="R247" s="171"/>
      <c r="S247" s="35"/>
      <c r="T247" s="35"/>
      <c r="U247" s="36" t="s">
        <v>66</v>
      </c>
      <c r="V247" s="165">
        <v>30</v>
      </c>
      <c r="W247" s="166">
        <f>IFERROR(IF(V247="","",V247),"")</f>
        <v>30</v>
      </c>
      <c r="X247" s="37">
        <f>IFERROR(IF(V247="","",V247*0.0155),"")</f>
        <v>0.46499999999999997</v>
      </c>
      <c r="Y247" s="57"/>
      <c r="Z247" s="58"/>
      <c r="AD247" s="62"/>
      <c r="BA247" s="144" t="s">
        <v>75</v>
      </c>
    </row>
    <row r="248" spans="1:53" ht="27" customHeight="1" x14ac:dyDescent="0.25">
      <c r="A248" s="55" t="s">
        <v>295</v>
      </c>
      <c r="B248" s="55" t="s">
        <v>296</v>
      </c>
      <c r="C248" s="32">
        <v>4301136029</v>
      </c>
      <c r="D248" s="172">
        <v>4640242180410</v>
      </c>
      <c r="E248" s="171"/>
      <c r="F248" s="164">
        <v>2.2400000000000002</v>
      </c>
      <c r="G248" s="33">
        <v>1</v>
      </c>
      <c r="H248" s="164">
        <v>2.2400000000000002</v>
      </c>
      <c r="I248" s="164">
        <v>2.4319999999999999</v>
      </c>
      <c r="J248" s="33">
        <v>126</v>
      </c>
      <c r="K248" s="33" t="s">
        <v>74</v>
      </c>
      <c r="L248" s="34" t="s">
        <v>65</v>
      </c>
      <c r="M248" s="33">
        <v>180</v>
      </c>
      <c r="N248" s="339" t="s">
        <v>297</v>
      </c>
      <c r="O248" s="170"/>
      <c r="P248" s="170"/>
      <c r="Q248" s="170"/>
      <c r="R248" s="171"/>
      <c r="S248" s="35"/>
      <c r="T248" s="35"/>
      <c r="U248" s="36" t="s">
        <v>66</v>
      </c>
      <c r="V248" s="165">
        <v>0</v>
      </c>
      <c r="W248" s="166">
        <f>IFERROR(IF(V248="","",V248),"")</f>
        <v>0</v>
      </c>
      <c r="X248" s="37">
        <f>IFERROR(IF(V248="","",V248*0.00936),"")</f>
        <v>0</v>
      </c>
      <c r="Y248" s="57"/>
      <c r="Z248" s="58"/>
      <c r="AD248" s="62"/>
      <c r="BA248" s="145" t="s">
        <v>75</v>
      </c>
    </row>
    <row r="249" spans="1:53" x14ac:dyDescent="0.2">
      <c r="A249" s="175"/>
      <c r="B249" s="174"/>
      <c r="C249" s="174"/>
      <c r="D249" s="174"/>
      <c r="E249" s="174"/>
      <c r="F249" s="174"/>
      <c r="G249" s="174"/>
      <c r="H249" s="174"/>
      <c r="I249" s="174"/>
      <c r="J249" s="174"/>
      <c r="K249" s="174"/>
      <c r="L249" s="174"/>
      <c r="M249" s="176"/>
      <c r="N249" s="179" t="s">
        <v>67</v>
      </c>
      <c r="O249" s="180"/>
      <c r="P249" s="180"/>
      <c r="Q249" s="180"/>
      <c r="R249" s="180"/>
      <c r="S249" s="180"/>
      <c r="T249" s="181"/>
      <c r="U249" s="38" t="s">
        <v>66</v>
      </c>
      <c r="V249" s="167">
        <f>IFERROR(SUM(V245:V248),"0")</f>
        <v>30</v>
      </c>
      <c r="W249" s="167">
        <f>IFERROR(SUM(W245:W248),"0")</f>
        <v>30</v>
      </c>
      <c r="X249" s="167">
        <f>IFERROR(IF(X245="",0,X245),"0")+IFERROR(IF(X246="",0,X246),"0")+IFERROR(IF(X247="",0,X247),"0")+IFERROR(IF(X248="",0,X248),"0")</f>
        <v>0.46499999999999997</v>
      </c>
      <c r="Y249" s="168"/>
      <c r="Z249" s="168"/>
    </row>
    <row r="250" spans="1:53" x14ac:dyDescent="0.2">
      <c r="A250" s="174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174"/>
      <c r="M250" s="176"/>
      <c r="N250" s="179" t="s">
        <v>67</v>
      </c>
      <c r="O250" s="180"/>
      <c r="P250" s="180"/>
      <c r="Q250" s="180"/>
      <c r="R250" s="180"/>
      <c r="S250" s="180"/>
      <c r="T250" s="181"/>
      <c r="U250" s="38" t="s">
        <v>68</v>
      </c>
      <c r="V250" s="167">
        <f>IFERROR(SUMPRODUCT(V245:V248*H245:H248),"0")</f>
        <v>150</v>
      </c>
      <c r="W250" s="167">
        <f>IFERROR(SUMPRODUCT(W245:W248*H245:H248),"0")</f>
        <v>150</v>
      </c>
      <c r="X250" s="38"/>
      <c r="Y250" s="168"/>
      <c r="Z250" s="168"/>
    </row>
    <row r="251" spans="1:53" ht="14.25" customHeight="1" x14ac:dyDescent="0.25">
      <c r="A251" s="188" t="s">
        <v>119</v>
      </c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174"/>
      <c r="M251" s="174"/>
      <c r="N251" s="174"/>
      <c r="O251" s="174"/>
      <c r="P251" s="174"/>
      <c r="Q251" s="174"/>
      <c r="R251" s="174"/>
      <c r="S251" s="174"/>
      <c r="T251" s="174"/>
      <c r="U251" s="174"/>
      <c r="V251" s="174"/>
      <c r="W251" s="174"/>
      <c r="X251" s="174"/>
      <c r="Y251" s="160"/>
      <c r="Z251" s="160"/>
    </row>
    <row r="252" spans="1:53" ht="27" customHeight="1" x14ac:dyDescent="0.25">
      <c r="A252" s="55" t="s">
        <v>298</v>
      </c>
      <c r="B252" s="55" t="s">
        <v>299</v>
      </c>
      <c r="C252" s="32">
        <v>4301135191</v>
      </c>
      <c r="D252" s="172">
        <v>4640242180373</v>
      </c>
      <c r="E252" s="171"/>
      <c r="F252" s="164">
        <v>3</v>
      </c>
      <c r="G252" s="33">
        <v>1</v>
      </c>
      <c r="H252" s="164">
        <v>3</v>
      </c>
      <c r="I252" s="164">
        <v>3.1920000000000002</v>
      </c>
      <c r="J252" s="33">
        <v>126</v>
      </c>
      <c r="K252" s="33" t="s">
        <v>74</v>
      </c>
      <c r="L252" s="34" t="s">
        <v>65</v>
      </c>
      <c r="M252" s="33">
        <v>180</v>
      </c>
      <c r="N252" s="199" t="s">
        <v>300</v>
      </c>
      <c r="O252" s="170"/>
      <c r="P252" s="170"/>
      <c r="Q252" s="170"/>
      <c r="R252" s="171"/>
      <c r="S252" s="35"/>
      <c r="T252" s="35"/>
      <c r="U252" s="36" t="s">
        <v>66</v>
      </c>
      <c r="V252" s="165">
        <v>40</v>
      </c>
      <c r="W252" s="166">
        <f t="shared" ref="W252:W264" si="4">IFERROR(IF(V252="","",V252),"")</f>
        <v>40</v>
      </c>
      <c r="X252" s="37">
        <f>IFERROR(IF(V252="","",V252*0.00936),"")</f>
        <v>0.37440000000000001</v>
      </c>
      <c r="Y252" s="57"/>
      <c r="Z252" s="58"/>
      <c r="AD252" s="62"/>
      <c r="BA252" s="146" t="s">
        <v>75</v>
      </c>
    </row>
    <row r="253" spans="1:53" ht="27" customHeight="1" x14ac:dyDescent="0.25">
      <c r="A253" s="55" t="s">
        <v>301</v>
      </c>
      <c r="B253" s="55" t="s">
        <v>302</v>
      </c>
      <c r="C253" s="32">
        <v>4301135195</v>
      </c>
      <c r="D253" s="172">
        <v>4640242180366</v>
      </c>
      <c r="E253" s="171"/>
      <c r="F253" s="164">
        <v>3.7</v>
      </c>
      <c r="G253" s="33">
        <v>1</v>
      </c>
      <c r="H253" s="164">
        <v>3.7</v>
      </c>
      <c r="I253" s="164">
        <v>3.8919999999999999</v>
      </c>
      <c r="J253" s="33">
        <v>126</v>
      </c>
      <c r="K253" s="33" t="s">
        <v>74</v>
      </c>
      <c r="L253" s="34" t="s">
        <v>65</v>
      </c>
      <c r="M253" s="33">
        <v>180</v>
      </c>
      <c r="N253" s="335" t="s">
        <v>303</v>
      </c>
      <c r="O253" s="170"/>
      <c r="P253" s="170"/>
      <c r="Q253" s="170"/>
      <c r="R253" s="171"/>
      <c r="S253" s="35"/>
      <c r="T253" s="35"/>
      <c r="U253" s="36" t="s">
        <v>66</v>
      </c>
      <c r="V253" s="165">
        <v>0</v>
      </c>
      <c r="W253" s="166">
        <f t="shared" si="4"/>
        <v>0</v>
      </c>
      <c r="X253" s="37">
        <f>IFERROR(IF(V253="","",V253*0.00936),"")</f>
        <v>0</v>
      </c>
      <c r="Y253" s="57"/>
      <c r="Z253" s="58"/>
      <c r="AD253" s="62"/>
      <c r="BA253" s="147" t="s">
        <v>75</v>
      </c>
    </row>
    <row r="254" spans="1:53" ht="27" customHeight="1" x14ac:dyDescent="0.25">
      <c r="A254" s="55" t="s">
        <v>304</v>
      </c>
      <c r="B254" s="55" t="s">
        <v>305</v>
      </c>
      <c r="C254" s="32">
        <v>4301135188</v>
      </c>
      <c r="D254" s="172">
        <v>4640242180335</v>
      </c>
      <c r="E254" s="171"/>
      <c r="F254" s="164">
        <v>3.7</v>
      </c>
      <c r="G254" s="33">
        <v>1</v>
      </c>
      <c r="H254" s="164">
        <v>3.7</v>
      </c>
      <c r="I254" s="164">
        <v>3.8919999999999999</v>
      </c>
      <c r="J254" s="33">
        <v>126</v>
      </c>
      <c r="K254" s="33" t="s">
        <v>74</v>
      </c>
      <c r="L254" s="34" t="s">
        <v>65</v>
      </c>
      <c r="M254" s="33">
        <v>180</v>
      </c>
      <c r="N254" s="302" t="s">
        <v>306</v>
      </c>
      <c r="O254" s="170"/>
      <c r="P254" s="170"/>
      <c r="Q254" s="170"/>
      <c r="R254" s="171"/>
      <c r="S254" s="35"/>
      <c r="T254" s="35"/>
      <c r="U254" s="36" t="s">
        <v>66</v>
      </c>
      <c r="V254" s="165">
        <v>49</v>
      </c>
      <c r="W254" s="166">
        <f t="shared" si="4"/>
        <v>49</v>
      </c>
      <c r="X254" s="37">
        <f>IFERROR(IF(V254="","",V254*0.00936),"")</f>
        <v>0.45863999999999999</v>
      </c>
      <c r="Y254" s="57"/>
      <c r="Z254" s="58"/>
      <c r="AD254" s="62"/>
      <c r="BA254" s="148" t="s">
        <v>75</v>
      </c>
    </row>
    <row r="255" spans="1:53" ht="37.5" customHeight="1" x14ac:dyDescent="0.25">
      <c r="A255" s="55" t="s">
        <v>307</v>
      </c>
      <c r="B255" s="55" t="s">
        <v>308</v>
      </c>
      <c r="C255" s="32">
        <v>4301135189</v>
      </c>
      <c r="D255" s="172">
        <v>4640242180342</v>
      </c>
      <c r="E255" s="171"/>
      <c r="F255" s="164">
        <v>3.7</v>
      </c>
      <c r="G255" s="33">
        <v>1</v>
      </c>
      <c r="H255" s="164">
        <v>3.7</v>
      </c>
      <c r="I255" s="164">
        <v>3.8919999999999999</v>
      </c>
      <c r="J255" s="33">
        <v>126</v>
      </c>
      <c r="K255" s="33" t="s">
        <v>74</v>
      </c>
      <c r="L255" s="34" t="s">
        <v>65</v>
      </c>
      <c r="M255" s="33">
        <v>180</v>
      </c>
      <c r="N255" s="263" t="s">
        <v>309</v>
      </c>
      <c r="O255" s="170"/>
      <c r="P255" s="170"/>
      <c r="Q255" s="170"/>
      <c r="R255" s="171"/>
      <c r="S255" s="35"/>
      <c r="T255" s="35"/>
      <c r="U255" s="36" t="s">
        <v>66</v>
      </c>
      <c r="V255" s="165">
        <v>0</v>
      </c>
      <c r="W255" s="166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75</v>
      </c>
    </row>
    <row r="256" spans="1:53" ht="27" customHeight="1" x14ac:dyDescent="0.25">
      <c r="A256" s="55" t="s">
        <v>310</v>
      </c>
      <c r="B256" s="55" t="s">
        <v>311</v>
      </c>
      <c r="C256" s="32">
        <v>4301135190</v>
      </c>
      <c r="D256" s="172">
        <v>4640242180359</v>
      </c>
      <c r="E256" s="171"/>
      <c r="F256" s="164">
        <v>3.7</v>
      </c>
      <c r="G256" s="33">
        <v>1</v>
      </c>
      <c r="H256" s="164">
        <v>3.7</v>
      </c>
      <c r="I256" s="164">
        <v>3.8919999999999999</v>
      </c>
      <c r="J256" s="33">
        <v>126</v>
      </c>
      <c r="K256" s="33" t="s">
        <v>74</v>
      </c>
      <c r="L256" s="34" t="s">
        <v>65</v>
      </c>
      <c r="M256" s="33">
        <v>180</v>
      </c>
      <c r="N256" s="304" t="s">
        <v>312</v>
      </c>
      <c r="O256" s="170"/>
      <c r="P256" s="170"/>
      <c r="Q256" s="170"/>
      <c r="R256" s="171"/>
      <c r="S256" s="35"/>
      <c r="T256" s="35"/>
      <c r="U256" s="36" t="s">
        <v>66</v>
      </c>
      <c r="V256" s="165">
        <v>9</v>
      </c>
      <c r="W256" s="166">
        <f t="shared" si="4"/>
        <v>9</v>
      </c>
      <c r="X256" s="37">
        <f>IFERROR(IF(V256="","",V256*0.00936),"")</f>
        <v>8.4240000000000009E-2</v>
      </c>
      <c r="Y256" s="57"/>
      <c r="Z256" s="58"/>
      <c r="AD256" s="62"/>
      <c r="BA256" s="150" t="s">
        <v>75</v>
      </c>
    </row>
    <row r="257" spans="1:53" ht="27" customHeight="1" x14ac:dyDescent="0.25">
      <c r="A257" s="55" t="s">
        <v>313</v>
      </c>
      <c r="B257" s="55" t="s">
        <v>314</v>
      </c>
      <c r="C257" s="32">
        <v>4301135194</v>
      </c>
      <c r="D257" s="172">
        <v>4640242180380</v>
      </c>
      <c r="E257" s="171"/>
      <c r="F257" s="164">
        <v>1.8</v>
      </c>
      <c r="G257" s="33">
        <v>1</v>
      </c>
      <c r="H257" s="164">
        <v>1.8</v>
      </c>
      <c r="I257" s="164">
        <v>1.9119999999999999</v>
      </c>
      <c r="J257" s="33">
        <v>234</v>
      </c>
      <c r="K257" s="33" t="s">
        <v>115</v>
      </c>
      <c r="L257" s="34" t="s">
        <v>65</v>
      </c>
      <c r="M257" s="33">
        <v>180</v>
      </c>
      <c r="N257" s="193" t="s">
        <v>315</v>
      </c>
      <c r="O257" s="170"/>
      <c r="P257" s="170"/>
      <c r="Q257" s="170"/>
      <c r="R257" s="171"/>
      <c r="S257" s="35"/>
      <c r="T257" s="35"/>
      <c r="U257" s="36" t="s">
        <v>66</v>
      </c>
      <c r="V257" s="165">
        <v>17</v>
      </c>
      <c r="W257" s="166">
        <f t="shared" si="4"/>
        <v>17</v>
      </c>
      <c r="X257" s="37">
        <f>IFERROR(IF(V257="","",V257*0.00502),"")</f>
        <v>8.5339999999999999E-2</v>
      </c>
      <c r="Y257" s="57"/>
      <c r="Z257" s="58"/>
      <c r="AD257" s="62"/>
      <c r="BA257" s="151" t="s">
        <v>75</v>
      </c>
    </row>
    <row r="258" spans="1:53" ht="27" customHeight="1" x14ac:dyDescent="0.25">
      <c r="A258" s="55" t="s">
        <v>316</v>
      </c>
      <c r="B258" s="55" t="s">
        <v>317</v>
      </c>
      <c r="C258" s="32">
        <v>4301135192</v>
      </c>
      <c r="D258" s="172">
        <v>4640242180380</v>
      </c>
      <c r="E258" s="171"/>
      <c r="F258" s="164">
        <v>3.7</v>
      </c>
      <c r="G258" s="33">
        <v>1</v>
      </c>
      <c r="H258" s="164">
        <v>3.7</v>
      </c>
      <c r="I258" s="164">
        <v>3.8919999999999999</v>
      </c>
      <c r="J258" s="33">
        <v>126</v>
      </c>
      <c r="K258" s="33" t="s">
        <v>74</v>
      </c>
      <c r="L258" s="34" t="s">
        <v>65</v>
      </c>
      <c r="M258" s="33">
        <v>180</v>
      </c>
      <c r="N258" s="287" t="s">
        <v>318</v>
      </c>
      <c r="O258" s="170"/>
      <c r="P258" s="170"/>
      <c r="Q258" s="170"/>
      <c r="R258" s="171"/>
      <c r="S258" s="35"/>
      <c r="T258" s="35"/>
      <c r="U258" s="36" t="s">
        <v>66</v>
      </c>
      <c r="V258" s="165">
        <v>11</v>
      </c>
      <c r="W258" s="166">
        <f t="shared" si="4"/>
        <v>11</v>
      </c>
      <c r="X258" s="37">
        <f>IFERROR(IF(V258="","",V258*0.00936),"")</f>
        <v>0.10296</v>
      </c>
      <c r="Y258" s="57"/>
      <c r="Z258" s="58"/>
      <c r="AD258" s="62"/>
      <c r="BA258" s="152" t="s">
        <v>75</v>
      </c>
    </row>
    <row r="259" spans="1:53" ht="27" customHeight="1" x14ac:dyDescent="0.25">
      <c r="A259" s="55" t="s">
        <v>319</v>
      </c>
      <c r="B259" s="55" t="s">
        <v>320</v>
      </c>
      <c r="C259" s="32">
        <v>4301135186</v>
      </c>
      <c r="D259" s="172">
        <v>4640242180311</v>
      </c>
      <c r="E259" s="171"/>
      <c r="F259" s="164">
        <v>5.5</v>
      </c>
      <c r="G259" s="33">
        <v>1</v>
      </c>
      <c r="H259" s="164">
        <v>5.5</v>
      </c>
      <c r="I259" s="164">
        <v>5.7350000000000003</v>
      </c>
      <c r="J259" s="33">
        <v>84</v>
      </c>
      <c r="K259" s="33" t="s">
        <v>64</v>
      </c>
      <c r="L259" s="34" t="s">
        <v>65</v>
      </c>
      <c r="M259" s="33">
        <v>180</v>
      </c>
      <c r="N259" s="341" t="s">
        <v>321</v>
      </c>
      <c r="O259" s="170"/>
      <c r="P259" s="170"/>
      <c r="Q259" s="170"/>
      <c r="R259" s="171"/>
      <c r="S259" s="35"/>
      <c r="T259" s="35"/>
      <c r="U259" s="36" t="s">
        <v>66</v>
      </c>
      <c r="V259" s="165">
        <v>9</v>
      </c>
      <c r="W259" s="166">
        <f t="shared" si="4"/>
        <v>9</v>
      </c>
      <c r="X259" s="37">
        <f>IFERROR(IF(V259="","",V259*0.0155),"")</f>
        <v>0.13950000000000001</v>
      </c>
      <c r="Y259" s="57"/>
      <c r="Z259" s="58"/>
      <c r="AD259" s="62"/>
      <c r="BA259" s="153" t="s">
        <v>75</v>
      </c>
    </row>
    <row r="260" spans="1:53" ht="37.5" customHeight="1" x14ac:dyDescent="0.25">
      <c r="A260" s="55" t="s">
        <v>322</v>
      </c>
      <c r="B260" s="55" t="s">
        <v>323</v>
      </c>
      <c r="C260" s="32">
        <v>4301135187</v>
      </c>
      <c r="D260" s="172">
        <v>4640242180328</v>
      </c>
      <c r="E260" s="171"/>
      <c r="F260" s="164">
        <v>3.5</v>
      </c>
      <c r="G260" s="33">
        <v>1</v>
      </c>
      <c r="H260" s="164">
        <v>3.5</v>
      </c>
      <c r="I260" s="164">
        <v>3.6920000000000002</v>
      </c>
      <c r="J260" s="33">
        <v>126</v>
      </c>
      <c r="K260" s="33" t="s">
        <v>74</v>
      </c>
      <c r="L260" s="34" t="s">
        <v>65</v>
      </c>
      <c r="M260" s="33">
        <v>180</v>
      </c>
      <c r="N260" s="290" t="s">
        <v>324</v>
      </c>
      <c r="O260" s="170"/>
      <c r="P260" s="170"/>
      <c r="Q260" s="170"/>
      <c r="R260" s="171"/>
      <c r="S260" s="35"/>
      <c r="T260" s="35"/>
      <c r="U260" s="36" t="s">
        <v>66</v>
      </c>
      <c r="V260" s="165">
        <v>0</v>
      </c>
      <c r="W260" s="166">
        <f t="shared" si="4"/>
        <v>0</v>
      </c>
      <c r="X260" s="37">
        <f>IFERROR(IF(V260="","",V260*0.00936),"")</f>
        <v>0</v>
      </c>
      <c r="Y260" s="57"/>
      <c r="Z260" s="58"/>
      <c r="AD260" s="62"/>
      <c r="BA260" s="154" t="s">
        <v>75</v>
      </c>
    </row>
    <row r="261" spans="1:53" ht="27" customHeight="1" x14ac:dyDescent="0.25">
      <c r="A261" s="55" t="s">
        <v>325</v>
      </c>
      <c r="B261" s="55" t="s">
        <v>326</v>
      </c>
      <c r="C261" s="32">
        <v>4301135193</v>
      </c>
      <c r="D261" s="172">
        <v>4640242180403</v>
      </c>
      <c r="E261" s="171"/>
      <c r="F261" s="164">
        <v>3</v>
      </c>
      <c r="G261" s="33">
        <v>1</v>
      </c>
      <c r="H261" s="164">
        <v>3</v>
      </c>
      <c r="I261" s="164">
        <v>3.1920000000000002</v>
      </c>
      <c r="J261" s="33">
        <v>126</v>
      </c>
      <c r="K261" s="33" t="s">
        <v>74</v>
      </c>
      <c r="L261" s="34" t="s">
        <v>65</v>
      </c>
      <c r="M261" s="33">
        <v>180</v>
      </c>
      <c r="N261" s="343" t="s">
        <v>327</v>
      </c>
      <c r="O261" s="170"/>
      <c r="P261" s="170"/>
      <c r="Q261" s="170"/>
      <c r="R261" s="171"/>
      <c r="S261" s="35"/>
      <c r="T261" s="35"/>
      <c r="U261" s="36" t="s">
        <v>66</v>
      </c>
      <c r="V261" s="165">
        <v>0</v>
      </c>
      <c r="W261" s="166">
        <f t="shared" si="4"/>
        <v>0</v>
      </c>
      <c r="X261" s="37">
        <f>IFERROR(IF(V261="","",V261*0.00936),"")</f>
        <v>0</v>
      </c>
      <c r="Y261" s="57"/>
      <c r="Z261" s="58"/>
      <c r="AD261" s="62"/>
      <c r="BA261" s="155" t="s">
        <v>75</v>
      </c>
    </row>
    <row r="262" spans="1:53" ht="27" customHeight="1" x14ac:dyDescent="0.25">
      <c r="A262" s="55" t="s">
        <v>328</v>
      </c>
      <c r="B262" s="55" t="s">
        <v>329</v>
      </c>
      <c r="C262" s="32">
        <v>4301135153</v>
      </c>
      <c r="D262" s="172">
        <v>4607111037480</v>
      </c>
      <c r="E262" s="171"/>
      <c r="F262" s="164">
        <v>1</v>
      </c>
      <c r="G262" s="33">
        <v>4</v>
      </c>
      <c r="H262" s="164">
        <v>4</v>
      </c>
      <c r="I262" s="164">
        <v>4.2724000000000002</v>
      </c>
      <c r="J262" s="33">
        <v>84</v>
      </c>
      <c r="K262" s="33" t="s">
        <v>64</v>
      </c>
      <c r="L262" s="34" t="s">
        <v>65</v>
      </c>
      <c r="M262" s="33">
        <v>180</v>
      </c>
      <c r="N262" s="18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2" s="170"/>
      <c r="P262" s="170"/>
      <c r="Q262" s="170"/>
      <c r="R262" s="171"/>
      <c r="S262" s="35"/>
      <c r="T262" s="35"/>
      <c r="U262" s="36" t="s">
        <v>66</v>
      </c>
      <c r="V262" s="165">
        <v>0</v>
      </c>
      <c r="W262" s="166">
        <f t="shared" si="4"/>
        <v>0</v>
      </c>
      <c r="X262" s="37">
        <f>IFERROR(IF(V262="","",V262*0.0155),"")</f>
        <v>0</v>
      </c>
      <c r="Y262" s="57"/>
      <c r="Z262" s="58"/>
      <c r="AD262" s="62"/>
      <c r="BA262" s="156" t="s">
        <v>75</v>
      </c>
    </row>
    <row r="263" spans="1:53" ht="27" customHeight="1" x14ac:dyDescent="0.25">
      <c r="A263" s="55" t="s">
        <v>330</v>
      </c>
      <c r="B263" s="55" t="s">
        <v>331</v>
      </c>
      <c r="C263" s="32">
        <v>4301135152</v>
      </c>
      <c r="D263" s="172">
        <v>4607111037473</v>
      </c>
      <c r="E263" s="171"/>
      <c r="F263" s="164">
        <v>1</v>
      </c>
      <c r="G263" s="33">
        <v>4</v>
      </c>
      <c r="H263" s="164">
        <v>4</v>
      </c>
      <c r="I263" s="164">
        <v>4.2300000000000004</v>
      </c>
      <c r="J263" s="33">
        <v>84</v>
      </c>
      <c r="K263" s="33" t="s">
        <v>64</v>
      </c>
      <c r="L263" s="34" t="s">
        <v>65</v>
      </c>
      <c r="M263" s="33">
        <v>180</v>
      </c>
      <c r="N263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3" s="170"/>
      <c r="P263" s="170"/>
      <c r="Q263" s="170"/>
      <c r="R263" s="171"/>
      <c r="S263" s="35"/>
      <c r="T263" s="35"/>
      <c r="U263" s="36" t="s">
        <v>66</v>
      </c>
      <c r="V263" s="165">
        <v>15</v>
      </c>
      <c r="W263" s="166">
        <f t="shared" si="4"/>
        <v>15</v>
      </c>
      <c r="X263" s="37">
        <f>IFERROR(IF(V263="","",V263*0.0155),"")</f>
        <v>0.23249999999999998</v>
      </c>
      <c r="Y263" s="57"/>
      <c r="Z263" s="58"/>
      <c r="AD263" s="62"/>
      <c r="BA263" s="157" t="s">
        <v>75</v>
      </c>
    </row>
    <row r="264" spans="1:53" ht="27" customHeight="1" x14ac:dyDescent="0.25">
      <c r="A264" s="55" t="s">
        <v>332</v>
      </c>
      <c r="B264" s="55" t="s">
        <v>333</v>
      </c>
      <c r="C264" s="32">
        <v>4301135198</v>
      </c>
      <c r="D264" s="172">
        <v>4640242180663</v>
      </c>
      <c r="E264" s="171"/>
      <c r="F264" s="164">
        <v>0.9</v>
      </c>
      <c r="G264" s="33">
        <v>4</v>
      </c>
      <c r="H264" s="164">
        <v>3.6</v>
      </c>
      <c r="I264" s="164">
        <v>3.83</v>
      </c>
      <c r="J264" s="33">
        <v>84</v>
      </c>
      <c r="K264" s="33" t="s">
        <v>64</v>
      </c>
      <c r="L264" s="34" t="s">
        <v>65</v>
      </c>
      <c r="M264" s="33">
        <v>180</v>
      </c>
      <c r="N264" s="184" t="s">
        <v>334</v>
      </c>
      <c r="O264" s="170"/>
      <c r="P264" s="170"/>
      <c r="Q264" s="170"/>
      <c r="R264" s="171"/>
      <c r="S264" s="35"/>
      <c r="T264" s="35"/>
      <c r="U264" s="36" t="s">
        <v>66</v>
      </c>
      <c r="V264" s="165">
        <v>0</v>
      </c>
      <c r="W264" s="166">
        <f t="shared" si="4"/>
        <v>0</v>
      </c>
      <c r="X264" s="37">
        <f>IFERROR(IF(V264="","",V264*0.0155),"")</f>
        <v>0</v>
      </c>
      <c r="Y264" s="57"/>
      <c r="Z264" s="58"/>
      <c r="AD264" s="62"/>
      <c r="BA264" s="158" t="s">
        <v>75</v>
      </c>
    </row>
    <row r="265" spans="1:53" x14ac:dyDescent="0.2">
      <c r="A265" s="175"/>
      <c r="B265" s="174"/>
      <c r="C265" s="174"/>
      <c r="D265" s="174"/>
      <c r="E265" s="174"/>
      <c r="F265" s="174"/>
      <c r="G265" s="174"/>
      <c r="H265" s="174"/>
      <c r="I265" s="174"/>
      <c r="J265" s="174"/>
      <c r="K265" s="174"/>
      <c r="L265" s="174"/>
      <c r="M265" s="176"/>
      <c r="N265" s="179" t="s">
        <v>67</v>
      </c>
      <c r="O265" s="180"/>
      <c r="P265" s="180"/>
      <c r="Q265" s="180"/>
      <c r="R265" s="180"/>
      <c r="S265" s="180"/>
      <c r="T265" s="181"/>
      <c r="U265" s="38" t="s">
        <v>66</v>
      </c>
      <c r="V265" s="167">
        <f>IFERROR(SUM(V252:V264),"0")</f>
        <v>150</v>
      </c>
      <c r="W265" s="167">
        <f>IFERROR(SUM(W252:W264),"0")</f>
        <v>150</v>
      </c>
      <c r="X265" s="167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1.4775799999999999</v>
      </c>
      <c r="Y265" s="168"/>
      <c r="Z265" s="168"/>
    </row>
    <row r="266" spans="1:53" x14ac:dyDescent="0.2">
      <c r="A266" s="174"/>
      <c r="B266" s="174"/>
      <c r="C266" s="174"/>
      <c r="D266" s="174"/>
      <c r="E266" s="174"/>
      <c r="F266" s="174"/>
      <c r="G266" s="174"/>
      <c r="H266" s="174"/>
      <c r="I266" s="174"/>
      <c r="J266" s="174"/>
      <c r="K266" s="174"/>
      <c r="L266" s="174"/>
      <c r="M266" s="176"/>
      <c r="N266" s="179" t="s">
        <v>67</v>
      </c>
      <c r="O266" s="180"/>
      <c r="P266" s="180"/>
      <c r="Q266" s="180"/>
      <c r="R266" s="180"/>
      <c r="S266" s="180"/>
      <c r="T266" s="181"/>
      <c r="U266" s="38" t="s">
        <v>68</v>
      </c>
      <c r="V266" s="167">
        <f>IFERROR(SUMPRODUCT(V252:V264*H252:H264),"0")</f>
        <v>515.40000000000009</v>
      </c>
      <c r="W266" s="167">
        <f>IFERROR(SUMPRODUCT(W252:W264*H252:H264),"0")</f>
        <v>515.40000000000009</v>
      </c>
      <c r="X266" s="38"/>
      <c r="Y266" s="168"/>
      <c r="Z266" s="168"/>
    </row>
    <row r="267" spans="1:53" ht="15" customHeight="1" x14ac:dyDescent="0.2">
      <c r="A267" s="268"/>
      <c r="B267" s="174"/>
      <c r="C267" s="174"/>
      <c r="D267" s="174"/>
      <c r="E267" s="174"/>
      <c r="F267" s="174"/>
      <c r="G267" s="174"/>
      <c r="H267" s="174"/>
      <c r="I267" s="174"/>
      <c r="J267" s="174"/>
      <c r="K267" s="174"/>
      <c r="L267" s="174"/>
      <c r="M267" s="211"/>
      <c r="N267" s="205" t="s">
        <v>335</v>
      </c>
      <c r="O267" s="206"/>
      <c r="P267" s="206"/>
      <c r="Q267" s="206"/>
      <c r="R267" s="206"/>
      <c r="S267" s="206"/>
      <c r="T267" s="207"/>
      <c r="U267" s="38" t="s">
        <v>68</v>
      </c>
      <c r="V267" s="167">
        <f>IFERROR(V24+V33+V41+V47+V57+V63+V68+V74+V84+V91+V100+V106+V111+V119+V124+V130+V135+V141+V146+V154+V159+V166+V171+V176+V183+V190+V197+V205+V210+V216+V222+V228+V233+V239+V243+V250+V266,"0")</f>
        <v>13004.4</v>
      </c>
      <c r="W267" s="167">
        <f>IFERROR(W24+W33+W41+W47+W57+W63+W68+W74+W84+W91+W100+W106+W111+W119+W124+W130+W135+W141+W146+W154+W159+W166+W171+W176+W183+W190+W197+W205+W210+W216+W222+W228+W233+W239+W243+W250+W266,"0")</f>
        <v>13004.4</v>
      </c>
      <c r="X267" s="38"/>
      <c r="Y267" s="168"/>
      <c r="Z267" s="168"/>
    </row>
    <row r="268" spans="1:53" x14ac:dyDescent="0.2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  <c r="K268" s="174"/>
      <c r="L268" s="174"/>
      <c r="M268" s="211"/>
      <c r="N268" s="205" t="s">
        <v>336</v>
      </c>
      <c r="O268" s="206"/>
      <c r="P268" s="206"/>
      <c r="Q268" s="206"/>
      <c r="R268" s="206"/>
      <c r="S268" s="206"/>
      <c r="T268" s="207"/>
      <c r="U268" s="38" t="s">
        <v>68</v>
      </c>
      <c r="V268" s="16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>14132.854600000004</v>
      </c>
      <c r="W268" s="16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>14132.854600000004</v>
      </c>
      <c r="X268" s="38"/>
      <c r="Y268" s="168"/>
      <c r="Z268" s="168"/>
    </row>
    <row r="269" spans="1:53" x14ac:dyDescent="0.2">
      <c r="A269" s="174"/>
      <c r="B269" s="174"/>
      <c r="C269" s="174"/>
      <c r="D269" s="174"/>
      <c r="E269" s="174"/>
      <c r="F269" s="174"/>
      <c r="G269" s="174"/>
      <c r="H269" s="174"/>
      <c r="I269" s="174"/>
      <c r="J269" s="174"/>
      <c r="K269" s="174"/>
      <c r="L269" s="174"/>
      <c r="M269" s="211"/>
      <c r="N269" s="205" t="s">
        <v>337</v>
      </c>
      <c r="O269" s="206"/>
      <c r="P269" s="206"/>
      <c r="Q269" s="206"/>
      <c r="R269" s="206"/>
      <c r="S269" s="206"/>
      <c r="T269" s="207"/>
      <c r="U269" s="38" t="s">
        <v>338</v>
      </c>
      <c r="V26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>33</v>
      </c>
      <c r="W26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>33</v>
      </c>
      <c r="X269" s="38"/>
      <c r="Y269" s="168"/>
      <c r="Z269" s="168"/>
    </row>
    <row r="270" spans="1:53" x14ac:dyDescent="0.2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  <c r="K270" s="174"/>
      <c r="L270" s="174"/>
      <c r="M270" s="211"/>
      <c r="N270" s="205" t="s">
        <v>339</v>
      </c>
      <c r="O270" s="206"/>
      <c r="P270" s="206"/>
      <c r="Q270" s="206"/>
      <c r="R270" s="206"/>
      <c r="S270" s="206"/>
      <c r="T270" s="207"/>
      <c r="U270" s="38" t="s">
        <v>68</v>
      </c>
      <c r="V270" s="167">
        <f>GrossWeightTotal+PalletQtyTotal*25</f>
        <v>14957.854600000004</v>
      </c>
      <c r="W270" s="167">
        <f>GrossWeightTotalR+PalletQtyTotalR*25</f>
        <v>14957.854600000004</v>
      </c>
      <c r="X270" s="38"/>
      <c r="Y270" s="168"/>
      <c r="Z270" s="168"/>
    </row>
    <row r="271" spans="1:53" x14ac:dyDescent="0.2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  <c r="K271" s="174"/>
      <c r="L271" s="174"/>
      <c r="M271" s="211"/>
      <c r="N271" s="205" t="s">
        <v>340</v>
      </c>
      <c r="O271" s="206"/>
      <c r="P271" s="206"/>
      <c r="Q271" s="206"/>
      <c r="R271" s="206"/>
      <c r="S271" s="206"/>
      <c r="T271" s="207"/>
      <c r="U271" s="38" t="s">
        <v>338</v>
      </c>
      <c r="V271" s="167">
        <f>IFERROR(V23+V32+V40+V46+V56+V62+V67+V73+V83+V90+V99+V105+V110+V118+V123+V129+V134+V140+V145+V153+V158+V165+V170+V175+V182+V189+V196+V204+V209+V215+V221+V227+V232+V238+V242+V249+V265,"0")</f>
        <v>2664</v>
      </c>
      <c r="W271" s="167">
        <f>IFERROR(W23+W32+W40+W46+W56+W62+W67+W73+W83+W90+W99+W105+W110+W118+W123+W129+W134+W140+W145+W153+W158+W165+W170+W175+W182+W189+W196+W204+W209+W215+W221+W227+W232+W238+W242+W249+W265,"0")</f>
        <v>2664</v>
      </c>
      <c r="X271" s="38"/>
      <c r="Y271" s="168"/>
      <c r="Z271" s="168"/>
    </row>
    <row r="272" spans="1:53" ht="14.25" customHeight="1" x14ac:dyDescent="0.2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  <c r="K272" s="174"/>
      <c r="L272" s="174"/>
      <c r="M272" s="211"/>
      <c r="N272" s="205" t="s">
        <v>341</v>
      </c>
      <c r="O272" s="206"/>
      <c r="P272" s="206"/>
      <c r="Q272" s="206"/>
      <c r="R272" s="206"/>
      <c r="S272" s="206"/>
      <c r="T272" s="207"/>
      <c r="U272" s="40" t="s">
        <v>342</v>
      </c>
      <c r="V272" s="38"/>
      <c r="W272" s="38"/>
      <c r="X272" s="38">
        <f>IFERROR(X23+X32+X40+X46+X56+X62+X67+X73+X83+X90+X99+X105+X110+X118+X123+X129+X134+X140+X145+X153+X158+X165+X170+X175+X182+X189+X196+X204+X209+X215+X221+X227+X232+X238+X242+X249+X265,"0")</f>
        <v>41.646200000000015</v>
      </c>
      <c r="Y272" s="168"/>
      <c r="Z272" s="168"/>
    </row>
    <row r="273" spans="1:34" ht="13.5" customHeight="1" thickBot="1" x14ac:dyDescent="0.25"/>
    <row r="274" spans="1:34" ht="27" customHeight="1" thickTop="1" thickBot="1" x14ac:dyDescent="0.25">
      <c r="A274" s="41" t="s">
        <v>343</v>
      </c>
      <c r="B274" s="159" t="s">
        <v>60</v>
      </c>
      <c r="C274" s="177" t="s">
        <v>69</v>
      </c>
      <c r="D274" s="223"/>
      <c r="E274" s="223"/>
      <c r="F274" s="223"/>
      <c r="G274" s="223"/>
      <c r="H274" s="223"/>
      <c r="I274" s="223"/>
      <c r="J274" s="223"/>
      <c r="K274" s="223"/>
      <c r="L274" s="223"/>
      <c r="M274" s="223"/>
      <c r="N274" s="223"/>
      <c r="O274" s="223"/>
      <c r="P274" s="223"/>
      <c r="Q274" s="223"/>
      <c r="R274" s="224"/>
      <c r="S274" s="177" t="s">
        <v>191</v>
      </c>
      <c r="T274" s="223"/>
      <c r="U274" s="224"/>
      <c r="V274" s="177" t="s">
        <v>216</v>
      </c>
      <c r="W274" s="223"/>
      <c r="X274" s="223"/>
      <c r="Y274" s="224"/>
      <c r="Z274" s="177" t="s">
        <v>237</v>
      </c>
      <c r="AA274" s="223"/>
      <c r="AB274" s="223"/>
      <c r="AC274" s="223"/>
      <c r="AD274" s="224"/>
      <c r="AE274" s="159" t="s">
        <v>267</v>
      </c>
      <c r="AF274" s="177" t="s">
        <v>271</v>
      </c>
      <c r="AG274" s="224"/>
      <c r="AH274" s="159" t="s">
        <v>278</v>
      </c>
    </row>
    <row r="275" spans="1:34" ht="14.25" customHeight="1" thickTop="1" x14ac:dyDescent="0.2">
      <c r="A275" s="270" t="s">
        <v>344</v>
      </c>
      <c r="B275" s="177" t="s">
        <v>60</v>
      </c>
      <c r="C275" s="177" t="s">
        <v>70</v>
      </c>
      <c r="D275" s="177" t="s">
        <v>82</v>
      </c>
      <c r="E275" s="177" t="s">
        <v>92</v>
      </c>
      <c r="F275" s="177" t="s">
        <v>99</v>
      </c>
      <c r="G275" s="177" t="s">
        <v>112</v>
      </c>
      <c r="H275" s="177" t="s">
        <v>118</v>
      </c>
      <c r="I275" s="177" t="s">
        <v>122</v>
      </c>
      <c r="J275" s="177" t="s">
        <v>128</v>
      </c>
      <c r="K275" s="177" t="s">
        <v>141</v>
      </c>
      <c r="L275" s="177" t="s">
        <v>148</v>
      </c>
      <c r="M275" s="177" t="s">
        <v>159</v>
      </c>
      <c r="N275" s="177" t="s">
        <v>164</v>
      </c>
      <c r="O275" s="177" t="s">
        <v>167</v>
      </c>
      <c r="P275" s="177" t="s">
        <v>177</v>
      </c>
      <c r="Q275" s="177" t="s">
        <v>180</v>
      </c>
      <c r="R275" s="177" t="s">
        <v>188</v>
      </c>
      <c r="S275" s="177" t="s">
        <v>192</v>
      </c>
      <c r="T275" s="177" t="s">
        <v>196</v>
      </c>
      <c r="U275" s="177" t="s">
        <v>199</v>
      </c>
      <c r="V275" s="177" t="s">
        <v>217</v>
      </c>
      <c r="W275" s="177" t="s">
        <v>222</v>
      </c>
      <c r="X275" s="177" t="s">
        <v>216</v>
      </c>
      <c r="Y275" s="177" t="s">
        <v>230</v>
      </c>
      <c r="Z275" s="177" t="s">
        <v>238</v>
      </c>
      <c r="AA275" s="177" t="s">
        <v>243</v>
      </c>
      <c r="AB275" s="177" t="s">
        <v>250</v>
      </c>
      <c r="AC275" s="177" t="s">
        <v>259</v>
      </c>
      <c r="AD275" s="177" t="s">
        <v>262</v>
      </c>
      <c r="AE275" s="177" t="s">
        <v>268</v>
      </c>
      <c r="AF275" s="177" t="s">
        <v>272</v>
      </c>
      <c r="AG275" s="177" t="s">
        <v>275</v>
      </c>
      <c r="AH275" s="177" t="s">
        <v>279</v>
      </c>
    </row>
    <row r="276" spans="1:34" ht="13.5" customHeight="1" thickBot="1" x14ac:dyDescent="0.25">
      <c r="A276" s="271"/>
      <c r="B276" s="178"/>
      <c r="C276" s="178"/>
      <c r="D276" s="178"/>
      <c r="E276" s="178"/>
      <c r="F276" s="178"/>
      <c r="G276" s="178"/>
      <c r="H276" s="178"/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  <c r="T276" s="178"/>
      <c r="U276" s="178"/>
      <c r="V276" s="178"/>
      <c r="W276" s="178"/>
      <c r="X276" s="178"/>
      <c r="Y276" s="178"/>
      <c r="Z276" s="178"/>
      <c r="AA276" s="178"/>
      <c r="AB276" s="178"/>
      <c r="AC276" s="178"/>
      <c r="AD276" s="178"/>
      <c r="AE276" s="178"/>
      <c r="AF276" s="178"/>
      <c r="AG276" s="178"/>
      <c r="AH276" s="178"/>
    </row>
    <row r="277" spans="1:34" ht="18" customHeight="1" thickTop="1" thickBot="1" x14ac:dyDescent="0.25">
      <c r="A277" s="41" t="s">
        <v>345</v>
      </c>
      <c r="B277" s="47">
        <f>IFERROR(V22*H22,"0")</f>
        <v>0</v>
      </c>
      <c r="C277" s="47">
        <f>IFERROR(V28*H28,"0")+IFERROR(V29*H29,"0")+IFERROR(V30*H30,"0")+IFERROR(V31*H31,"0")</f>
        <v>90</v>
      </c>
      <c r="D277" s="47">
        <f>IFERROR(V36*H36,"0")+IFERROR(V37*H37,"0")+IFERROR(V38*H38,"0")+IFERROR(V39*H39,"0")</f>
        <v>150</v>
      </c>
      <c r="E277" s="47">
        <f>IFERROR(V44*H44,"0")+IFERROR(V45*H45,"0")</f>
        <v>0</v>
      </c>
      <c r="F277" s="47">
        <f>IFERROR(V50*H50,"0")+IFERROR(V51*H51,"0")+IFERROR(V52*H52,"0")+IFERROR(V53*H53,"0")+IFERROR(V54*H54,"0")+IFERROR(V55*H55,"0")</f>
        <v>2378.4</v>
      </c>
      <c r="G277" s="47">
        <f>IFERROR(V60*H60,"0")+IFERROR(V61*H61,"0")</f>
        <v>550</v>
      </c>
      <c r="H277" s="47">
        <f>IFERROR(V66*H66,"0")</f>
        <v>0</v>
      </c>
      <c r="I277" s="47">
        <f>IFERROR(V71*H71,"0")+IFERROR(V72*H72,"0")</f>
        <v>108</v>
      </c>
      <c r="J277" s="47">
        <f>IFERROR(V77*H77,"0")+IFERROR(V78*H78,"0")+IFERROR(V79*H79,"0")+IFERROR(V80*H80,"0")+IFERROR(V81*H81,"0")+IFERROR(V82*H82,"0")</f>
        <v>1215.6000000000001</v>
      </c>
      <c r="K277" s="47">
        <f>IFERROR(V87*H87,"0")+IFERROR(V88*H88,"0")+IFERROR(V89*H89,"0")</f>
        <v>0</v>
      </c>
      <c r="L277" s="47">
        <f>IFERROR(V94*H94,"0")+IFERROR(V95*H95,"0")+IFERROR(V96*H96,"0")+IFERROR(V97*H97,"0")+IFERROR(V98*H98,"0")</f>
        <v>3912</v>
      </c>
      <c r="M277" s="47">
        <f>IFERROR(V103*H103,"0")+IFERROR(V104*H104,"0")</f>
        <v>969</v>
      </c>
      <c r="N277" s="47">
        <f>IFERROR(V109*H109,"0")</f>
        <v>597</v>
      </c>
      <c r="O277" s="47">
        <f>IFERROR(V114*H114,"0")+IFERROR(V115*H115,"0")+IFERROR(V116*H116,"0")+IFERROR(V117*H117,"0")</f>
        <v>309</v>
      </c>
      <c r="P277" s="47">
        <f>IFERROR(V122*H122,"0")</f>
        <v>0</v>
      </c>
      <c r="Q277" s="47">
        <f>IFERROR(V127*H127,"0")+IFERROR(V128*H128,"0")</f>
        <v>0</v>
      </c>
      <c r="R277" s="47">
        <f>IFERROR(V133*H133,"0")</f>
        <v>0</v>
      </c>
      <c r="S277" s="47">
        <f>IFERROR(V139*H139,"0")</f>
        <v>0</v>
      </c>
      <c r="T277" s="47">
        <f>IFERROR(V144*H144,"0")</f>
        <v>0</v>
      </c>
      <c r="U277" s="47">
        <f>IFERROR(V149*H149,"0")+IFERROR(V150*H150,"0")+IFERROR(V151*H151,"0")+IFERROR(V152*H152,"0")+IFERROR(V156*H156,"0")+IFERROR(V157*H157,"0")</f>
        <v>270</v>
      </c>
      <c r="V277" s="47">
        <f>IFERROR(V163*H163,"0")+IFERROR(V164*H164,"0")</f>
        <v>330</v>
      </c>
      <c r="W277" s="47">
        <f>IFERROR(V169*H169,"0")</f>
        <v>0</v>
      </c>
      <c r="X277" s="47">
        <f>IFERROR(V174*H174,"0")</f>
        <v>0</v>
      </c>
      <c r="Y277" s="47">
        <f>IFERROR(V179*H179,"0")+IFERROR(V180*H180,"0")+IFERROR(V181*H181,"0")</f>
        <v>90</v>
      </c>
      <c r="Z277" s="47">
        <f>IFERROR(V187*H187,"0")+IFERROR(V188*H188,"0")</f>
        <v>0</v>
      </c>
      <c r="AA277" s="47">
        <f>IFERROR(V193*H193,"0")+IFERROR(V194*H194,"0")+IFERROR(V195*H195,"0")</f>
        <v>336</v>
      </c>
      <c r="AB277" s="47">
        <f>IFERROR(V200*H200,"0")+IFERROR(V201*H201,"0")+IFERROR(V202*H202,"0")+IFERROR(V203*H203,"0")</f>
        <v>432</v>
      </c>
      <c r="AC277" s="47">
        <f>IFERROR(V208*H208,"0")</f>
        <v>0</v>
      </c>
      <c r="AD277" s="47">
        <f>IFERROR(V213*H213,"0")+IFERROR(V214*H214,"0")</f>
        <v>0</v>
      </c>
      <c r="AE277" s="47">
        <f>IFERROR(V220*H220,"0")</f>
        <v>0</v>
      </c>
      <c r="AF277" s="47">
        <f>IFERROR(V226*H226,"0")</f>
        <v>150</v>
      </c>
      <c r="AG277" s="47">
        <f>IFERROR(V231*H231,"0")</f>
        <v>32</v>
      </c>
      <c r="AH277" s="47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>1085.4000000000001</v>
      </c>
    </row>
    <row r="278" spans="1:34" ht="13.5" customHeight="1" thickTop="1" x14ac:dyDescent="0.2">
      <c r="C278" s="1"/>
    </row>
    <row r="279" spans="1:34" ht="19.5" customHeight="1" x14ac:dyDescent="0.2">
      <c r="A279" s="59" t="s">
        <v>346</v>
      </c>
      <c r="B279" s="59" t="s">
        <v>347</v>
      </c>
      <c r="C279" s="59" t="s">
        <v>348</v>
      </c>
    </row>
    <row r="280" spans="1:34" x14ac:dyDescent="0.2">
      <c r="A280" s="60">
        <f>SUMPRODUCT(--(BA:BA="ЗПФ"),--(U:U="кор"),H:H,W:W)+SUMPRODUCT(--(BA:BA="ЗПФ"),--(U:U="кг"),W:W)</f>
        <v>8210.4000000000015</v>
      </c>
      <c r="B280" s="61">
        <f>SUMPRODUCT(--(BA:BA="ПГП"),--(U:U="кор"),H:H,W:W)+SUMPRODUCT(--(BA:BA="ПГП"),--(U:U="кг"),W:W)</f>
        <v>4794.0000000000009</v>
      </c>
      <c r="C280" s="61">
        <f>SUMPRODUCT(--(BA:BA="КИЗ"),--(U:U="кор"),H:H,W:W)+SUMPRODUCT(--(BA:BA="КИЗ"),--(U:U="кг"),W:W)</f>
        <v>0</v>
      </c>
    </row>
  </sheetData>
  <sheetProtection algorithmName="SHA-512" hashValue="ujN0dDKBvIkkcODuzJ6Ek12TGUepxWwRa0BhMtVA0lTI1DGiPk6fQ/rQpaOmK25Lqa8uoGZVlyNO55YNhKCRlg==" saltValue="RnM2BbJqxHWYztEfSJyqI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92">
    <mergeCell ref="P1:R1"/>
    <mergeCell ref="D17:E18"/>
    <mergeCell ref="V17:V18"/>
    <mergeCell ref="A138:X138"/>
    <mergeCell ref="X17:X18"/>
    <mergeCell ref="A132:X132"/>
    <mergeCell ref="D50:E50"/>
    <mergeCell ref="D44:E44"/>
    <mergeCell ref="N265:T265"/>
    <mergeCell ref="N79:R79"/>
    <mergeCell ref="R5:S5"/>
    <mergeCell ref="D262:E262"/>
    <mergeCell ref="D237:E237"/>
    <mergeCell ref="N156:R156"/>
    <mergeCell ref="D275:D276"/>
    <mergeCell ref="A137:X137"/>
    <mergeCell ref="N99:T99"/>
    <mergeCell ref="M275:M276"/>
    <mergeCell ref="N74:T74"/>
    <mergeCell ref="D95:E95"/>
    <mergeCell ref="S17:T17"/>
    <mergeCell ref="A8:C8"/>
    <mergeCell ref="A185:X185"/>
    <mergeCell ref="N151:R151"/>
    <mergeCell ref="D97:E97"/>
    <mergeCell ref="N180:R180"/>
    <mergeCell ref="A204:M205"/>
    <mergeCell ref="A10:C10"/>
    <mergeCell ref="A43:X43"/>
    <mergeCell ref="N140:T140"/>
    <mergeCell ref="N247:R247"/>
    <mergeCell ref="N38:R38"/>
    <mergeCell ref="N232:T232"/>
    <mergeCell ref="AH275:AH276"/>
    <mergeCell ref="A13:L13"/>
    <mergeCell ref="A19:X19"/>
    <mergeCell ref="N165:T165"/>
    <mergeCell ref="N88:R88"/>
    <mergeCell ref="N259:R259"/>
    <mergeCell ref="A15:L15"/>
    <mergeCell ref="A62:M63"/>
    <mergeCell ref="N23:T23"/>
    <mergeCell ref="A48:X48"/>
    <mergeCell ref="N261:R261"/>
    <mergeCell ref="D133:E133"/>
    <mergeCell ref="A142:X142"/>
    <mergeCell ref="D54:E54"/>
    <mergeCell ref="Y17:Y18"/>
    <mergeCell ref="AB275:AB276"/>
    <mergeCell ref="A40:M41"/>
    <mergeCell ref="A162:X162"/>
    <mergeCell ref="A67:M68"/>
    <mergeCell ref="D247:E247"/>
    <mergeCell ref="A177:X177"/>
    <mergeCell ref="N246:R246"/>
    <mergeCell ref="A196:M197"/>
    <mergeCell ref="N37:R37"/>
    <mergeCell ref="N72:R72"/>
    <mergeCell ref="N248:R248"/>
    <mergeCell ref="A251:X251"/>
    <mergeCell ref="D163:E163"/>
    <mergeCell ref="A126:X126"/>
    <mergeCell ref="A240:X240"/>
    <mergeCell ref="N242:T242"/>
    <mergeCell ref="AC275:AC276"/>
    <mergeCell ref="A120:X120"/>
    <mergeCell ref="N214:R214"/>
    <mergeCell ref="D257:E257"/>
    <mergeCell ref="D213:E213"/>
    <mergeCell ref="D151:E151"/>
    <mergeCell ref="N228:T228"/>
    <mergeCell ref="N129:T129"/>
    <mergeCell ref="N63:T63"/>
    <mergeCell ref="D150:E150"/>
    <mergeCell ref="A219:X219"/>
    <mergeCell ref="N243:T243"/>
    <mergeCell ref="N221:T221"/>
    <mergeCell ref="A161:X161"/>
    <mergeCell ref="D226:E226"/>
    <mergeCell ref="D164:E164"/>
    <mergeCell ref="N133:R133"/>
    <mergeCell ref="D241:E241"/>
    <mergeCell ref="Z275:Z276"/>
    <mergeCell ref="N84:T84"/>
    <mergeCell ref="A108:X108"/>
    <mergeCell ref="N205:T205"/>
    <mergeCell ref="N164:R164"/>
    <mergeCell ref="E275:E276"/>
    <mergeCell ref="Y275:Y276"/>
    <mergeCell ref="A26:X26"/>
    <mergeCell ref="A227:M228"/>
    <mergeCell ref="AA275:AA276"/>
    <mergeCell ref="N117:R117"/>
    <mergeCell ref="N204:T204"/>
    <mergeCell ref="A234:X234"/>
    <mergeCell ref="N61:R61"/>
    <mergeCell ref="D200:E200"/>
    <mergeCell ref="A184:X184"/>
    <mergeCell ref="D202:E202"/>
    <mergeCell ref="H275:H276"/>
    <mergeCell ref="A173:X173"/>
    <mergeCell ref="A229:X229"/>
    <mergeCell ref="A148:X148"/>
    <mergeCell ref="D231:E231"/>
    <mergeCell ref="N208:R208"/>
    <mergeCell ref="A182:M183"/>
    <mergeCell ref="N201:R201"/>
    <mergeCell ref="N139:R139"/>
    <mergeCell ref="N237:R237"/>
    <mergeCell ref="N210:T210"/>
    <mergeCell ref="N203:R203"/>
    <mergeCell ref="D149:E149"/>
    <mergeCell ref="N271:T271"/>
    <mergeCell ref="N110:T110"/>
    <mergeCell ref="A32:M33"/>
    <mergeCell ref="S275:S276"/>
    <mergeCell ref="N62:T62"/>
    <mergeCell ref="A92:X92"/>
    <mergeCell ref="N176:T176"/>
    <mergeCell ref="F275:F276"/>
    <mergeCell ref="D256:E256"/>
    <mergeCell ref="N114:R114"/>
    <mergeCell ref="N57:T57"/>
    <mergeCell ref="S274:U274"/>
    <mergeCell ref="A218:X218"/>
    <mergeCell ref="D80:E80"/>
    <mergeCell ref="N66:R66"/>
    <mergeCell ref="N188:R188"/>
    <mergeCell ref="N53:R53"/>
    <mergeCell ref="N222:T222"/>
    <mergeCell ref="N51:R51"/>
    <mergeCell ref="N122:R122"/>
    <mergeCell ref="G275:G276"/>
    <mergeCell ref="N82:R82"/>
    <mergeCell ref="N253:R253"/>
    <mergeCell ref="A121:X121"/>
    <mergeCell ref="N270:T270"/>
    <mergeCell ref="O9:P9"/>
    <mergeCell ref="N22:R22"/>
    <mergeCell ref="N193:R193"/>
    <mergeCell ref="A101:X101"/>
    <mergeCell ref="A76:X76"/>
    <mergeCell ref="D194:E194"/>
    <mergeCell ref="Z17:Z18"/>
    <mergeCell ref="N100:T100"/>
    <mergeCell ref="G17:G18"/>
    <mergeCell ref="H10:L10"/>
    <mergeCell ref="A9:C9"/>
    <mergeCell ref="O12:P12"/>
    <mergeCell ref="O13:P13"/>
    <mergeCell ref="D22:E22"/>
    <mergeCell ref="M17:M18"/>
    <mergeCell ref="D10:E10"/>
    <mergeCell ref="F10:G10"/>
    <mergeCell ref="A12:L12"/>
    <mergeCell ref="A14:L14"/>
    <mergeCell ref="T11:U11"/>
    <mergeCell ref="N267:T267"/>
    <mergeCell ref="A249:M250"/>
    <mergeCell ref="A167:X167"/>
    <mergeCell ref="T275:T276"/>
    <mergeCell ref="N95:R95"/>
    <mergeCell ref="D203:E203"/>
    <mergeCell ref="N97:R97"/>
    <mergeCell ref="N96:R96"/>
    <mergeCell ref="H17:H18"/>
    <mergeCell ref="A86:X86"/>
    <mergeCell ref="N183:T183"/>
    <mergeCell ref="A42:X42"/>
    <mergeCell ref="N175:T175"/>
    <mergeCell ref="N98:R98"/>
    <mergeCell ref="N41:T41"/>
    <mergeCell ref="N106:T106"/>
    <mergeCell ref="D181:E181"/>
    <mergeCell ref="N56:T56"/>
    <mergeCell ref="N105:T105"/>
    <mergeCell ref="A209:M210"/>
    <mergeCell ref="D39:E39"/>
    <mergeCell ref="N187:R187"/>
    <mergeCell ref="K275:K276"/>
    <mergeCell ref="D89:E89"/>
    <mergeCell ref="N254:R254"/>
    <mergeCell ref="N45:R45"/>
    <mergeCell ref="A70:X70"/>
    <mergeCell ref="N272:T272"/>
    <mergeCell ref="A49:X49"/>
    <mergeCell ref="N89:R89"/>
    <mergeCell ref="N260:R260"/>
    <mergeCell ref="I275:I276"/>
    <mergeCell ref="N182:T182"/>
    <mergeCell ref="R275:R276"/>
    <mergeCell ref="N249:T249"/>
    <mergeCell ref="N40:T40"/>
    <mergeCell ref="N269:T269"/>
    <mergeCell ref="A158:M159"/>
    <mergeCell ref="N115:R115"/>
    <mergeCell ref="A145:M146"/>
    <mergeCell ref="D61:E61"/>
    <mergeCell ref="D254:E254"/>
    <mergeCell ref="A46:M47"/>
    <mergeCell ref="N179:R179"/>
    <mergeCell ref="N44:R44"/>
    <mergeCell ref="Q275:Q276"/>
    <mergeCell ref="A140:M141"/>
    <mergeCell ref="D193:E193"/>
    <mergeCell ref="D127:E127"/>
    <mergeCell ref="A58:X58"/>
    <mergeCell ref="D114:E114"/>
    <mergeCell ref="N200:R200"/>
    <mergeCell ref="N31:R31"/>
    <mergeCell ref="N87:R87"/>
    <mergeCell ref="N202:R202"/>
    <mergeCell ref="N258:R258"/>
    <mergeCell ref="A34:X34"/>
    <mergeCell ref="D201:E201"/>
    <mergeCell ref="N245:R245"/>
    <mergeCell ref="D188:E188"/>
    <mergeCell ref="D36:E36"/>
    <mergeCell ref="N170:T170"/>
    <mergeCell ref="D51:E51"/>
    <mergeCell ref="N256:R256"/>
    <mergeCell ref="D128:E128"/>
    <mergeCell ref="N109:R109"/>
    <mergeCell ref="D152:E152"/>
    <mergeCell ref="N33:T33"/>
    <mergeCell ref="N73:T73"/>
    <mergeCell ref="A225:X225"/>
    <mergeCell ref="D252:E252"/>
    <mergeCell ref="A267:M272"/>
    <mergeCell ref="D264:E264"/>
    <mergeCell ref="A102:X102"/>
    <mergeCell ref="D220:E220"/>
    <mergeCell ref="Z274:AD274"/>
    <mergeCell ref="A265:M266"/>
    <mergeCell ref="AG275:AG276"/>
    <mergeCell ref="D157:E157"/>
    <mergeCell ref="A215:M216"/>
    <mergeCell ref="A168:X168"/>
    <mergeCell ref="N163:R163"/>
    <mergeCell ref="D109:E109"/>
    <mergeCell ref="A275:A276"/>
    <mergeCell ref="N174:R174"/>
    <mergeCell ref="D246:E246"/>
    <mergeCell ref="A136:X136"/>
    <mergeCell ref="A192:X192"/>
    <mergeCell ref="D248:E248"/>
    <mergeCell ref="D104:E104"/>
    <mergeCell ref="N154:T154"/>
    <mergeCell ref="A113:X113"/>
    <mergeCell ref="AF274:AG274"/>
    <mergeCell ref="N169:R169"/>
    <mergeCell ref="N263:R263"/>
    <mergeCell ref="AE275:AE276"/>
    <mergeCell ref="D38:E38"/>
    <mergeCell ref="A191:X191"/>
    <mergeCell ref="A107:X107"/>
    <mergeCell ref="D169:E169"/>
    <mergeCell ref="A178:X178"/>
    <mergeCell ref="A123:M124"/>
    <mergeCell ref="N146:T146"/>
    <mergeCell ref="N213:R213"/>
    <mergeCell ref="N150:R150"/>
    <mergeCell ref="N255:R255"/>
    <mergeCell ref="D96:E96"/>
    <mergeCell ref="J275:J276"/>
    <mergeCell ref="L275:L276"/>
    <mergeCell ref="D52:E52"/>
    <mergeCell ref="A118:M119"/>
    <mergeCell ref="A189:M190"/>
    <mergeCell ref="N152:R152"/>
    <mergeCell ref="D116:E116"/>
    <mergeCell ref="N194:R194"/>
    <mergeCell ref="A244:X244"/>
    <mergeCell ref="N141:T141"/>
    <mergeCell ref="D156:E156"/>
    <mergeCell ref="N233:T233"/>
    <mergeCell ref="D261:E261"/>
    <mergeCell ref="N196:T196"/>
    <mergeCell ref="A25:X25"/>
    <mergeCell ref="N158:T158"/>
    <mergeCell ref="W275:W276"/>
    <mergeCell ref="A236:X236"/>
    <mergeCell ref="A223:X223"/>
    <mergeCell ref="A5:C5"/>
    <mergeCell ref="N71:R71"/>
    <mergeCell ref="N135:T135"/>
    <mergeCell ref="N227:T227"/>
    <mergeCell ref="D179:E179"/>
    <mergeCell ref="A238:M239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N209:T209"/>
    <mergeCell ref="N231:R231"/>
    <mergeCell ref="D260:E260"/>
    <mergeCell ref="N241:R241"/>
    <mergeCell ref="A6:C6"/>
    <mergeCell ref="AD17:AD18"/>
    <mergeCell ref="N67:T67"/>
    <mergeCell ref="N80:R80"/>
    <mergeCell ref="D88:E88"/>
    <mergeCell ref="N55:R55"/>
    <mergeCell ref="D115:E115"/>
    <mergeCell ref="A172:X172"/>
    <mergeCell ref="D9:E9"/>
    <mergeCell ref="D180:E180"/>
    <mergeCell ref="F9:G9"/>
    <mergeCell ref="N189:T189"/>
    <mergeCell ref="N238:T238"/>
    <mergeCell ref="A64:X64"/>
    <mergeCell ref="N15:R16"/>
    <mergeCell ref="A35:X35"/>
    <mergeCell ref="A73:M74"/>
    <mergeCell ref="U17:U18"/>
    <mergeCell ref="N90:T90"/>
    <mergeCell ref="A21:X21"/>
    <mergeCell ref="N83:T83"/>
    <mergeCell ref="T6:U9"/>
    <mergeCell ref="N226:R226"/>
    <mergeCell ref="N17:R18"/>
    <mergeCell ref="A110:M111"/>
    <mergeCell ref="AD275:AD276"/>
    <mergeCell ref="O6:P6"/>
    <mergeCell ref="AF275:AF276"/>
    <mergeCell ref="N50:R50"/>
    <mergeCell ref="A75:X75"/>
    <mergeCell ref="D31:E31"/>
    <mergeCell ref="D77:E77"/>
    <mergeCell ref="N145:T145"/>
    <mergeCell ref="N250:T250"/>
    <mergeCell ref="A235:X235"/>
    <mergeCell ref="I17:I18"/>
    <mergeCell ref="T12:U12"/>
    <mergeCell ref="D72:E72"/>
    <mergeCell ref="N239:T239"/>
    <mergeCell ref="B275:B276"/>
    <mergeCell ref="D255:E255"/>
    <mergeCell ref="A23:M24"/>
    <mergeCell ref="N60:R60"/>
    <mergeCell ref="C274:R274"/>
    <mergeCell ref="N78:R78"/>
    <mergeCell ref="O11:P11"/>
    <mergeCell ref="N130:T130"/>
    <mergeCell ref="A155:X155"/>
    <mergeCell ref="N68:T68"/>
    <mergeCell ref="A93:X93"/>
    <mergeCell ref="N46:T46"/>
    <mergeCell ref="D1:F1"/>
    <mergeCell ref="J17:J18"/>
    <mergeCell ref="D82:E82"/>
    <mergeCell ref="L17:L18"/>
    <mergeCell ref="N149:R149"/>
    <mergeCell ref="T5:U5"/>
    <mergeCell ref="N77:R77"/>
    <mergeCell ref="N91:T91"/>
    <mergeCell ref="A131:X131"/>
    <mergeCell ref="N29:R29"/>
    <mergeCell ref="D7:L7"/>
    <mergeCell ref="H1:O1"/>
    <mergeCell ref="D6:L6"/>
    <mergeCell ref="O8:P8"/>
    <mergeCell ref="F5:G5"/>
    <mergeCell ref="D29:E29"/>
    <mergeCell ref="O5:P5"/>
    <mergeCell ref="F17:F18"/>
    <mergeCell ref="J9:L9"/>
    <mergeCell ref="N220:R220"/>
    <mergeCell ref="D117:E117"/>
    <mergeCell ref="D55:E55"/>
    <mergeCell ref="D30:E30"/>
    <mergeCell ref="N195:R195"/>
    <mergeCell ref="D5:E5"/>
    <mergeCell ref="N111:T111"/>
    <mergeCell ref="A207:X207"/>
    <mergeCell ref="C275:C276"/>
    <mergeCell ref="D94:E94"/>
    <mergeCell ref="N119:T119"/>
    <mergeCell ref="A65:X65"/>
    <mergeCell ref="O10:P10"/>
    <mergeCell ref="U275:U276"/>
    <mergeCell ref="A105:M106"/>
    <mergeCell ref="A242:M243"/>
    <mergeCell ref="X275:X276"/>
    <mergeCell ref="N52:R52"/>
    <mergeCell ref="D8:L8"/>
    <mergeCell ref="N39:R39"/>
    <mergeCell ref="D87:E87"/>
    <mergeCell ref="N116:R116"/>
    <mergeCell ref="D245:E245"/>
    <mergeCell ref="D122:E122"/>
    <mergeCell ref="R6:S9"/>
    <mergeCell ref="A170:M171"/>
    <mergeCell ref="N36:R36"/>
    <mergeCell ref="N2:U3"/>
    <mergeCell ref="D79:E79"/>
    <mergeCell ref="BA17:BA18"/>
    <mergeCell ref="N123:T123"/>
    <mergeCell ref="D144:E144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A165:M166"/>
    <mergeCell ref="N128:R128"/>
    <mergeCell ref="A143:X143"/>
    <mergeCell ref="N103:R103"/>
    <mergeCell ref="H5:L5"/>
    <mergeCell ref="N190:T190"/>
    <mergeCell ref="N257:R257"/>
    <mergeCell ref="N104:R104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A160:X160"/>
    <mergeCell ref="D66:E66"/>
    <mergeCell ref="N181:R181"/>
    <mergeCell ref="N32:T32"/>
    <mergeCell ref="D53:E53"/>
    <mergeCell ref="A206:X206"/>
    <mergeCell ref="N159:T159"/>
    <mergeCell ref="N134:T134"/>
    <mergeCell ref="D253:E253"/>
    <mergeCell ref="A224:X224"/>
    <mergeCell ref="A199:X199"/>
    <mergeCell ref="W17:W18"/>
    <mergeCell ref="H9:I9"/>
    <mergeCell ref="A90:M91"/>
    <mergeCell ref="N197:T197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D71:E71"/>
    <mergeCell ref="A211:X211"/>
    <mergeCell ref="A186:X186"/>
    <mergeCell ref="N30:R30"/>
    <mergeCell ref="D98:E98"/>
    <mergeCell ref="A83:M84"/>
    <mergeCell ref="N166:T166"/>
    <mergeCell ref="N215:T215"/>
    <mergeCell ref="A175:M176"/>
    <mergeCell ref="A59:X59"/>
    <mergeCell ref="N144:R144"/>
    <mergeCell ref="D60:E60"/>
    <mergeCell ref="A69:X69"/>
    <mergeCell ref="D187:E187"/>
    <mergeCell ref="D174:E174"/>
    <mergeCell ref="A232:M233"/>
    <mergeCell ref="O275:O276"/>
    <mergeCell ref="A153:M154"/>
    <mergeCell ref="N24:T24"/>
    <mergeCell ref="D45:E45"/>
    <mergeCell ref="A198:X198"/>
    <mergeCell ref="N275:N276"/>
    <mergeCell ref="P275:P276"/>
    <mergeCell ref="N266:T266"/>
    <mergeCell ref="N268:T268"/>
    <mergeCell ref="A212:X212"/>
    <mergeCell ref="D208:E208"/>
    <mergeCell ref="A217:X217"/>
    <mergeCell ref="N216:T216"/>
    <mergeCell ref="V274:Y274"/>
    <mergeCell ref="D214:E214"/>
    <mergeCell ref="V275:V276"/>
    <mergeCell ref="D259:E259"/>
    <mergeCell ref="A230:X2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349</v>
      </c>
      <c r="H1" s="53"/>
    </row>
    <row r="3" spans="2:8" x14ac:dyDescent="0.2">
      <c r="B3" s="48" t="s">
        <v>350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351</v>
      </c>
      <c r="D6" s="48" t="s">
        <v>352</v>
      </c>
      <c r="E6" s="48"/>
    </row>
    <row r="8" spans="2:8" x14ac:dyDescent="0.2">
      <c r="B8" s="48" t="s">
        <v>19</v>
      </c>
      <c r="C8" s="48" t="s">
        <v>351</v>
      </c>
      <c r="D8" s="48"/>
      <c r="E8" s="48"/>
    </row>
    <row r="10" spans="2:8" x14ac:dyDescent="0.2">
      <c r="B10" s="48" t="s">
        <v>353</v>
      </c>
      <c r="C10" s="48"/>
      <c r="D10" s="48"/>
      <c r="E10" s="48"/>
    </row>
    <row r="11" spans="2:8" x14ac:dyDescent="0.2">
      <c r="B11" s="48" t="s">
        <v>354</v>
      </c>
      <c r="C11" s="48"/>
      <c r="D11" s="48"/>
      <c r="E11" s="48"/>
    </row>
    <row r="12" spans="2:8" x14ac:dyDescent="0.2">
      <c r="B12" s="48" t="s">
        <v>355</v>
      </c>
      <c r="C12" s="48"/>
      <c r="D12" s="48"/>
      <c r="E12" s="48"/>
    </row>
    <row r="13" spans="2:8" x14ac:dyDescent="0.2">
      <c r="B13" s="48" t="s">
        <v>356</v>
      </c>
      <c r="C13" s="48"/>
      <c r="D13" s="48"/>
      <c r="E13" s="48"/>
    </row>
    <row r="14" spans="2:8" x14ac:dyDescent="0.2">
      <c r="B14" s="48" t="s">
        <v>357</v>
      </c>
      <c r="C14" s="48"/>
      <c r="D14" s="48"/>
      <c r="E14" s="48"/>
    </row>
    <row r="15" spans="2:8" x14ac:dyDescent="0.2">
      <c r="B15" s="48" t="s">
        <v>358</v>
      </c>
      <c r="C15" s="48"/>
      <c r="D15" s="48"/>
      <c r="E15" s="48"/>
    </row>
    <row r="16" spans="2:8" x14ac:dyDescent="0.2">
      <c r="B16" s="48" t="s">
        <v>359</v>
      </c>
      <c r="C16" s="48"/>
      <c r="D16" s="48"/>
      <c r="E16" s="48"/>
    </row>
    <row r="17" spans="2:5" x14ac:dyDescent="0.2">
      <c r="B17" s="48" t="s">
        <v>360</v>
      </c>
      <c r="C17" s="48"/>
      <c r="D17" s="48"/>
      <c r="E17" s="48"/>
    </row>
    <row r="18" spans="2:5" x14ac:dyDescent="0.2">
      <c r="B18" s="48" t="s">
        <v>361</v>
      </c>
      <c r="C18" s="48"/>
      <c r="D18" s="48"/>
      <c r="E18" s="48"/>
    </row>
    <row r="19" spans="2:5" x14ac:dyDescent="0.2">
      <c r="B19" s="48" t="s">
        <v>362</v>
      </c>
      <c r="C19" s="48"/>
      <c r="D19" s="48"/>
      <c r="E19" s="48"/>
    </row>
    <row r="20" spans="2:5" x14ac:dyDescent="0.2">
      <c r="B20" s="48" t="s">
        <v>363</v>
      </c>
      <c r="C20" s="48"/>
      <c r="D20" s="48"/>
      <c r="E20" s="48"/>
    </row>
  </sheetData>
  <sheetProtection algorithmName="SHA-512" hashValue="q1R8kk3FgyNSNNTvCGFBeeyT/3ZjlGcpYXtDDbko6CVtd0P0yecb4mQouKGBZM+iOHaaW6NKKwJrZcPQ7q5ofQ==" saltValue="r0brd3pdiYLsGmmQJWPB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425</vt:i4>
      </vt:variant>
    </vt:vector>
  </HeadingPairs>
  <TitlesOfParts>
    <vt:vector size="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2024-03-20T07:24:49Z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