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08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81"/>
  <sheetViews>
    <sheetView showGridLines="0" tabSelected="1" topLeftCell="E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5">
      <c r="A1" s="48" t="n"/>
      <c r="B1" s="48" t="n"/>
      <c r="C1" s="48" t="n"/>
      <c r="D1" s="334" t="inlineStr">
        <is>
          <t xml:space="preserve">  БЛАНК ЗАКАЗА </t>
        </is>
      </c>
      <c r="G1" s="14" t="inlineStr">
        <is>
          <t>ЗПФ</t>
        </is>
      </c>
      <c r="H1" s="334" t="inlineStr">
        <is>
          <t>на отгрузку продукции с ООО Трейд-Сервис с</t>
        </is>
      </c>
      <c r="P1" s="335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5">
      <c r="A2" s="34" t="inlineStr">
        <is>
          <t>бланк создан</t>
        </is>
      </c>
      <c r="B2" s="35" t="inlineStr">
        <is>
          <t>15.03.2024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5">
      <c r="A5" s="316" t="inlineStr">
        <is>
          <t xml:space="preserve">Ваш контактный телефон и имя: </t>
        </is>
      </c>
      <c r="B5" s="344" t="n"/>
      <c r="C5" s="345" t="n"/>
      <c r="D5" s="338" t="n"/>
      <c r="E5" s="346" t="n"/>
      <c r="F5" s="339" t="inlineStr">
        <is>
          <t>Комментарий к заказу:</t>
        </is>
      </c>
      <c r="G5" s="345" t="n"/>
      <c r="H5" s="338" t="n"/>
      <c r="I5" s="347" t="n"/>
      <c r="J5" s="347" t="n"/>
      <c r="K5" s="347" t="n"/>
      <c r="L5" s="346" t="n"/>
      <c r="N5" s="29" t="inlineStr">
        <is>
          <t>Дата загрузки</t>
        </is>
      </c>
      <c r="O5" s="348" t="n">
        <v>45373</v>
      </c>
      <c r="P5" s="349" t="n"/>
      <c r="R5" s="341" t="inlineStr">
        <is>
          <t>Способ доставки (доставка/самовывоз)</t>
        </is>
      </c>
      <c r="S5" s="350" t="n"/>
      <c r="T5" s="351" t="inlineStr">
        <is>
          <t>Самовывоз</t>
        </is>
      </c>
      <c r="U5" s="349" t="n"/>
      <c r="Z5" s="60" t="n"/>
      <c r="AA5" s="60" t="n"/>
      <c r="AB5" s="60" t="n"/>
    </row>
    <row r="6" ht="24" customFormat="1" customHeight="1" s="315">
      <c r="A6" s="316" t="inlineStr">
        <is>
          <t>Адрес доставки:</t>
        </is>
      </c>
      <c r="B6" s="344" t="n"/>
      <c r="C6" s="345" t="n"/>
      <c r="D6" s="317" t="inlineStr">
        <is>
          <t>КСК ТРЕЙД, ООО, Крым Респ, Симферополь г, Генерала Васильева ул, д. 44В, литера Ж, пом 5,</t>
        </is>
      </c>
      <c r="E6" s="352" t="n"/>
      <c r="F6" s="352" t="n"/>
      <c r="G6" s="352" t="n"/>
      <c r="H6" s="352" t="n"/>
      <c r="I6" s="352" t="n"/>
      <c r="J6" s="352" t="n"/>
      <c r="K6" s="352" t="n"/>
      <c r="L6" s="349" t="n"/>
      <c r="N6" s="29" t="inlineStr">
        <is>
          <t>День недели</t>
        </is>
      </c>
      <c r="O6" s="318">
        <f>IF(O5=0," ",CHOOSE(WEEKDAY(O5,2),"Понедельник","Вторник","Среда","Четверг","Пятница","Суббота","Воскресенье"))</f>
        <v/>
      </c>
      <c r="P6" s="353" t="n"/>
      <c r="R6" s="320" t="inlineStr">
        <is>
          <t>Наименование клиента</t>
        </is>
      </c>
      <c r="S6" s="350" t="n"/>
      <c r="T6" s="354" t="inlineStr">
        <is>
          <t>ОБЩЕСТВО С ОГРАНИЧЕННОЙ ОТВЕТСТВЕННОСТЬЮ "КСК ТРЕЙД"</t>
        </is>
      </c>
      <c r="U6" s="355" t="n"/>
      <c r="Z6" s="60" t="n"/>
      <c r="AA6" s="60" t="n"/>
      <c r="AB6" s="60" t="n"/>
    </row>
    <row r="7" hidden="1" ht="21.75" customFormat="1" customHeight="1" s="315">
      <c r="A7" s="65" t="n"/>
      <c r="B7" s="65" t="n"/>
      <c r="C7" s="65" t="n"/>
      <c r="D7" s="356">
        <f>IFERROR(VLOOKUP(DeliveryAddress,Table,3,0),1)</f>
        <v/>
      </c>
      <c r="E7" s="357" t="n"/>
      <c r="F7" s="357" t="n"/>
      <c r="G7" s="357" t="n"/>
      <c r="H7" s="357" t="n"/>
      <c r="I7" s="357" t="n"/>
      <c r="J7" s="357" t="n"/>
      <c r="K7" s="357" t="n"/>
      <c r="L7" s="358" t="n"/>
      <c r="N7" s="29" t="n"/>
      <c r="O7" s="49" t="n"/>
      <c r="P7" s="49" t="n"/>
      <c r="R7" s="1" t="n"/>
      <c r="S7" s="350" t="n"/>
      <c r="T7" s="359" t="n"/>
      <c r="U7" s="360" t="n"/>
      <c r="Z7" s="60" t="n"/>
      <c r="AA7" s="60" t="n"/>
      <c r="AB7" s="60" t="n"/>
    </row>
    <row r="8" ht="25.5" customFormat="1" customHeight="1" s="315">
      <c r="A8" s="330" t="inlineStr">
        <is>
          <t>Адрес сдачи груза:</t>
        </is>
      </c>
      <c r="B8" s="361" t="n"/>
      <c r="C8" s="362" t="n"/>
      <c r="D8" s="331" t="inlineStr">
        <is>
          <t>295051Российская Федерация, Крым Респ, Симферополь г, Генерала Васильева ул, д. 44В, литера Ж, пом 5,</t>
        </is>
      </c>
      <c r="E8" s="363" t="n"/>
      <c r="F8" s="363" t="n"/>
      <c r="G8" s="363" t="n"/>
      <c r="H8" s="363" t="n"/>
      <c r="I8" s="363" t="n"/>
      <c r="J8" s="363" t="n"/>
      <c r="K8" s="363" t="n"/>
      <c r="L8" s="364" t="n"/>
      <c r="N8" s="29" t="inlineStr">
        <is>
          <t>Время загрузки</t>
        </is>
      </c>
      <c r="O8" s="311" t="n">
        <v>0.3333333333333333</v>
      </c>
      <c r="P8" s="349" t="n"/>
      <c r="R8" s="1" t="n"/>
      <c r="S8" s="350" t="n"/>
      <c r="T8" s="359" t="n"/>
      <c r="U8" s="360" t="n"/>
      <c r="Z8" s="60" t="n"/>
      <c r="AA8" s="60" t="n"/>
      <c r="AB8" s="60" t="n"/>
    </row>
    <row r="9" ht="39.95" customFormat="1" customHeight="1" s="315">
      <c r="A9" s="3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8" t="inlineStr"/>
      <c r="E9" s="3" t="n"/>
      <c r="F9" s="3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8" t="n"/>
      <c r="P9" s="349" t="n"/>
      <c r="R9" s="1" t="n"/>
      <c r="S9" s="350" t="n"/>
      <c r="T9" s="365" t="n"/>
      <c r="U9" s="3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5">
      <c r="A10" s="3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8" t="n"/>
      <c r="E10" s="3" t="n"/>
      <c r="F10" s="3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0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11" t="n"/>
      <c r="P10" s="349" t="n"/>
      <c r="S10" s="29" t="inlineStr">
        <is>
          <t>КОД Аксапты Клиента</t>
        </is>
      </c>
      <c r="T10" s="367" t="inlineStr">
        <is>
          <t>590943</t>
        </is>
      </c>
      <c r="U10" s="3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11" t="n"/>
      <c r="P11" s="349" t="n"/>
      <c r="S11" s="29" t="inlineStr">
        <is>
          <t>Тип заказа</t>
        </is>
      </c>
      <c r="T11" s="299" t="inlineStr">
        <is>
          <t>Основной заказ</t>
        </is>
      </c>
      <c r="U11" s="3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5">
      <c r="A12" s="298" t="inlineStr">
        <is>
          <t>Телефоны для заказов:8(919)022-63-02 E-mail: Zamorozka@abiproduct.ru, Телефон сотрудников склада: 8-980-75-76-203</t>
        </is>
      </c>
      <c r="B12" s="344" t="n"/>
      <c r="C12" s="344" t="n"/>
      <c r="D12" s="344" t="n"/>
      <c r="E12" s="344" t="n"/>
      <c r="F12" s="344" t="n"/>
      <c r="G12" s="344" t="n"/>
      <c r="H12" s="344" t="n"/>
      <c r="I12" s="344" t="n"/>
      <c r="J12" s="344" t="n"/>
      <c r="K12" s="344" t="n"/>
      <c r="L12" s="345" t="n"/>
      <c r="N12" s="29" t="inlineStr">
        <is>
          <t>Время доставки 3 машины</t>
        </is>
      </c>
      <c r="O12" s="314" t="n"/>
      <c r="P12" s="358" t="n"/>
      <c r="Q12" s="28" t="n"/>
      <c r="S12" s="29" t="inlineStr"/>
      <c r="T12" s="315" t="n"/>
      <c r="U12" s="1" t="n"/>
      <c r="Z12" s="60" t="n"/>
      <c r="AA12" s="60" t="n"/>
      <c r="AB12" s="60" t="n"/>
    </row>
    <row r="13" ht="23.25" customFormat="1" customHeight="1" s="315">
      <c r="A13" s="298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4" t="n"/>
      <c r="C13" s="344" t="n"/>
      <c r="D13" s="344" t="n"/>
      <c r="E13" s="344" t="n"/>
      <c r="F13" s="344" t="n"/>
      <c r="G13" s="344" t="n"/>
      <c r="H13" s="344" t="n"/>
      <c r="I13" s="344" t="n"/>
      <c r="J13" s="344" t="n"/>
      <c r="K13" s="344" t="n"/>
      <c r="L13" s="345" t="n"/>
      <c r="M13" s="31" t="n"/>
      <c r="N13" s="31" t="inlineStr">
        <is>
          <t>Время доставки 4 машины</t>
        </is>
      </c>
      <c r="O13" s="299" t="n"/>
      <c r="P13" s="3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5">
      <c r="A14" s="298" t="inlineStr">
        <is>
          <t>Телефон менеджера по логистике: 8 (919) 012-30-55 - по вопросам доставки продукции</t>
        </is>
      </c>
      <c r="B14" s="344" t="n"/>
      <c r="C14" s="344" t="n"/>
      <c r="D14" s="344" t="n"/>
      <c r="E14" s="344" t="n"/>
      <c r="F14" s="344" t="n"/>
      <c r="G14" s="344" t="n"/>
      <c r="H14" s="344" t="n"/>
      <c r="I14" s="344" t="n"/>
      <c r="J14" s="344" t="n"/>
      <c r="K14" s="344" t="n"/>
      <c r="L14" s="3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5">
      <c r="A15" s="300" t="inlineStr">
        <is>
          <t>Телефон по работе с претензиями/жалобами (WhatSapp): 8 (980) 757-69-93       E-mail: Claims@abiproduct.ru</t>
        </is>
      </c>
      <c r="B15" s="344" t="n"/>
      <c r="C15" s="344" t="n"/>
      <c r="D15" s="344" t="n"/>
      <c r="E15" s="344" t="n"/>
      <c r="F15" s="344" t="n"/>
      <c r="G15" s="344" t="n"/>
      <c r="H15" s="344" t="n"/>
      <c r="I15" s="344" t="n"/>
      <c r="J15" s="344" t="n"/>
      <c r="K15" s="344" t="n"/>
      <c r="L15" s="345" t="n"/>
      <c r="N15" s="302" t="inlineStr">
        <is>
          <t>Кликните на продукт, чтобы просмотреть изображение</t>
        </is>
      </c>
      <c r="V15" s="315" t="n"/>
      <c r="W15" s="315" t="n"/>
      <c r="X15" s="315" t="n"/>
      <c r="Y15" s="3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9" t="n"/>
      <c r="O16" s="369" t="n"/>
      <c r="P16" s="369" t="n"/>
      <c r="Q16" s="369" t="n"/>
      <c r="R16" s="3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6" t="inlineStr">
        <is>
          <t>Код единицы продаж</t>
        </is>
      </c>
      <c r="B17" s="286" t="inlineStr">
        <is>
          <t>Код продукта</t>
        </is>
      </c>
      <c r="C17" s="304" t="inlineStr">
        <is>
          <t>Номер варианта</t>
        </is>
      </c>
      <c r="D17" s="286" t="inlineStr">
        <is>
          <t xml:space="preserve">Штрих-код </t>
        </is>
      </c>
      <c r="E17" s="370" t="n"/>
      <c r="F17" s="286" t="inlineStr">
        <is>
          <t>Вес нетто штуки, кг</t>
        </is>
      </c>
      <c r="G17" s="286" t="inlineStr">
        <is>
          <t>Кол-во штук в коробе, шт</t>
        </is>
      </c>
      <c r="H17" s="286" t="inlineStr">
        <is>
          <t>Вес нетто короба, кг</t>
        </is>
      </c>
      <c r="I17" s="286" t="inlineStr">
        <is>
          <t>Вес брутто короба, кг</t>
        </is>
      </c>
      <c r="J17" s="286" t="inlineStr">
        <is>
          <t>Кол-во кор. на паллте, шт</t>
        </is>
      </c>
      <c r="K17" s="286" t="inlineStr">
        <is>
          <t>Коробок в слое</t>
        </is>
      </c>
      <c r="L17" s="286" t="inlineStr">
        <is>
          <t>Завод</t>
        </is>
      </c>
      <c r="M17" s="286" t="inlineStr">
        <is>
          <t>Срок годности, сут.</t>
        </is>
      </c>
      <c r="N17" s="286" t="inlineStr">
        <is>
          <t>Наименование</t>
        </is>
      </c>
      <c r="O17" s="371" t="n"/>
      <c r="P17" s="371" t="n"/>
      <c r="Q17" s="371" t="n"/>
      <c r="R17" s="370" t="n"/>
      <c r="S17" s="303" t="inlineStr">
        <is>
          <t>Доступно к отгрузке</t>
        </is>
      </c>
      <c r="T17" s="345" t="n"/>
      <c r="U17" s="286" t="inlineStr">
        <is>
          <t>Ед. изм.</t>
        </is>
      </c>
      <c r="V17" s="286" t="inlineStr">
        <is>
          <t>Заказ</t>
        </is>
      </c>
      <c r="W17" s="287" t="inlineStr">
        <is>
          <t>Заказ с округлением до короба</t>
        </is>
      </c>
      <c r="X17" s="286" t="inlineStr">
        <is>
          <t>Объём заказа, м3</t>
        </is>
      </c>
      <c r="Y17" s="289" t="inlineStr">
        <is>
          <t>Примечание по продуктку</t>
        </is>
      </c>
      <c r="Z17" s="289" t="inlineStr">
        <is>
          <t>Признак "НОВИНКА"</t>
        </is>
      </c>
      <c r="AA17" s="289" t="inlineStr">
        <is>
          <t>Для формул</t>
        </is>
      </c>
      <c r="AB17" s="372" t="n"/>
      <c r="AC17" s="373" t="n"/>
      <c r="AD17" s="296" t="n"/>
      <c r="BA17" s="297" t="inlineStr">
        <is>
          <t>Вид продукции</t>
        </is>
      </c>
    </row>
    <row r="18" ht="14.25" customHeight="1">
      <c r="A18" s="374" t="n"/>
      <c r="B18" s="374" t="n"/>
      <c r="C18" s="374" t="n"/>
      <c r="D18" s="375" t="n"/>
      <c r="E18" s="376" t="n"/>
      <c r="F18" s="374" t="n"/>
      <c r="G18" s="374" t="n"/>
      <c r="H18" s="374" t="n"/>
      <c r="I18" s="374" t="n"/>
      <c r="J18" s="374" t="n"/>
      <c r="K18" s="374" t="n"/>
      <c r="L18" s="374" t="n"/>
      <c r="M18" s="374" t="n"/>
      <c r="N18" s="375" t="n"/>
      <c r="O18" s="377" t="n"/>
      <c r="P18" s="377" t="n"/>
      <c r="Q18" s="377" t="n"/>
      <c r="R18" s="376" t="n"/>
      <c r="S18" s="303" t="inlineStr">
        <is>
          <t>начиная с</t>
        </is>
      </c>
      <c r="T18" s="303" t="inlineStr">
        <is>
          <t>до</t>
        </is>
      </c>
      <c r="U18" s="374" t="n"/>
      <c r="V18" s="374" t="n"/>
      <c r="W18" s="378" t="n"/>
      <c r="X18" s="374" t="n"/>
      <c r="Y18" s="379" t="n"/>
      <c r="Z18" s="379" t="n"/>
      <c r="AA18" s="380" t="n"/>
      <c r="AB18" s="381" t="n"/>
      <c r="AC18" s="382" t="n"/>
      <c r="AD18" s="383" t="n"/>
      <c r="BA18" s="1" t="n"/>
    </row>
    <row r="19" ht="27.75" customHeight="1">
      <c r="A19" s="207" t="inlineStr">
        <is>
          <t>Ядрена копоть</t>
        </is>
      </c>
      <c r="B19" s="384" t="n"/>
      <c r="C19" s="384" t="n"/>
      <c r="D19" s="384" t="n"/>
      <c r="E19" s="384" t="n"/>
      <c r="F19" s="384" t="n"/>
      <c r="G19" s="384" t="n"/>
      <c r="H19" s="384" t="n"/>
      <c r="I19" s="384" t="n"/>
      <c r="J19" s="384" t="n"/>
      <c r="K19" s="384" t="n"/>
      <c r="L19" s="384" t="n"/>
      <c r="M19" s="384" t="n"/>
      <c r="N19" s="384" t="n"/>
      <c r="O19" s="384" t="n"/>
      <c r="P19" s="384" t="n"/>
      <c r="Q19" s="384" t="n"/>
      <c r="R19" s="384" t="n"/>
      <c r="S19" s="384" t="n"/>
      <c r="T19" s="384" t="n"/>
      <c r="U19" s="384" t="n"/>
      <c r="V19" s="384" t="n"/>
      <c r="W19" s="384" t="n"/>
      <c r="X19" s="384" t="n"/>
      <c r="Y19" s="55" t="n"/>
      <c r="Z19" s="55" t="n"/>
    </row>
    <row r="20" ht="16.5" customHeight="1">
      <c r="A20" s="20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8" t="n"/>
      <c r="Z20" s="208" t="n"/>
    </row>
    <row r="21" ht="14.25" customHeight="1">
      <c r="A21" s="19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7" t="n"/>
      <c r="Z21" s="197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4" t="n">
        <v>4607111035752</v>
      </c>
      <c r="E22" s="353" t="n"/>
      <c r="F22" s="385" t="n">
        <v>0.43</v>
      </c>
      <c r="G22" s="38" t="n">
        <v>16</v>
      </c>
      <c r="H22" s="385" t="n">
        <v>6.88</v>
      </c>
      <c r="I22" s="385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6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7" t="n"/>
      <c r="P22" s="387" t="n"/>
      <c r="Q22" s="387" t="n"/>
      <c r="R22" s="353" t="n"/>
      <c r="S22" s="40" t="inlineStr"/>
      <c r="T22" s="40" t="inlineStr"/>
      <c r="U22" s="41" t="inlineStr">
        <is>
          <t>кор</t>
        </is>
      </c>
      <c r="V22" s="388" t="n">
        <v>0</v>
      </c>
      <c r="W22" s="389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90" t="n"/>
      <c r="N23" s="391" t="inlineStr">
        <is>
          <t>Итого</t>
        </is>
      </c>
      <c r="O23" s="361" t="n"/>
      <c r="P23" s="361" t="n"/>
      <c r="Q23" s="361" t="n"/>
      <c r="R23" s="361" t="n"/>
      <c r="S23" s="361" t="n"/>
      <c r="T23" s="362" t="n"/>
      <c r="U23" s="43" t="inlineStr">
        <is>
          <t>кор</t>
        </is>
      </c>
      <c r="V23" s="392">
        <f>IFERROR(SUM(V22:V22),"0")</f>
        <v/>
      </c>
      <c r="W23" s="392">
        <f>IFERROR(SUM(W22:W22),"0")</f>
        <v/>
      </c>
      <c r="X23" s="392">
        <f>IFERROR(IF(X22="",0,X22),"0")</f>
        <v/>
      </c>
      <c r="Y23" s="393" t="n"/>
      <c r="Z23" s="393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90" t="n"/>
      <c r="N24" s="391" t="inlineStr">
        <is>
          <t>Итого</t>
        </is>
      </c>
      <c r="O24" s="361" t="n"/>
      <c r="P24" s="361" t="n"/>
      <c r="Q24" s="361" t="n"/>
      <c r="R24" s="361" t="n"/>
      <c r="S24" s="361" t="n"/>
      <c r="T24" s="362" t="n"/>
      <c r="U24" s="43" t="inlineStr">
        <is>
          <t>кг</t>
        </is>
      </c>
      <c r="V24" s="392">
        <f>IFERROR(SUMPRODUCT(V22:V22*H22:H22),"0")</f>
        <v/>
      </c>
      <c r="W24" s="392">
        <f>IFERROR(SUMPRODUCT(W22:W22*H22:H22),"0")</f>
        <v/>
      </c>
      <c r="X24" s="43" t="n"/>
      <c r="Y24" s="393" t="n"/>
      <c r="Z24" s="393" t="n"/>
    </row>
    <row r="25" ht="27.75" customHeight="1">
      <c r="A25" s="207" t="inlineStr">
        <is>
          <t>Горячая штучка</t>
        </is>
      </c>
      <c r="B25" s="384" t="n"/>
      <c r="C25" s="384" t="n"/>
      <c r="D25" s="384" t="n"/>
      <c r="E25" s="384" t="n"/>
      <c r="F25" s="384" t="n"/>
      <c r="G25" s="384" t="n"/>
      <c r="H25" s="384" t="n"/>
      <c r="I25" s="384" t="n"/>
      <c r="J25" s="384" t="n"/>
      <c r="K25" s="384" t="n"/>
      <c r="L25" s="384" t="n"/>
      <c r="M25" s="384" t="n"/>
      <c r="N25" s="384" t="n"/>
      <c r="O25" s="384" t="n"/>
      <c r="P25" s="384" t="n"/>
      <c r="Q25" s="384" t="n"/>
      <c r="R25" s="384" t="n"/>
      <c r="S25" s="384" t="n"/>
      <c r="T25" s="384" t="n"/>
      <c r="U25" s="384" t="n"/>
      <c r="V25" s="384" t="n"/>
      <c r="W25" s="384" t="n"/>
      <c r="X25" s="384" t="n"/>
      <c r="Y25" s="55" t="n"/>
      <c r="Z25" s="55" t="n"/>
    </row>
    <row r="26" ht="16.5" customHeight="1">
      <c r="A26" s="20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8" t="n"/>
      <c r="Z26" s="208" t="n"/>
    </row>
    <row r="27" ht="14.25" customHeight="1">
      <c r="A27" s="19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7" t="n"/>
      <c r="Z27" s="19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4" t="n">
        <v>4607111036520</v>
      </c>
      <c r="E28" s="353" t="n"/>
      <c r="F28" s="385" t="n">
        <v>0.25</v>
      </c>
      <c r="G28" s="38" t="n">
        <v>6</v>
      </c>
      <c r="H28" s="385" t="n">
        <v>1.5</v>
      </c>
      <c r="I28" s="385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4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7" t="n"/>
      <c r="P28" s="387" t="n"/>
      <c r="Q28" s="387" t="n"/>
      <c r="R28" s="353" t="n"/>
      <c r="S28" s="40" t="inlineStr"/>
      <c r="T28" s="40" t="inlineStr"/>
      <c r="U28" s="41" t="inlineStr">
        <is>
          <t>кор</t>
        </is>
      </c>
      <c r="V28" s="388" t="n">
        <v>0</v>
      </c>
      <c r="W28" s="389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4" t="n">
        <v>4607111036605</v>
      </c>
      <c r="E29" s="353" t="n"/>
      <c r="F29" s="385" t="n">
        <v>0.25</v>
      </c>
      <c r="G29" s="38" t="n">
        <v>6</v>
      </c>
      <c r="H29" s="385" t="n">
        <v>1.5</v>
      </c>
      <c r="I29" s="385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5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7" t="n"/>
      <c r="P29" s="387" t="n"/>
      <c r="Q29" s="387" t="n"/>
      <c r="R29" s="353" t="n"/>
      <c r="S29" s="40" t="inlineStr"/>
      <c r="T29" s="40" t="inlineStr"/>
      <c r="U29" s="41" t="inlineStr">
        <is>
          <t>кор</t>
        </is>
      </c>
      <c r="V29" s="388" t="n">
        <v>0</v>
      </c>
      <c r="W29" s="389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4" t="n">
        <v>4607111036537</v>
      </c>
      <c r="E30" s="353" t="n"/>
      <c r="F30" s="385" t="n">
        <v>0.25</v>
      </c>
      <c r="G30" s="38" t="n">
        <v>6</v>
      </c>
      <c r="H30" s="385" t="n">
        <v>1.5</v>
      </c>
      <c r="I30" s="385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6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7" t="n"/>
      <c r="P30" s="387" t="n"/>
      <c r="Q30" s="387" t="n"/>
      <c r="R30" s="353" t="n"/>
      <c r="S30" s="40" t="inlineStr"/>
      <c r="T30" s="40" t="inlineStr"/>
      <c r="U30" s="41" t="inlineStr">
        <is>
          <t>кор</t>
        </is>
      </c>
      <c r="V30" s="388" t="n">
        <v>160</v>
      </c>
      <c r="W30" s="389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4" t="n">
        <v>4607111036599</v>
      </c>
      <c r="E31" s="353" t="n"/>
      <c r="F31" s="385" t="n">
        <v>0.25</v>
      </c>
      <c r="G31" s="38" t="n">
        <v>6</v>
      </c>
      <c r="H31" s="385" t="n">
        <v>1.5</v>
      </c>
      <c r="I31" s="385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7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7" t="n"/>
      <c r="P31" s="387" t="n"/>
      <c r="Q31" s="387" t="n"/>
      <c r="R31" s="353" t="n"/>
      <c r="S31" s="40" t="inlineStr"/>
      <c r="T31" s="40" t="inlineStr"/>
      <c r="U31" s="41" t="inlineStr">
        <is>
          <t>кор</t>
        </is>
      </c>
      <c r="V31" s="388" t="n">
        <v>0</v>
      </c>
      <c r="W31" s="389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90" t="n"/>
      <c r="N32" s="391" t="inlineStr">
        <is>
          <t>Итого</t>
        </is>
      </c>
      <c r="O32" s="361" t="n"/>
      <c r="P32" s="361" t="n"/>
      <c r="Q32" s="361" t="n"/>
      <c r="R32" s="361" t="n"/>
      <c r="S32" s="361" t="n"/>
      <c r="T32" s="362" t="n"/>
      <c r="U32" s="43" t="inlineStr">
        <is>
          <t>кор</t>
        </is>
      </c>
      <c r="V32" s="392">
        <f>IFERROR(SUM(V28:V31),"0")</f>
        <v/>
      </c>
      <c r="W32" s="392">
        <f>IFERROR(SUM(W28:W31),"0")</f>
        <v/>
      </c>
      <c r="X32" s="392">
        <f>IFERROR(IF(X28="",0,X28),"0")+IFERROR(IF(X29="",0,X29),"0")+IFERROR(IF(X30="",0,X30),"0")+IFERROR(IF(X31="",0,X31),"0")</f>
        <v/>
      </c>
      <c r="Y32" s="393" t="n"/>
      <c r="Z32" s="393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90" t="n"/>
      <c r="N33" s="391" t="inlineStr">
        <is>
          <t>Итого</t>
        </is>
      </c>
      <c r="O33" s="361" t="n"/>
      <c r="P33" s="361" t="n"/>
      <c r="Q33" s="361" t="n"/>
      <c r="R33" s="361" t="n"/>
      <c r="S33" s="361" t="n"/>
      <c r="T33" s="362" t="n"/>
      <c r="U33" s="43" t="inlineStr">
        <is>
          <t>кг</t>
        </is>
      </c>
      <c r="V33" s="392">
        <f>IFERROR(SUMPRODUCT(V28:V31*H28:H31),"0")</f>
        <v/>
      </c>
      <c r="W33" s="392">
        <f>IFERROR(SUMPRODUCT(W28:W31*H28:H31),"0")</f>
        <v/>
      </c>
      <c r="X33" s="43" t="n"/>
      <c r="Y33" s="393" t="n"/>
      <c r="Z33" s="393" t="n"/>
    </row>
    <row r="34" ht="16.5" customHeight="1">
      <c r="A34" s="20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8" t="n"/>
      <c r="Z34" s="208" t="n"/>
    </row>
    <row r="35" ht="14.25" customHeight="1">
      <c r="A35" s="19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7" t="n"/>
      <c r="Z35" s="19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4" t="n">
        <v>4607111036285</v>
      </c>
      <c r="E36" s="353" t="n"/>
      <c r="F36" s="385" t="n">
        <v>0.75</v>
      </c>
      <c r="G36" s="38" t="n">
        <v>8</v>
      </c>
      <c r="H36" s="385" t="n">
        <v>6</v>
      </c>
      <c r="I36" s="385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8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7" t="n"/>
      <c r="P36" s="387" t="n"/>
      <c r="Q36" s="387" t="n"/>
      <c r="R36" s="353" t="n"/>
      <c r="S36" s="40" t="inlineStr"/>
      <c r="T36" s="40" t="inlineStr"/>
      <c r="U36" s="41" t="inlineStr">
        <is>
          <t>кор</t>
        </is>
      </c>
      <c r="V36" s="388" t="n">
        <v>0</v>
      </c>
      <c r="W36" s="389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4" t="n">
        <v>4607111036308</v>
      </c>
      <c r="E37" s="353" t="n"/>
      <c r="F37" s="385" t="n">
        <v>0.75</v>
      </c>
      <c r="G37" s="38" t="n">
        <v>8</v>
      </c>
      <c r="H37" s="385" t="n">
        <v>6</v>
      </c>
      <c r="I37" s="385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9" t="inlineStr">
        <is>
          <t>Пельмени Grandmeni с говядиной в сливочном соусе Grandmeni 0,75 Сфера Горячая штучка</t>
        </is>
      </c>
      <c r="O37" s="387" t="n"/>
      <c r="P37" s="387" t="n"/>
      <c r="Q37" s="387" t="n"/>
      <c r="R37" s="353" t="n"/>
      <c r="S37" s="40" t="inlineStr"/>
      <c r="T37" s="40" t="inlineStr"/>
      <c r="U37" s="41" t="inlineStr">
        <is>
          <t>кор</t>
        </is>
      </c>
      <c r="V37" s="388" t="n">
        <v>0</v>
      </c>
      <c r="W37" s="389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4" t="n">
        <v>4607111036315</v>
      </c>
      <c r="E38" s="353" t="n"/>
      <c r="F38" s="385" t="n">
        <v>0.75</v>
      </c>
      <c r="G38" s="38" t="n">
        <v>8</v>
      </c>
      <c r="H38" s="385" t="n">
        <v>6</v>
      </c>
      <c r="I38" s="385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400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7" t="n"/>
      <c r="P38" s="387" t="n"/>
      <c r="Q38" s="387" t="n"/>
      <c r="R38" s="353" t="n"/>
      <c r="S38" s="40" t="inlineStr"/>
      <c r="T38" s="40" t="inlineStr"/>
      <c r="U38" s="41" t="inlineStr">
        <is>
          <t>кор</t>
        </is>
      </c>
      <c r="V38" s="388" t="n">
        <v>0</v>
      </c>
      <c r="W38" s="389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4" t="n">
        <v>4607111036292</v>
      </c>
      <c r="E39" s="353" t="n"/>
      <c r="F39" s="385" t="n">
        <v>0.75</v>
      </c>
      <c r="G39" s="38" t="n">
        <v>8</v>
      </c>
      <c r="H39" s="385" t="n">
        <v>6</v>
      </c>
      <c r="I39" s="385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401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7" t="n"/>
      <c r="P39" s="387" t="n"/>
      <c r="Q39" s="387" t="n"/>
      <c r="R39" s="353" t="n"/>
      <c r="S39" s="40" t="inlineStr"/>
      <c r="T39" s="40" t="inlineStr"/>
      <c r="U39" s="41" t="inlineStr">
        <is>
          <t>кор</t>
        </is>
      </c>
      <c r="V39" s="388" t="n">
        <v>0</v>
      </c>
      <c r="W39" s="389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90" t="n"/>
      <c r="N40" s="391" t="inlineStr">
        <is>
          <t>Итого</t>
        </is>
      </c>
      <c r="O40" s="361" t="n"/>
      <c r="P40" s="361" t="n"/>
      <c r="Q40" s="361" t="n"/>
      <c r="R40" s="361" t="n"/>
      <c r="S40" s="361" t="n"/>
      <c r="T40" s="362" t="n"/>
      <c r="U40" s="43" t="inlineStr">
        <is>
          <t>кор</t>
        </is>
      </c>
      <c r="V40" s="392">
        <f>IFERROR(SUM(V36:V39),"0")</f>
        <v/>
      </c>
      <c r="W40" s="392">
        <f>IFERROR(SUM(W36:W39),"0")</f>
        <v/>
      </c>
      <c r="X40" s="392">
        <f>IFERROR(IF(X36="",0,X36),"0")+IFERROR(IF(X37="",0,X37),"0")+IFERROR(IF(X38="",0,X38),"0")+IFERROR(IF(X39="",0,X39),"0")</f>
        <v/>
      </c>
      <c r="Y40" s="393" t="n"/>
      <c r="Z40" s="393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90" t="n"/>
      <c r="N41" s="391" t="inlineStr">
        <is>
          <t>Итого</t>
        </is>
      </c>
      <c r="O41" s="361" t="n"/>
      <c r="P41" s="361" t="n"/>
      <c r="Q41" s="361" t="n"/>
      <c r="R41" s="361" t="n"/>
      <c r="S41" s="361" t="n"/>
      <c r="T41" s="362" t="n"/>
      <c r="U41" s="43" t="inlineStr">
        <is>
          <t>кг</t>
        </is>
      </c>
      <c r="V41" s="392">
        <f>IFERROR(SUMPRODUCT(V36:V39*H36:H39),"0")</f>
        <v/>
      </c>
      <c r="W41" s="392">
        <f>IFERROR(SUMPRODUCT(W36:W39*H36:H39),"0")</f>
        <v/>
      </c>
      <c r="X41" s="43" t="n"/>
      <c r="Y41" s="393" t="n"/>
      <c r="Z41" s="393" t="n"/>
    </row>
    <row r="42" ht="16.5" customHeight="1">
      <c r="A42" s="20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8" t="n"/>
      <c r="Z42" s="208" t="n"/>
    </row>
    <row r="43" ht="14.25" customHeight="1">
      <c r="A43" s="19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7" t="n"/>
      <c r="Z43" s="197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4" t="n">
        <v>4607111037053</v>
      </c>
      <c r="E44" s="353" t="n"/>
      <c r="F44" s="385" t="n">
        <v>0.2</v>
      </c>
      <c r="G44" s="38" t="n">
        <v>6</v>
      </c>
      <c r="H44" s="385" t="n">
        <v>1.2</v>
      </c>
      <c r="I44" s="385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402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7" t="n"/>
      <c r="P44" s="387" t="n"/>
      <c r="Q44" s="387" t="n"/>
      <c r="R44" s="353" t="n"/>
      <c r="S44" s="40" t="inlineStr"/>
      <c r="T44" s="40" t="inlineStr"/>
      <c r="U44" s="41" t="inlineStr">
        <is>
          <t>кор</t>
        </is>
      </c>
      <c r="V44" s="388" t="n">
        <v>0</v>
      </c>
      <c r="W44" s="389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4" t="n">
        <v>4607111037060</v>
      </c>
      <c r="E45" s="353" t="n"/>
      <c r="F45" s="385" t="n">
        <v>0.2</v>
      </c>
      <c r="G45" s="38" t="n">
        <v>6</v>
      </c>
      <c r="H45" s="385" t="n">
        <v>1.2</v>
      </c>
      <c r="I45" s="385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403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7" t="n"/>
      <c r="P45" s="387" t="n"/>
      <c r="Q45" s="387" t="n"/>
      <c r="R45" s="353" t="n"/>
      <c r="S45" s="40" t="inlineStr"/>
      <c r="T45" s="40" t="inlineStr"/>
      <c r="U45" s="41" t="inlineStr">
        <is>
          <t>кор</t>
        </is>
      </c>
      <c r="V45" s="388" t="n">
        <v>10</v>
      </c>
      <c r="W45" s="389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90" t="n"/>
      <c r="N46" s="391" t="inlineStr">
        <is>
          <t>Итого</t>
        </is>
      </c>
      <c r="O46" s="361" t="n"/>
      <c r="P46" s="361" t="n"/>
      <c r="Q46" s="361" t="n"/>
      <c r="R46" s="361" t="n"/>
      <c r="S46" s="361" t="n"/>
      <c r="T46" s="362" t="n"/>
      <c r="U46" s="43" t="inlineStr">
        <is>
          <t>кор</t>
        </is>
      </c>
      <c r="V46" s="392">
        <f>IFERROR(SUM(V44:V45),"0")</f>
        <v/>
      </c>
      <c r="W46" s="392">
        <f>IFERROR(SUM(W44:W45),"0")</f>
        <v/>
      </c>
      <c r="X46" s="392">
        <f>IFERROR(IF(X44="",0,X44),"0")+IFERROR(IF(X45="",0,X45),"0")</f>
        <v/>
      </c>
      <c r="Y46" s="393" t="n"/>
      <c r="Z46" s="393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90" t="n"/>
      <c r="N47" s="391" t="inlineStr">
        <is>
          <t>Итого</t>
        </is>
      </c>
      <c r="O47" s="361" t="n"/>
      <c r="P47" s="361" t="n"/>
      <c r="Q47" s="361" t="n"/>
      <c r="R47" s="361" t="n"/>
      <c r="S47" s="361" t="n"/>
      <c r="T47" s="362" t="n"/>
      <c r="U47" s="43" t="inlineStr">
        <is>
          <t>кг</t>
        </is>
      </c>
      <c r="V47" s="392">
        <f>IFERROR(SUMPRODUCT(V44:V45*H44:H45),"0")</f>
        <v/>
      </c>
      <c r="W47" s="392">
        <f>IFERROR(SUMPRODUCT(W44:W45*H44:H45),"0")</f>
        <v/>
      </c>
      <c r="X47" s="43" t="n"/>
      <c r="Y47" s="393" t="n"/>
      <c r="Z47" s="393" t="n"/>
    </row>
    <row r="48" ht="16.5" customHeight="1">
      <c r="A48" s="20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8" t="n"/>
      <c r="Z48" s="208" t="n"/>
    </row>
    <row r="49" ht="14.25" customHeight="1">
      <c r="A49" s="19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7" t="n"/>
      <c r="Z49" s="19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4" t="n">
        <v>4607111037190</v>
      </c>
      <c r="E50" s="353" t="n"/>
      <c r="F50" s="385" t="n">
        <v>0.43</v>
      </c>
      <c r="G50" s="38" t="n">
        <v>16</v>
      </c>
      <c r="H50" s="385" t="n">
        <v>6.88</v>
      </c>
      <c r="I50" s="385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4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7" t="n"/>
      <c r="P50" s="387" t="n"/>
      <c r="Q50" s="387" t="n"/>
      <c r="R50" s="353" t="n"/>
      <c r="S50" s="40" t="inlineStr"/>
      <c r="T50" s="40" t="inlineStr"/>
      <c r="U50" s="41" t="inlineStr">
        <is>
          <t>кор</t>
        </is>
      </c>
      <c r="V50" s="388" t="n">
        <v>5</v>
      </c>
      <c r="W50" s="389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4" t="n">
        <v>4607111037183</v>
      </c>
      <c r="E51" s="353" t="n"/>
      <c r="F51" s="385" t="n">
        <v>0.9</v>
      </c>
      <c r="G51" s="38" t="n">
        <v>8</v>
      </c>
      <c r="H51" s="385" t="n">
        <v>7.2</v>
      </c>
      <c r="I51" s="385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5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7" t="n"/>
      <c r="P51" s="387" t="n"/>
      <c r="Q51" s="387" t="n"/>
      <c r="R51" s="353" t="n"/>
      <c r="S51" s="40" t="inlineStr"/>
      <c r="T51" s="40" t="inlineStr"/>
      <c r="U51" s="41" t="inlineStr">
        <is>
          <t>кор</t>
        </is>
      </c>
      <c r="V51" s="388" t="n">
        <v>20</v>
      </c>
      <c r="W51" s="389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4" t="n">
        <v>4607111037091</v>
      </c>
      <c r="E52" s="353" t="n"/>
      <c r="F52" s="385" t="n">
        <v>0.43</v>
      </c>
      <c r="G52" s="38" t="n">
        <v>16</v>
      </c>
      <c r="H52" s="385" t="n">
        <v>6.88</v>
      </c>
      <c r="I52" s="385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6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7" t="n"/>
      <c r="P52" s="387" t="n"/>
      <c r="Q52" s="387" t="n"/>
      <c r="R52" s="353" t="n"/>
      <c r="S52" s="40" t="inlineStr"/>
      <c r="T52" s="40" t="inlineStr"/>
      <c r="U52" s="41" t="inlineStr">
        <is>
          <t>кор</t>
        </is>
      </c>
      <c r="V52" s="388" t="n">
        <v>25</v>
      </c>
      <c r="W52" s="389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4" t="n">
        <v>4607111036902</v>
      </c>
      <c r="E53" s="353" t="n"/>
      <c r="F53" s="385" t="n">
        <v>0.9</v>
      </c>
      <c r="G53" s="38" t="n">
        <v>8</v>
      </c>
      <c r="H53" s="385" t="n">
        <v>7.2</v>
      </c>
      <c r="I53" s="385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7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7" t="n"/>
      <c r="P53" s="387" t="n"/>
      <c r="Q53" s="387" t="n"/>
      <c r="R53" s="353" t="n"/>
      <c r="S53" s="40" t="inlineStr"/>
      <c r="T53" s="40" t="inlineStr"/>
      <c r="U53" s="41" t="inlineStr">
        <is>
          <t>кор</t>
        </is>
      </c>
      <c r="V53" s="388" t="n">
        <v>0</v>
      </c>
      <c r="W53" s="389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4" t="n">
        <v>4607111036858</v>
      </c>
      <c r="E54" s="353" t="n"/>
      <c r="F54" s="385" t="n">
        <v>0.43</v>
      </c>
      <c r="G54" s="38" t="n">
        <v>16</v>
      </c>
      <c r="H54" s="385" t="n">
        <v>6.88</v>
      </c>
      <c r="I54" s="385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8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7" t="n"/>
      <c r="P54" s="387" t="n"/>
      <c r="Q54" s="387" t="n"/>
      <c r="R54" s="353" t="n"/>
      <c r="S54" s="40" t="inlineStr"/>
      <c r="T54" s="40" t="inlineStr"/>
      <c r="U54" s="41" t="inlineStr">
        <is>
          <t>кор</t>
        </is>
      </c>
      <c r="V54" s="388" t="n">
        <v>10</v>
      </c>
      <c r="W54" s="389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4" t="n">
        <v>4607111036889</v>
      </c>
      <c r="E55" s="353" t="n"/>
      <c r="F55" s="385" t="n">
        <v>0.9</v>
      </c>
      <c r="G55" s="38" t="n">
        <v>8</v>
      </c>
      <c r="H55" s="385" t="n">
        <v>7.2</v>
      </c>
      <c r="I55" s="385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9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7" t="n"/>
      <c r="P55" s="387" t="n"/>
      <c r="Q55" s="387" t="n"/>
      <c r="R55" s="353" t="n"/>
      <c r="S55" s="40" t="inlineStr"/>
      <c r="T55" s="40" t="inlineStr"/>
      <c r="U55" s="41" t="inlineStr">
        <is>
          <t>кор</t>
        </is>
      </c>
      <c r="V55" s="388" t="n">
        <v>25</v>
      </c>
      <c r="W55" s="389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90" t="n"/>
      <c r="N56" s="391" t="inlineStr">
        <is>
          <t>Итого</t>
        </is>
      </c>
      <c r="O56" s="361" t="n"/>
      <c r="P56" s="361" t="n"/>
      <c r="Q56" s="361" t="n"/>
      <c r="R56" s="361" t="n"/>
      <c r="S56" s="361" t="n"/>
      <c r="T56" s="362" t="n"/>
      <c r="U56" s="43" t="inlineStr">
        <is>
          <t>кор</t>
        </is>
      </c>
      <c r="V56" s="392">
        <f>IFERROR(SUM(V50:V55),"0")</f>
        <v/>
      </c>
      <c r="W56" s="392">
        <f>IFERROR(SUM(W50:W55),"0")</f>
        <v/>
      </c>
      <c r="X56" s="392">
        <f>IFERROR(IF(X50="",0,X50),"0")+IFERROR(IF(X51="",0,X51),"0")+IFERROR(IF(X52="",0,X52),"0")+IFERROR(IF(X53="",0,X53),"0")+IFERROR(IF(X54="",0,X54),"0")+IFERROR(IF(X55="",0,X55),"0")</f>
        <v/>
      </c>
      <c r="Y56" s="393" t="n"/>
      <c r="Z56" s="393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90" t="n"/>
      <c r="N57" s="391" t="inlineStr">
        <is>
          <t>Итого</t>
        </is>
      </c>
      <c r="O57" s="361" t="n"/>
      <c r="P57" s="361" t="n"/>
      <c r="Q57" s="361" t="n"/>
      <c r="R57" s="361" t="n"/>
      <c r="S57" s="361" t="n"/>
      <c r="T57" s="362" t="n"/>
      <c r="U57" s="43" t="inlineStr">
        <is>
          <t>кг</t>
        </is>
      </c>
      <c r="V57" s="392">
        <f>IFERROR(SUMPRODUCT(V50:V55*H50:H55),"0")</f>
        <v/>
      </c>
      <c r="W57" s="392">
        <f>IFERROR(SUMPRODUCT(W50:W55*H50:H55),"0")</f>
        <v/>
      </c>
      <c r="X57" s="43" t="n"/>
      <c r="Y57" s="393" t="n"/>
      <c r="Z57" s="393" t="n"/>
    </row>
    <row r="58" ht="16.5" customHeight="1">
      <c r="A58" s="20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8" t="n"/>
      <c r="Z58" s="208" t="n"/>
    </row>
    <row r="59" ht="14.25" customHeight="1">
      <c r="A59" s="19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7" t="n"/>
      <c r="Z59" s="19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4" t="n">
        <v>4607111037411</v>
      </c>
      <c r="E60" s="353" t="n"/>
      <c r="F60" s="385" t="n">
        <v>2.7</v>
      </c>
      <c r="G60" s="38" t="n">
        <v>1</v>
      </c>
      <c r="H60" s="385" t="n">
        <v>2.7</v>
      </c>
      <c r="I60" s="385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10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7" t="n"/>
      <c r="P60" s="387" t="n"/>
      <c r="Q60" s="387" t="n"/>
      <c r="R60" s="353" t="n"/>
      <c r="S60" s="40" t="inlineStr"/>
      <c r="T60" s="40" t="inlineStr"/>
      <c r="U60" s="41" t="inlineStr">
        <is>
          <t>кор</t>
        </is>
      </c>
      <c r="V60" s="388" t="n">
        <v>0</v>
      </c>
      <c r="W60" s="389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4" t="n">
        <v>4607111036728</v>
      </c>
      <c r="E61" s="353" t="n"/>
      <c r="F61" s="385" t="n">
        <v>5</v>
      </c>
      <c r="G61" s="38" t="n">
        <v>1</v>
      </c>
      <c r="H61" s="385" t="n">
        <v>5</v>
      </c>
      <c r="I61" s="385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11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7" t="n"/>
      <c r="P61" s="387" t="n"/>
      <c r="Q61" s="387" t="n"/>
      <c r="R61" s="353" t="n"/>
      <c r="S61" s="40" t="inlineStr"/>
      <c r="T61" s="40" t="inlineStr"/>
      <c r="U61" s="41" t="inlineStr">
        <is>
          <t>кор</t>
        </is>
      </c>
      <c r="V61" s="388" t="n">
        <v>130</v>
      </c>
      <c r="W61" s="389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90" t="n"/>
      <c r="N62" s="391" t="inlineStr">
        <is>
          <t>Итого</t>
        </is>
      </c>
      <c r="O62" s="361" t="n"/>
      <c r="P62" s="361" t="n"/>
      <c r="Q62" s="361" t="n"/>
      <c r="R62" s="361" t="n"/>
      <c r="S62" s="361" t="n"/>
      <c r="T62" s="362" t="n"/>
      <c r="U62" s="43" t="inlineStr">
        <is>
          <t>кор</t>
        </is>
      </c>
      <c r="V62" s="392">
        <f>IFERROR(SUM(V60:V61),"0")</f>
        <v/>
      </c>
      <c r="W62" s="392">
        <f>IFERROR(SUM(W60:W61),"0")</f>
        <v/>
      </c>
      <c r="X62" s="392">
        <f>IFERROR(IF(X60="",0,X60),"0")+IFERROR(IF(X61="",0,X61),"0")</f>
        <v/>
      </c>
      <c r="Y62" s="393" t="n"/>
      <c r="Z62" s="393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90" t="n"/>
      <c r="N63" s="391" t="inlineStr">
        <is>
          <t>Итого</t>
        </is>
      </c>
      <c r="O63" s="361" t="n"/>
      <c r="P63" s="361" t="n"/>
      <c r="Q63" s="361" t="n"/>
      <c r="R63" s="361" t="n"/>
      <c r="S63" s="361" t="n"/>
      <c r="T63" s="362" t="n"/>
      <c r="U63" s="43" t="inlineStr">
        <is>
          <t>кг</t>
        </is>
      </c>
      <c r="V63" s="392">
        <f>IFERROR(SUMPRODUCT(V60:V61*H60:H61),"0")</f>
        <v/>
      </c>
      <c r="W63" s="392">
        <f>IFERROR(SUMPRODUCT(W60:W61*H60:H61),"0")</f>
        <v/>
      </c>
      <c r="X63" s="43" t="n"/>
      <c r="Y63" s="393" t="n"/>
      <c r="Z63" s="393" t="n"/>
    </row>
    <row r="64" ht="16.5" customHeight="1">
      <c r="A64" s="20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8" t="n"/>
      <c r="Z64" s="208" t="n"/>
    </row>
    <row r="65" ht="14.25" customHeight="1">
      <c r="A65" s="19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7" t="n"/>
      <c r="Z65" s="19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4" t="n">
        <v>4607111033659</v>
      </c>
      <c r="E66" s="353" t="n"/>
      <c r="F66" s="385" t="n">
        <v>0.3</v>
      </c>
      <c r="G66" s="38" t="n">
        <v>12</v>
      </c>
      <c r="H66" s="385" t="n">
        <v>3.6</v>
      </c>
      <c r="I66" s="385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12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7" t="n"/>
      <c r="P66" s="387" t="n"/>
      <c r="Q66" s="387" t="n"/>
      <c r="R66" s="353" t="n"/>
      <c r="S66" s="40" t="inlineStr"/>
      <c r="T66" s="40" t="inlineStr"/>
      <c r="U66" s="41" t="inlineStr">
        <is>
          <t>кор</t>
        </is>
      </c>
      <c r="V66" s="388" t="n">
        <v>0</v>
      </c>
      <c r="W66" s="389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90" t="n"/>
      <c r="N67" s="391" t="inlineStr">
        <is>
          <t>Итого</t>
        </is>
      </c>
      <c r="O67" s="361" t="n"/>
      <c r="P67" s="361" t="n"/>
      <c r="Q67" s="361" t="n"/>
      <c r="R67" s="361" t="n"/>
      <c r="S67" s="361" t="n"/>
      <c r="T67" s="362" t="n"/>
      <c r="U67" s="43" t="inlineStr">
        <is>
          <t>кор</t>
        </is>
      </c>
      <c r="V67" s="392">
        <f>IFERROR(SUM(V66:V66),"0")</f>
        <v/>
      </c>
      <c r="W67" s="392">
        <f>IFERROR(SUM(W66:W66),"0")</f>
        <v/>
      </c>
      <c r="X67" s="392">
        <f>IFERROR(IF(X66="",0,X66),"0")</f>
        <v/>
      </c>
      <c r="Y67" s="393" t="n"/>
      <c r="Z67" s="393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90" t="n"/>
      <c r="N68" s="391" t="inlineStr">
        <is>
          <t>Итого</t>
        </is>
      </c>
      <c r="O68" s="361" t="n"/>
      <c r="P68" s="361" t="n"/>
      <c r="Q68" s="361" t="n"/>
      <c r="R68" s="361" t="n"/>
      <c r="S68" s="361" t="n"/>
      <c r="T68" s="362" t="n"/>
      <c r="U68" s="43" t="inlineStr">
        <is>
          <t>кг</t>
        </is>
      </c>
      <c r="V68" s="392">
        <f>IFERROR(SUMPRODUCT(V66:V66*H66:H66),"0")</f>
        <v/>
      </c>
      <c r="W68" s="392">
        <f>IFERROR(SUMPRODUCT(W66:W66*H66:H66),"0")</f>
        <v/>
      </c>
      <c r="X68" s="43" t="n"/>
      <c r="Y68" s="393" t="n"/>
      <c r="Z68" s="393" t="n"/>
    </row>
    <row r="69" ht="16.5" customHeight="1">
      <c r="A69" s="20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8" t="n"/>
      <c r="Z69" s="208" t="n"/>
    </row>
    <row r="70" ht="14.25" customHeight="1">
      <c r="A70" s="19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7" t="n"/>
      <c r="Z70" s="19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4" t="n">
        <v>4607111034137</v>
      </c>
      <c r="E71" s="353" t="n"/>
      <c r="F71" s="385" t="n">
        <v>0.3</v>
      </c>
      <c r="G71" s="38" t="n">
        <v>12</v>
      </c>
      <c r="H71" s="385" t="n">
        <v>3.6</v>
      </c>
      <c r="I71" s="385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13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7" t="n"/>
      <c r="P71" s="387" t="n"/>
      <c r="Q71" s="387" t="n"/>
      <c r="R71" s="353" t="n"/>
      <c r="S71" s="40" t="inlineStr"/>
      <c r="T71" s="40" t="inlineStr"/>
      <c r="U71" s="41" t="inlineStr">
        <is>
          <t>кор</t>
        </is>
      </c>
      <c r="V71" s="388" t="n">
        <v>0</v>
      </c>
      <c r="W71" s="389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4" t="n">
        <v>4607111034120</v>
      </c>
      <c r="E72" s="353" t="n"/>
      <c r="F72" s="385" t="n">
        <v>0.3</v>
      </c>
      <c r="G72" s="38" t="n">
        <v>12</v>
      </c>
      <c r="H72" s="385" t="n">
        <v>3.6</v>
      </c>
      <c r="I72" s="385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4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7" t="n"/>
      <c r="P72" s="387" t="n"/>
      <c r="Q72" s="387" t="n"/>
      <c r="R72" s="353" t="n"/>
      <c r="S72" s="40" t="inlineStr"/>
      <c r="T72" s="40" t="inlineStr"/>
      <c r="U72" s="41" t="inlineStr">
        <is>
          <t>кор</t>
        </is>
      </c>
      <c r="V72" s="388" t="n">
        <v>13</v>
      </c>
      <c r="W72" s="389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90" t="n"/>
      <c r="N73" s="391" t="inlineStr">
        <is>
          <t>Итого</t>
        </is>
      </c>
      <c r="O73" s="361" t="n"/>
      <c r="P73" s="361" t="n"/>
      <c r="Q73" s="361" t="n"/>
      <c r="R73" s="361" t="n"/>
      <c r="S73" s="361" t="n"/>
      <c r="T73" s="362" t="n"/>
      <c r="U73" s="43" t="inlineStr">
        <is>
          <t>кор</t>
        </is>
      </c>
      <c r="V73" s="392">
        <f>IFERROR(SUM(V71:V72),"0")</f>
        <v/>
      </c>
      <c r="W73" s="392">
        <f>IFERROR(SUM(W71:W72),"0")</f>
        <v/>
      </c>
      <c r="X73" s="392">
        <f>IFERROR(IF(X71="",0,X71),"0")+IFERROR(IF(X72="",0,X72),"0")</f>
        <v/>
      </c>
      <c r="Y73" s="393" t="n"/>
      <c r="Z73" s="393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90" t="n"/>
      <c r="N74" s="391" t="inlineStr">
        <is>
          <t>Итого</t>
        </is>
      </c>
      <c r="O74" s="361" t="n"/>
      <c r="P74" s="361" t="n"/>
      <c r="Q74" s="361" t="n"/>
      <c r="R74" s="361" t="n"/>
      <c r="S74" s="361" t="n"/>
      <c r="T74" s="362" t="n"/>
      <c r="U74" s="43" t="inlineStr">
        <is>
          <t>кг</t>
        </is>
      </c>
      <c r="V74" s="392">
        <f>IFERROR(SUMPRODUCT(V71:V72*H71:H72),"0")</f>
        <v/>
      </c>
      <c r="W74" s="392">
        <f>IFERROR(SUMPRODUCT(W71:W72*H71:H72),"0")</f>
        <v/>
      </c>
      <c r="X74" s="43" t="n"/>
      <c r="Y74" s="393" t="n"/>
      <c r="Z74" s="393" t="n"/>
    </row>
    <row r="75" ht="16.5" customHeight="1">
      <c r="A75" s="20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8" t="n"/>
      <c r="Z75" s="208" t="n"/>
    </row>
    <row r="76" ht="14.25" customHeight="1">
      <c r="A76" s="19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7" t="n"/>
      <c r="Z76" s="19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4" t="n">
        <v>4607111036407</v>
      </c>
      <c r="E77" s="353" t="n"/>
      <c r="F77" s="385" t="n">
        <v>0.3</v>
      </c>
      <c r="G77" s="38" t="n">
        <v>14</v>
      </c>
      <c r="H77" s="385" t="n">
        <v>4.2</v>
      </c>
      <c r="I77" s="385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5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7" t="n"/>
      <c r="P77" s="387" t="n"/>
      <c r="Q77" s="387" t="n"/>
      <c r="R77" s="353" t="n"/>
      <c r="S77" s="40" t="inlineStr"/>
      <c r="T77" s="40" t="inlineStr"/>
      <c r="U77" s="41" t="inlineStr">
        <is>
          <t>кор</t>
        </is>
      </c>
      <c r="V77" s="388" t="n">
        <v>0</v>
      </c>
      <c r="W77" s="389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4" t="n">
        <v>4607111033628</v>
      </c>
      <c r="E78" s="353" t="n"/>
      <c r="F78" s="385" t="n">
        <v>0.3</v>
      </c>
      <c r="G78" s="38" t="n">
        <v>12</v>
      </c>
      <c r="H78" s="385" t="n">
        <v>3.6</v>
      </c>
      <c r="I78" s="385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6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7" t="n"/>
      <c r="P78" s="387" t="n"/>
      <c r="Q78" s="387" t="n"/>
      <c r="R78" s="353" t="n"/>
      <c r="S78" s="40" t="inlineStr"/>
      <c r="T78" s="40" t="inlineStr"/>
      <c r="U78" s="41" t="inlineStr">
        <is>
          <t>кор</t>
        </is>
      </c>
      <c r="V78" s="388" t="n">
        <v>15</v>
      </c>
      <c r="W78" s="389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4" t="n">
        <v>4607111033451</v>
      </c>
      <c r="E79" s="353" t="n"/>
      <c r="F79" s="385" t="n">
        <v>0.3</v>
      </c>
      <c r="G79" s="38" t="n">
        <v>12</v>
      </c>
      <c r="H79" s="385" t="n">
        <v>3.6</v>
      </c>
      <c r="I79" s="385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7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7" t="n"/>
      <c r="P79" s="387" t="n"/>
      <c r="Q79" s="387" t="n"/>
      <c r="R79" s="353" t="n"/>
      <c r="S79" s="40" t="inlineStr"/>
      <c r="T79" s="40" t="inlineStr"/>
      <c r="U79" s="41" t="inlineStr">
        <is>
          <t>кор</t>
        </is>
      </c>
      <c r="V79" s="388" t="n">
        <v>55</v>
      </c>
      <c r="W79" s="389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4" t="n">
        <v>4607111035141</v>
      </c>
      <c r="E80" s="353" t="n"/>
      <c r="F80" s="385" t="n">
        <v>0.3</v>
      </c>
      <c r="G80" s="38" t="n">
        <v>12</v>
      </c>
      <c r="H80" s="385" t="n">
        <v>3.6</v>
      </c>
      <c r="I80" s="385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8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7" t="n"/>
      <c r="P80" s="387" t="n"/>
      <c r="Q80" s="387" t="n"/>
      <c r="R80" s="353" t="n"/>
      <c r="S80" s="40" t="inlineStr"/>
      <c r="T80" s="40" t="inlineStr"/>
      <c r="U80" s="41" t="inlineStr">
        <is>
          <t>кор</t>
        </is>
      </c>
      <c r="V80" s="388" t="n">
        <v>0</v>
      </c>
      <c r="W80" s="389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4" t="n">
        <v>4607111035028</v>
      </c>
      <c r="E81" s="353" t="n"/>
      <c r="F81" s="385" t="n">
        <v>0.48</v>
      </c>
      <c r="G81" s="38" t="n">
        <v>8</v>
      </c>
      <c r="H81" s="385" t="n">
        <v>3.84</v>
      </c>
      <c r="I81" s="385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9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7" t="n"/>
      <c r="P81" s="387" t="n"/>
      <c r="Q81" s="387" t="n"/>
      <c r="R81" s="353" t="n"/>
      <c r="S81" s="40" t="inlineStr"/>
      <c r="T81" s="40" t="inlineStr"/>
      <c r="U81" s="41" t="inlineStr">
        <is>
          <t>кор</t>
        </is>
      </c>
      <c r="V81" s="388" t="n">
        <v>0</v>
      </c>
      <c r="W81" s="389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4" t="n">
        <v>4607111033444</v>
      </c>
      <c r="E82" s="353" t="n"/>
      <c r="F82" s="385" t="n">
        <v>0.3</v>
      </c>
      <c r="G82" s="38" t="n">
        <v>12</v>
      </c>
      <c r="H82" s="385" t="n">
        <v>3.6</v>
      </c>
      <c r="I82" s="385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20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7" t="n"/>
      <c r="P82" s="387" t="n"/>
      <c r="Q82" s="387" t="n"/>
      <c r="R82" s="353" t="n"/>
      <c r="S82" s="40" t="inlineStr"/>
      <c r="T82" s="40" t="inlineStr"/>
      <c r="U82" s="41" t="inlineStr">
        <is>
          <t>кор</t>
        </is>
      </c>
      <c r="V82" s="388" t="n">
        <v>60</v>
      </c>
      <c r="W82" s="389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9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90" t="n"/>
      <c r="N83" s="391" t="inlineStr">
        <is>
          <t>Итого</t>
        </is>
      </c>
      <c r="O83" s="361" t="n"/>
      <c r="P83" s="361" t="n"/>
      <c r="Q83" s="361" t="n"/>
      <c r="R83" s="361" t="n"/>
      <c r="S83" s="361" t="n"/>
      <c r="T83" s="362" t="n"/>
      <c r="U83" s="43" t="inlineStr">
        <is>
          <t>кор</t>
        </is>
      </c>
      <c r="V83" s="392">
        <f>IFERROR(SUM(V77:V82),"0")</f>
        <v/>
      </c>
      <c r="W83" s="392">
        <f>IFERROR(SUM(W77:W82),"0")</f>
        <v/>
      </c>
      <c r="X83" s="392">
        <f>IFERROR(IF(X77="",0,X77),"0")+IFERROR(IF(X78="",0,X78),"0")+IFERROR(IF(X79="",0,X79),"0")+IFERROR(IF(X80="",0,X80),"0")+IFERROR(IF(X81="",0,X81),"0")+IFERROR(IF(X82="",0,X82),"0")</f>
        <v/>
      </c>
      <c r="Y83" s="393" t="n"/>
      <c r="Z83" s="393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90" t="n"/>
      <c r="N84" s="391" t="inlineStr">
        <is>
          <t>Итого</t>
        </is>
      </c>
      <c r="O84" s="361" t="n"/>
      <c r="P84" s="361" t="n"/>
      <c r="Q84" s="361" t="n"/>
      <c r="R84" s="361" t="n"/>
      <c r="S84" s="361" t="n"/>
      <c r="T84" s="362" t="n"/>
      <c r="U84" s="43" t="inlineStr">
        <is>
          <t>кг</t>
        </is>
      </c>
      <c r="V84" s="392">
        <f>IFERROR(SUMPRODUCT(V77:V82*H77:H82),"0")</f>
        <v/>
      </c>
      <c r="W84" s="392">
        <f>IFERROR(SUMPRODUCT(W77:W82*H77:H82),"0")</f>
        <v/>
      </c>
      <c r="X84" s="43" t="n"/>
      <c r="Y84" s="393" t="n"/>
      <c r="Z84" s="393" t="n"/>
    </row>
    <row r="85" ht="16.5" customHeight="1">
      <c r="A85" s="20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8" t="n"/>
      <c r="Z85" s="208" t="n"/>
    </row>
    <row r="86" ht="14.25" customHeight="1">
      <c r="A86" s="19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7" t="n"/>
      <c r="Z86" s="19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4" t="n">
        <v>4607025784012</v>
      </c>
      <c r="E87" s="353" t="n"/>
      <c r="F87" s="385" t="n">
        <v>0.09</v>
      </c>
      <c r="G87" s="38" t="n">
        <v>24</v>
      </c>
      <c r="H87" s="385" t="n">
        <v>2.16</v>
      </c>
      <c r="I87" s="385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21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7" t="n"/>
      <c r="P87" s="387" t="n"/>
      <c r="Q87" s="387" t="n"/>
      <c r="R87" s="353" t="n"/>
      <c r="S87" s="40" t="inlineStr"/>
      <c r="T87" s="40" t="inlineStr"/>
      <c r="U87" s="41" t="inlineStr">
        <is>
          <t>кор</t>
        </is>
      </c>
      <c r="V87" s="388" t="n">
        <v>5</v>
      </c>
      <c r="W87" s="389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4" t="n">
        <v>4607025784319</v>
      </c>
      <c r="E88" s="353" t="n"/>
      <c r="F88" s="385" t="n">
        <v>0.36</v>
      </c>
      <c r="G88" s="38" t="n">
        <v>10</v>
      </c>
      <c r="H88" s="385" t="n">
        <v>3.6</v>
      </c>
      <c r="I88" s="385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22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7" t="n"/>
      <c r="P88" s="387" t="n"/>
      <c r="Q88" s="387" t="n"/>
      <c r="R88" s="353" t="n"/>
      <c r="S88" s="40" t="inlineStr"/>
      <c r="T88" s="40" t="inlineStr"/>
      <c r="U88" s="41" t="inlineStr">
        <is>
          <t>кор</t>
        </is>
      </c>
      <c r="V88" s="388" t="n">
        <v>0</v>
      </c>
      <c r="W88" s="389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4" t="n">
        <v>4607111035370</v>
      </c>
      <c r="E89" s="353" t="n"/>
      <c r="F89" s="385" t="n">
        <v>0.14</v>
      </c>
      <c r="G89" s="38" t="n">
        <v>22</v>
      </c>
      <c r="H89" s="385" t="n">
        <v>3.08</v>
      </c>
      <c r="I89" s="385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23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7" t="n"/>
      <c r="P89" s="387" t="n"/>
      <c r="Q89" s="387" t="n"/>
      <c r="R89" s="353" t="n"/>
      <c r="S89" s="40" t="inlineStr"/>
      <c r="T89" s="40" t="inlineStr"/>
      <c r="U89" s="41" t="inlineStr">
        <is>
          <t>кор</t>
        </is>
      </c>
      <c r="V89" s="388" t="n">
        <v>0</v>
      </c>
      <c r="W89" s="389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9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90" t="n"/>
      <c r="N90" s="391" t="inlineStr">
        <is>
          <t>Итого</t>
        </is>
      </c>
      <c r="O90" s="361" t="n"/>
      <c r="P90" s="361" t="n"/>
      <c r="Q90" s="361" t="n"/>
      <c r="R90" s="361" t="n"/>
      <c r="S90" s="361" t="n"/>
      <c r="T90" s="362" t="n"/>
      <c r="U90" s="43" t="inlineStr">
        <is>
          <t>кор</t>
        </is>
      </c>
      <c r="V90" s="392">
        <f>IFERROR(SUM(V87:V89),"0")</f>
        <v/>
      </c>
      <c r="W90" s="392">
        <f>IFERROR(SUM(W87:W89),"0")</f>
        <v/>
      </c>
      <c r="X90" s="392">
        <f>IFERROR(IF(X87="",0,X87),"0")+IFERROR(IF(X88="",0,X88),"0")+IFERROR(IF(X89="",0,X89),"0")</f>
        <v/>
      </c>
      <c r="Y90" s="393" t="n"/>
      <c r="Z90" s="393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90" t="n"/>
      <c r="N91" s="391" t="inlineStr">
        <is>
          <t>Итого</t>
        </is>
      </c>
      <c r="O91" s="361" t="n"/>
      <c r="P91" s="361" t="n"/>
      <c r="Q91" s="361" t="n"/>
      <c r="R91" s="361" t="n"/>
      <c r="S91" s="361" t="n"/>
      <c r="T91" s="362" t="n"/>
      <c r="U91" s="43" t="inlineStr">
        <is>
          <t>кг</t>
        </is>
      </c>
      <c r="V91" s="392">
        <f>IFERROR(SUMPRODUCT(V87:V89*H87:H89),"0")</f>
        <v/>
      </c>
      <c r="W91" s="392">
        <f>IFERROR(SUMPRODUCT(W87:W89*H87:H89),"0")</f>
        <v/>
      </c>
      <c r="X91" s="43" t="n"/>
      <c r="Y91" s="393" t="n"/>
      <c r="Z91" s="393" t="n"/>
    </row>
    <row r="92" ht="16.5" customHeight="1">
      <c r="A92" s="20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8" t="n"/>
      <c r="Z92" s="208" t="n"/>
    </row>
    <row r="93" ht="14.25" customHeight="1">
      <c r="A93" s="19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7" t="n"/>
      <c r="Z93" s="19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4" t="n">
        <v>4607111033970</v>
      </c>
      <c r="E94" s="353" t="n"/>
      <c r="F94" s="385" t="n">
        <v>0.43</v>
      </c>
      <c r="G94" s="38" t="n">
        <v>16</v>
      </c>
      <c r="H94" s="385" t="n">
        <v>6.88</v>
      </c>
      <c r="I94" s="385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4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7" t="n"/>
      <c r="P94" s="387" t="n"/>
      <c r="Q94" s="387" t="n"/>
      <c r="R94" s="353" t="n"/>
      <c r="S94" s="40" t="inlineStr"/>
      <c r="T94" s="40" t="inlineStr"/>
      <c r="U94" s="41" t="inlineStr">
        <is>
          <t>кор</t>
        </is>
      </c>
      <c r="V94" s="388" t="n">
        <v>55</v>
      </c>
      <c r="W94" s="389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4" t="n">
        <v>4607111034144</v>
      </c>
      <c r="E95" s="353" t="n"/>
      <c r="F95" s="385" t="n">
        <v>0.9</v>
      </c>
      <c r="G95" s="38" t="n">
        <v>8</v>
      </c>
      <c r="H95" s="385" t="n">
        <v>7.2</v>
      </c>
      <c r="I95" s="385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5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7" t="n"/>
      <c r="P95" s="387" t="n"/>
      <c r="Q95" s="387" t="n"/>
      <c r="R95" s="353" t="n"/>
      <c r="S95" s="40" t="inlineStr"/>
      <c r="T95" s="40" t="inlineStr"/>
      <c r="U95" s="41" t="inlineStr">
        <is>
          <t>кор</t>
        </is>
      </c>
      <c r="V95" s="388" t="n">
        <v>100</v>
      </c>
      <c r="W95" s="389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4" t="n">
        <v>4607111033987</v>
      </c>
      <c r="E96" s="353" t="n"/>
      <c r="F96" s="385" t="n">
        <v>0.43</v>
      </c>
      <c r="G96" s="38" t="n">
        <v>16</v>
      </c>
      <c r="H96" s="385" t="n">
        <v>6.88</v>
      </c>
      <c r="I96" s="385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6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7" t="n"/>
      <c r="P96" s="387" t="n"/>
      <c r="Q96" s="387" t="n"/>
      <c r="R96" s="353" t="n"/>
      <c r="S96" s="40" t="inlineStr"/>
      <c r="T96" s="40" t="inlineStr"/>
      <c r="U96" s="41" t="inlineStr">
        <is>
          <t>кор</t>
        </is>
      </c>
      <c r="V96" s="388" t="n">
        <v>50</v>
      </c>
      <c r="W96" s="389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4" t="n">
        <v>4607111034151</v>
      </c>
      <c r="E97" s="353" t="n"/>
      <c r="F97" s="385" t="n">
        <v>0.9</v>
      </c>
      <c r="G97" s="38" t="n">
        <v>8</v>
      </c>
      <c r="H97" s="385" t="n">
        <v>7.2</v>
      </c>
      <c r="I97" s="385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7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7" t="n"/>
      <c r="P97" s="387" t="n"/>
      <c r="Q97" s="387" t="n"/>
      <c r="R97" s="353" t="n"/>
      <c r="S97" s="40" t="inlineStr"/>
      <c r="T97" s="40" t="inlineStr"/>
      <c r="U97" s="41" t="inlineStr">
        <is>
          <t>кор</t>
        </is>
      </c>
      <c r="V97" s="388" t="n">
        <v>125</v>
      </c>
      <c r="W97" s="389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4" t="n">
        <v>4607111038098</v>
      </c>
      <c r="E98" s="353" t="n"/>
      <c r="F98" s="385" t="n">
        <v>0.8</v>
      </c>
      <c r="G98" s="38" t="n">
        <v>8</v>
      </c>
      <c r="H98" s="385" t="n">
        <v>6.4</v>
      </c>
      <c r="I98" s="385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8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O98" s="387" t="n"/>
      <c r="P98" s="387" t="n"/>
      <c r="Q98" s="387" t="n"/>
      <c r="R98" s="353" t="n"/>
      <c r="S98" s="40" t="inlineStr"/>
      <c r="T98" s="40" t="inlineStr"/>
      <c r="U98" s="41" t="inlineStr">
        <is>
          <t>кор</t>
        </is>
      </c>
      <c r="V98" s="388" t="n">
        <v>0</v>
      </c>
      <c r="W98" s="389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90" t="n"/>
      <c r="N99" s="391" t="inlineStr">
        <is>
          <t>Итого</t>
        </is>
      </c>
      <c r="O99" s="361" t="n"/>
      <c r="P99" s="361" t="n"/>
      <c r="Q99" s="361" t="n"/>
      <c r="R99" s="361" t="n"/>
      <c r="S99" s="361" t="n"/>
      <c r="T99" s="362" t="n"/>
      <c r="U99" s="43" t="inlineStr">
        <is>
          <t>кор</t>
        </is>
      </c>
      <c r="V99" s="392">
        <f>IFERROR(SUM(V94:V98),"0")</f>
        <v/>
      </c>
      <c r="W99" s="392">
        <f>IFERROR(SUM(W94:W98),"0")</f>
        <v/>
      </c>
      <c r="X99" s="392">
        <f>IFERROR(IF(X94="",0,X94),"0")+IFERROR(IF(X95="",0,X95),"0")+IFERROR(IF(X96="",0,X96),"0")+IFERROR(IF(X97="",0,X97),"0")+IFERROR(IF(X98="",0,X98),"0")</f>
        <v/>
      </c>
      <c r="Y99" s="393" t="n"/>
      <c r="Z99" s="393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90" t="n"/>
      <c r="N100" s="391" t="inlineStr">
        <is>
          <t>Итого</t>
        </is>
      </c>
      <c r="O100" s="361" t="n"/>
      <c r="P100" s="361" t="n"/>
      <c r="Q100" s="361" t="n"/>
      <c r="R100" s="361" t="n"/>
      <c r="S100" s="361" t="n"/>
      <c r="T100" s="362" t="n"/>
      <c r="U100" s="43" t="inlineStr">
        <is>
          <t>кг</t>
        </is>
      </c>
      <c r="V100" s="392">
        <f>IFERROR(SUMPRODUCT(V94:V98*H94:H98),"0")</f>
        <v/>
      </c>
      <c r="W100" s="392">
        <f>IFERROR(SUMPRODUCT(W94:W98*H94:H98),"0")</f>
        <v/>
      </c>
      <c r="X100" s="43" t="n"/>
      <c r="Y100" s="393" t="n"/>
      <c r="Z100" s="393" t="n"/>
    </row>
    <row r="101" ht="16.5" customHeight="1">
      <c r="A101" s="208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8" t="n"/>
      <c r="Z101" s="208" t="n"/>
    </row>
    <row r="102" ht="14.25" customHeight="1">
      <c r="A102" s="197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7" t="n"/>
      <c r="Z102" s="197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4" t="n">
        <v>4607111034014</v>
      </c>
      <c r="E103" s="353" t="n"/>
      <c r="F103" s="385" t="n">
        <v>0.25</v>
      </c>
      <c r="G103" s="38" t="n">
        <v>12</v>
      </c>
      <c r="H103" s="385" t="n">
        <v>3</v>
      </c>
      <c r="I103" s="385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9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7" t="n"/>
      <c r="P103" s="387" t="n"/>
      <c r="Q103" s="387" t="n"/>
      <c r="R103" s="353" t="n"/>
      <c r="S103" s="40" t="inlineStr"/>
      <c r="T103" s="40" t="inlineStr"/>
      <c r="U103" s="41" t="inlineStr">
        <is>
          <t>кор</t>
        </is>
      </c>
      <c r="V103" s="388" t="n">
        <v>95</v>
      </c>
      <c r="W103" s="389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4" t="n">
        <v>4607111033994</v>
      </c>
      <c r="E104" s="353" t="n"/>
      <c r="F104" s="385" t="n">
        <v>0.25</v>
      </c>
      <c r="G104" s="38" t="n">
        <v>12</v>
      </c>
      <c r="H104" s="385" t="n">
        <v>3</v>
      </c>
      <c r="I104" s="385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30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7" t="n"/>
      <c r="P104" s="387" t="n"/>
      <c r="Q104" s="387" t="n"/>
      <c r="R104" s="353" t="n"/>
      <c r="S104" s="40" t="inlineStr"/>
      <c r="T104" s="40" t="inlineStr"/>
      <c r="U104" s="41" t="inlineStr">
        <is>
          <t>кор</t>
        </is>
      </c>
      <c r="V104" s="388" t="n">
        <v>80</v>
      </c>
      <c r="W104" s="389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90" t="n"/>
      <c r="N105" s="391" t="inlineStr">
        <is>
          <t>Итого</t>
        </is>
      </c>
      <c r="O105" s="361" t="n"/>
      <c r="P105" s="361" t="n"/>
      <c r="Q105" s="361" t="n"/>
      <c r="R105" s="361" t="n"/>
      <c r="S105" s="361" t="n"/>
      <c r="T105" s="362" t="n"/>
      <c r="U105" s="43" t="inlineStr">
        <is>
          <t>кор</t>
        </is>
      </c>
      <c r="V105" s="392">
        <f>IFERROR(SUM(V103:V104),"0")</f>
        <v/>
      </c>
      <c r="W105" s="392">
        <f>IFERROR(SUM(W103:W104),"0")</f>
        <v/>
      </c>
      <c r="X105" s="392">
        <f>IFERROR(IF(X103="",0,X103),"0")+IFERROR(IF(X104="",0,X104),"0")</f>
        <v/>
      </c>
      <c r="Y105" s="393" t="n"/>
      <c r="Z105" s="393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90" t="n"/>
      <c r="N106" s="391" t="inlineStr">
        <is>
          <t>Итого</t>
        </is>
      </c>
      <c r="O106" s="361" t="n"/>
      <c r="P106" s="361" t="n"/>
      <c r="Q106" s="361" t="n"/>
      <c r="R106" s="361" t="n"/>
      <c r="S106" s="361" t="n"/>
      <c r="T106" s="362" t="n"/>
      <c r="U106" s="43" t="inlineStr">
        <is>
          <t>кг</t>
        </is>
      </c>
      <c r="V106" s="392">
        <f>IFERROR(SUMPRODUCT(V103:V104*H103:H104),"0")</f>
        <v/>
      </c>
      <c r="W106" s="392">
        <f>IFERROR(SUMPRODUCT(W103:W104*H103:H104),"0")</f>
        <v/>
      </c>
      <c r="X106" s="43" t="n"/>
      <c r="Y106" s="393" t="n"/>
      <c r="Z106" s="393" t="n"/>
    </row>
    <row r="107" ht="16.5" customHeight="1">
      <c r="A107" s="208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8" t="n"/>
      <c r="Z107" s="208" t="n"/>
    </row>
    <row r="108" ht="14.25" customHeight="1">
      <c r="A108" s="197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7" t="n"/>
      <c r="Z108" s="197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4" t="n">
        <v>4607111034199</v>
      </c>
      <c r="E109" s="353" t="n"/>
      <c r="F109" s="385" t="n">
        <v>0.25</v>
      </c>
      <c r="G109" s="38" t="n">
        <v>12</v>
      </c>
      <c r="H109" s="385" t="n">
        <v>3</v>
      </c>
      <c r="I109" s="385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31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7" t="n"/>
      <c r="P109" s="387" t="n"/>
      <c r="Q109" s="387" t="n"/>
      <c r="R109" s="353" t="n"/>
      <c r="S109" s="40" t="inlineStr"/>
      <c r="T109" s="40" t="inlineStr"/>
      <c r="U109" s="41" t="inlineStr">
        <is>
          <t>кор</t>
        </is>
      </c>
      <c r="V109" s="388" t="n">
        <v>20</v>
      </c>
      <c r="W109" s="389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90" t="n"/>
      <c r="N110" s="391" t="inlineStr">
        <is>
          <t>Итого</t>
        </is>
      </c>
      <c r="O110" s="361" t="n"/>
      <c r="P110" s="361" t="n"/>
      <c r="Q110" s="361" t="n"/>
      <c r="R110" s="361" t="n"/>
      <c r="S110" s="361" t="n"/>
      <c r="T110" s="362" t="n"/>
      <c r="U110" s="43" t="inlineStr">
        <is>
          <t>кор</t>
        </is>
      </c>
      <c r="V110" s="392">
        <f>IFERROR(SUM(V109:V109),"0")</f>
        <v/>
      </c>
      <c r="W110" s="392">
        <f>IFERROR(SUM(W109:W109),"0")</f>
        <v/>
      </c>
      <c r="X110" s="392">
        <f>IFERROR(IF(X109="",0,X109),"0")</f>
        <v/>
      </c>
      <c r="Y110" s="393" t="n"/>
      <c r="Z110" s="393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90" t="n"/>
      <c r="N111" s="391" t="inlineStr">
        <is>
          <t>Итого</t>
        </is>
      </c>
      <c r="O111" s="361" t="n"/>
      <c r="P111" s="361" t="n"/>
      <c r="Q111" s="361" t="n"/>
      <c r="R111" s="361" t="n"/>
      <c r="S111" s="361" t="n"/>
      <c r="T111" s="362" t="n"/>
      <c r="U111" s="43" t="inlineStr">
        <is>
          <t>кг</t>
        </is>
      </c>
      <c r="V111" s="392">
        <f>IFERROR(SUMPRODUCT(V109:V109*H109:H109),"0")</f>
        <v/>
      </c>
      <c r="W111" s="392">
        <f>IFERROR(SUMPRODUCT(W109:W109*H109:H109),"0")</f>
        <v/>
      </c>
      <c r="X111" s="43" t="n"/>
      <c r="Y111" s="393" t="n"/>
      <c r="Z111" s="393" t="n"/>
    </row>
    <row r="112" ht="16.5" customHeight="1">
      <c r="A112" s="208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8" t="n"/>
      <c r="Z112" s="208" t="n"/>
    </row>
    <row r="113" ht="14.25" customHeight="1">
      <c r="A113" s="197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7" t="n"/>
      <c r="Z113" s="197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4" t="n">
        <v>4607111034670</v>
      </c>
      <c r="E114" s="353" t="n"/>
      <c r="F114" s="385" t="n">
        <v>3</v>
      </c>
      <c r="G114" s="38" t="n">
        <v>1</v>
      </c>
      <c r="H114" s="385" t="n">
        <v>3</v>
      </c>
      <c r="I114" s="385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32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7" t="n"/>
      <c r="P114" s="387" t="n"/>
      <c r="Q114" s="387" t="n"/>
      <c r="R114" s="353" t="n"/>
      <c r="S114" s="40" t="inlineStr"/>
      <c r="T114" s="40" t="inlineStr"/>
      <c r="U114" s="41" t="inlineStr">
        <is>
          <t>кор</t>
        </is>
      </c>
      <c r="V114" s="388" t="n">
        <v>0</v>
      </c>
      <c r="W114" s="389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4" t="n">
        <v>4607111034687</v>
      </c>
      <c r="E115" s="353" t="n"/>
      <c r="F115" s="385" t="n">
        <v>3</v>
      </c>
      <c r="G115" s="38" t="n">
        <v>1</v>
      </c>
      <c r="H115" s="385" t="n">
        <v>3</v>
      </c>
      <c r="I115" s="385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33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5" s="387" t="n"/>
      <c r="P115" s="387" t="n"/>
      <c r="Q115" s="387" t="n"/>
      <c r="R115" s="353" t="n"/>
      <c r="S115" s="40" t="inlineStr"/>
      <c r="T115" s="40" t="inlineStr"/>
      <c r="U115" s="41" t="inlineStr">
        <is>
          <t>кор</t>
        </is>
      </c>
      <c r="V115" s="388" t="n">
        <v>0</v>
      </c>
      <c r="W115" s="389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P003379</t>
        </is>
      </c>
      <c r="C116" s="37" t="n">
        <v>4301135181</v>
      </c>
      <c r="D116" s="184" t="n">
        <v>4607111034380</v>
      </c>
      <c r="E116" s="353" t="n"/>
      <c r="F116" s="385" t="n">
        <v>0.25</v>
      </c>
      <c r="G116" s="38" t="n">
        <v>12</v>
      </c>
      <c r="H116" s="385" t="n">
        <v>3</v>
      </c>
      <c r="I116" s="385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4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6" s="387" t="n"/>
      <c r="P116" s="387" t="n"/>
      <c r="Q116" s="387" t="n"/>
      <c r="R116" s="353" t="n"/>
      <c r="S116" s="40" t="inlineStr"/>
      <c r="T116" s="40" t="inlineStr"/>
      <c r="U116" s="41" t="inlineStr">
        <is>
          <t>кор</t>
        </is>
      </c>
      <c r="V116" s="388" t="n">
        <v>10</v>
      </c>
      <c r="W116" s="389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P003378</t>
        </is>
      </c>
      <c r="C117" s="37" t="n">
        <v>4301135180</v>
      </c>
      <c r="D117" s="184" t="n">
        <v>4607111034397</v>
      </c>
      <c r="E117" s="353" t="n"/>
      <c r="F117" s="385" t="n">
        <v>0.25</v>
      </c>
      <c r="G117" s="38" t="n">
        <v>12</v>
      </c>
      <c r="H117" s="385" t="n">
        <v>3</v>
      </c>
      <c r="I117" s="385" t="n">
        <v>3.28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35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7" s="387" t="n"/>
      <c r="P117" s="387" t="n"/>
      <c r="Q117" s="387" t="n"/>
      <c r="R117" s="353" t="n"/>
      <c r="S117" s="40" t="inlineStr"/>
      <c r="T117" s="40" t="inlineStr"/>
      <c r="U117" s="41" t="inlineStr">
        <is>
          <t>кор</t>
        </is>
      </c>
      <c r="V117" s="388" t="n">
        <v>20</v>
      </c>
      <c r="W117" s="389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90" t="n"/>
      <c r="N118" s="391" t="inlineStr">
        <is>
          <t>Итого</t>
        </is>
      </c>
      <c r="O118" s="361" t="n"/>
      <c r="P118" s="361" t="n"/>
      <c r="Q118" s="361" t="n"/>
      <c r="R118" s="361" t="n"/>
      <c r="S118" s="361" t="n"/>
      <c r="T118" s="362" t="n"/>
      <c r="U118" s="43" t="inlineStr">
        <is>
          <t>кор</t>
        </is>
      </c>
      <c r="V118" s="392">
        <f>IFERROR(SUM(V114:V117),"0")</f>
        <v/>
      </c>
      <c r="W118" s="392">
        <f>IFERROR(SUM(W114:W117),"0")</f>
        <v/>
      </c>
      <c r="X118" s="392">
        <f>IFERROR(IF(X114="",0,X114),"0")+IFERROR(IF(X115="",0,X115),"0")+IFERROR(IF(X116="",0,X116),"0")+IFERROR(IF(X117="",0,X117),"0")</f>
        <v/>
      </c>
      <c r="Y118" s="393" t="n"/>
      <c r="Z118" s="393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90" t="n"/>
      <c r="N119" s="391" t="inlineStr">
        <is>
          <t>Итого</t>
        </is>
      </c>
      <c r="O119" s="361" t="n"/>
      <c r="P119" s="361" t="n"/>
      <c r="Q119" s="361" t="n"/>
      <c r="R119" s="361" t="n"/>
      <c r="S119" s="361" t="n"/>
      <c r="T119" s="362" t="n"/>
      <c r="U119" s="43" t="inlineStr">
        <is>
          <t>кг</t>
        </is>
      </c>
      <c r="V119" s="392">
        <f>IFERROR(SUMPRODUCT(V114:V117*H114:H117),"0")</f>
        <v/>
      </c>
      <c r="W119" s="392">
        <f>IFERROR(SUMPRODUCT(W114:W117*H114:H117),"0")</f>
        <v/>
      </c>
      <c r="X119" s="43" t="n"/>
      <c r="Y119" s="393" t="n"/>
      <c r="Z119" s="393" t="n"/>
    </row>
    <row r="120" ht="16.5" customHeight="1">
      <c r="A120" s="208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8" t="n"/>
      <c r="Z120" s="208" t="n"/>
    </row>
    <row r="121" ht="14.25" customHeight="1">
      <c r="A121" s="197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7" t="n"/>
      <c r="Z121" s="197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4" t="n">
        <v>4607111035806</v>
      </c>
      <c r="E122" s="353" t="n"/>
      <c r="F122" s="385" t="n">
        <v>0.25</v>
      </c>
      <c r="G122" s="38" t="n">
        <v>12</v>
      </c>
      <c r="H122" s="385" t="n">
        <v>3</v>
      </c>
      <c r="I122" s="385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6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7" t="n"/>
      <c r="P122" s="387" t="n"/>
      <c r="Q122" s="387" t="n"/>
      <c r="R122" s="353" t="n"/>
      <c r="S122" s="40" t="inlineStr"/>
      <c r="T122" s="40" t="inlineStr"/>
      <c r="U122" s="41" t="inlineStr">
        <is>
          <t>кор</t>
        </is>
      </c>
      <c r="V122" s="388" t="n">
        <v>0</v>
      </c>
      <c r="W122" s="389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90" t="n"/>
      <c r="N123" s="391" t="inlineStr">
        <is>
          <t>Итого</t>
        </is>
      </c>
      <c r="O123" s="361" t="n"/>
      <c r="P123" s="361" t="n"/>
      <c r="Q123" s="361" t="n"/>
      <c r="R123" s="361" t="n"/>
      <c r="S123" s="361" t="n"/>
      <c r="T123" s="362" t="n"/>
      <c r="U123" s="43" t="inlineStr">
        <is>
          <t>кор</t>
        </is>
      </c>
      <c r="V123" s="392">
        <f>IFERROR(SUM(V122:V122),"0")</f>
        <v/>
      </c>
      <c r="W123" s="392">
        <f>IFERROR(SUM(W122:W122),"0")</f>
        <v/>
      </c>
      <c r="X123" s="392">
        <f>IFERROR(IF(X122="",0,X122),"0")</f>
        <v/>
      </c>
      <c r="Y123" s="393" t="n"/>
      <c r="Z123" s="393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90" t="n"/>
      <c r="N124" s="391" t="inlineStr">
        <is>
          <t>Итого</t>
        </is>
      </c>
      <c r="O124" s="361" t="n"/>
      <c r="P124" s="361" t="n"/>
      <c r="Q124" s="361" t="n"/>
      <c r="R124" s="361" t="n"/>
      <c r="S124" s="361" t="n"/>
      <c r="T124" s="362" t="n"/>
      <c r="U124" s="43" t="inlineStr">
        <is>
          <t>кг</t>
        </is>
      </c>
      <c r="V124" s="392">
        <f>IFERROR(SUMPRODUCT(V122:V122*H122:H122),"0")</f>
        <v/>
      </c>
      <c r="W124" s="392">
        <f>IFERROR(SUMPRODUCT(W122:W122*H122:H122),"0")</f>
        <v/>
      </c>
      <c r="X124" s="43" t="n"/>
      <c r="Y124" s="393" t="n"/>
      <c r="Z124" s="393" t="n"/>
    </row>
    <row r="125" ht="16.5" customHeight="1">
      <c r="A125" s="208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8" t="n"/>
      <c r="Z125" s="208" t="n"/>
    </row>
    <row r="126" ht="14.25" customHeight="1">
      <c r="A126" s="197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7" t="n"/>
      <c r="Z126" s="197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4" t="n">
        <v>4607111035639</v>
      </c>
      <c r="E127" s="353" t="n"/>
      <c r="F127" s="385" t="n">
        <v>0.2</v>
      </c>
      <c r="G127" s="38" t="n">
        <v>12</v>
      </c>
      <c r="H127" s="385" t="n">
        <v>2.4</v>
      </c>
      <c r="I127" s="385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7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7" t="n"/>
      <c r="P127" s="387" t="n"/>
      <c r="Q127" s="387" t="n"/>
      <c r="R127" s="353" t="n"/>
      <c r="S127" s="40" t="inlineStr"/>
      <c r="T127" s="40" t="inlineStr"/>
      <c r="U127" s="41" t="inlineStr">
        <is>
          <t>кор</t>
        </is>
      </c>
      <c r="V127" s="388" t="n">
        <v>0</v>
      </c>
      <c r="W127" s="389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4" t="n">
        <v>4607111035646</v>
      </c>
      <c r="E128" s="353" t="n"/>
      <c r="F128" s="385" t="n">
        <v>0.2</v>
      </c>
      <c r="G128" s="38" t="n">
        <v>8</v>
      </c>
      <c r="H128" s="385" t="n">
        <v>1.6</v>
      </c>
      <c r="I128" s="385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8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7" t="n"/>
      <c r="P128" s="387" t="n"/>
      <c r="Q128" s="387" t="n"/>
      <c r="R128" s="353" t="n"/>
      <c r="S128" s="40" t="inlineStr"/>
      <c r="T128" s="40" t="inlineStr"/>
      <c r="U128" s="41" t="inlineStr">
        <is>
          <t>кор</t>
        </is>
      </c>
      <c r="V128" s="388" t="n">
        <v>0</v>
      </c>
      <c r="W128" s="389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90" t="n"/>
      <c r="N129" s="391" t="inlineStr">
        <is>
          <t>Итого</t>
        </is>
      </c>
      <c r="O129" s="361" t="n"/>
      <c r="P129" s="361" t="n"/>
      <c r="Q129" s="361" t="n"/>
      <c r="R129" s="361" t="n"/>
      <c r="S129" s="361" t="n"/>
      <c r="T129" s="362" t="n"/>
      <c r="U129" s="43" t="inlineStr">
        <is>
          <t>кор</t>
        </is>
      </c>
      <c r="V129" s="392">
        <f>IFERROR(SUM(V127:V128),"0")</f>
        <v/>
      </c>
      <c r="W129" s="392">
        <f>IFERROR(SUM(W127:W128),"0")</f>
        <v/>
      </c>
      <c r="X129" s="392">
        <f>IFERROR(IF(X127="",0,X127),"0")+IFERROR(IF(X128="",0,X128),"0")</f>
        <v/>
      </c>
      <c r="Y129" s="393" t="n"/>
      <c r="Z129" s="393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90" t="n"/>
      <c r="N130" s="391" t="inlineStr">
        <is>
          <t>Итого</t>
        </is>
      </c>
      <c r="O130" s="361" t="n"/>
      <c r="P130" s="361" t="n"/>
      <c r="Q130" s="361" t="n"/>
      <c r="R130" s="361" t="n"/>
      <c r="S130" s="361" t="n"/>
      <c r="T130" s="362" t="n"/>
      <c r="U130" s="43" t="inlineStr">
        <is>
          <t>кг</t>
        </is>
      </c>
      <c r="V130" s="392">
        <f>IFERROR(SUMPRODUCT(V127:V128*H127:H128),"0")</f>
        <v/>
      </c>
      <c r="W130" s="392">
        <f>IFERROR(SUMPRODUCT(W127:W128*H127:H128),"0")</f>
        <v/>
      </c>
      <c r="X130" s="43" t="n"/>
      <c r="Y130" s="393" t="n"/>
      <c r="Z130" s="393" t="n"/>
    </row>
    <row r="131" ht="16.5" customHeight="1">
      <c r="A131" s="208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8" t="n"/>
      <c r="Z131" s="208" t="n"/>
    </row>
    <row r="132" ht="14.25" customHeight="1">
      <c r="A132" s="197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7" t="n"/>
      <c r="Z132" s="197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4" t="n">
        <v>4607111036568</v>
      </c>
      <c r="E133" s="353" t="n"/>
      <c r="F133" s="385" t="n">
        <v>0.28</v>
      </c>
      <c r="G133" s="38" t="n">
        <v>6</v>
      </c>
      <c r="H133" s="385" t="n">
        <v>1.68</v>
      </c>
      <c r="I133" s="385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9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7" t="n"/>
      <c r="P133" s="387" t="n"/>
      <c r="Q133" s="387" t="n"/>
      <c r="R133" s="353" t="n"/>
      <c r="S133" s="40" t="inlineStr"/>
      <c r="T133" s="40" t="inlineStr"/>
      <c r="U133" s="41" t="inlineStr">
        <is>
          <t>кор</t>
        </is>
      </c>
      <c r="V133" s="388" t="n">
        <v>0</v>
      </c>
      <c r="W133" s="389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90" t="n"/>
      <c r="N134" s="391" t="inlineStr">
        <is>
          <t>Итого</t>
        </is>
      </c>
      <c r="O134" s="361" t="n"/>
      <c r="P134" s="361" t="n"/>
      <c r="Q134" s="361" t="n"/>
      <c r="R134" s="361" t="n"/>
      <c r="S134" s="361" t="n"/>
      <c r="T134" s="362" t="n"/>
      <c r="U134" s="43" t="inlineStr">
        <is>
          <t>кор</t>
        </is>
      </c>
      <c r="V134" s="392">
        <f>IFERROR(SUM(V133:V133),"0")</f>
        <v/>
      </c>
      <c r="W134" s="392">
        <f>IFERROR(SUM(W133:W133),"0")</f>
        <v/>
      </c>
      <c r="X134" s="392">
        <f>IFERROR(IF(X133="",0,X133),"0")</f>
        <v/>
      </c>
      <c r="Y134" s="393" t="n"/>
      <c r="Z134" s="393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90" t="n"/>
      <c r="N135" s="391" t="inlineStr">
        <is>
          <t>Итого</t>
        </is>
      </c>
      <c r="O135" s="361" t="n"/>
      <c r="P135" s="361" t="n"/>
      <c r="Q135" s="361" t="n"/>
      <c r="R135" s="361" t="n"/>
      <c r="S135" s="361" t="n"/>
      <c r="T135" s="362" t="n"/>
      <c r="U135" s="43" t="inlineStr">
        <is>
          <t>кг</t>
        </is>
      </c>
      <c r="V135" s="392">
        <f>IFERROR(SUMPRODUCT(V133:V133*H133:H133),"0")</f>
        <v/>
      </c>
      <c r="W135" s="392">
        <f>IFERROR(SUMPRODUCT(W133:W133*H133:H133),"0")</f>
        <v/>
      </c>
      <c r="X135" s="43" t="n"/>
      <c r="Y135" s="393" t="n"/>
      <c r="Z135" s="393" t="n"/>
    </row>
    <row r="136" ht="27.75" customHeight="1">
      <c r="A136" s="207" t="inlineStr">
        <is>
          <t>No Name</t>
        </is>
      </c>
      <c r="B136" s="384" t="n"/>
      <c r="C136" s="384" t="n"/>
      <c r="D136" s="384" t="n"/>
      <c r="E136" s="384" t="n"/>
      <c r="F136" s="384" t="n"/>
      <c r="G136" s="384" t="n"/>
      <c r="H136" s="384" t="n"/>
      <c r="I136" s="384" t="n"/>
      <c r="J136" s="384" t="n"/>
      <c r="K136" s="384" t="n"/>
      <c r="L136" s="384" t="n"/>
      <c r="M136" s="384" t="n"/>
      <c r="N136" s="384" t="n"/>
      <c r="O136" s="384" t="n"/>
      <c r="P136" s="384" t="n"/>
      <c r="Q136" s="384" t="n"/>
      <c r="R136" s="384" t="n"/>
      <c r="S136" s="384" t="n"/>
      <c r="T136" s="384" t="n"/>
      <c r="U136" s="384" t="n"/>
      <c r="V136" s="384" t="n"/>
      <c r="W136" s="384" t="n"/>
      <c r="X136" s="384" t="n"/>
      <c r="Y136" s="55" t="n"/>
      <c r="Z136" s="55" t="n"/>
    </row>
    <row r="137" ht="16.5" customHeight="1">
      <c r="A137" s="208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8" t="n"/>
      <c r="Z137" s="208" t="n"/>
    </row>
    <row r="138" ht="14.25" customHeight="1">
      <c r="A138" s="197" t="inlineStr">
        <is>
          <t>Снеки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7" t="n"/>
      <c r="Z138" s="197" t="n"/>
    </row>
    <row r="139" ht="16.5" customHeight="1">
      <c r="A139" s="64" t="inlineStr">
        <is>
          <t>SU003415</t>
        </is>
      </c>
      <c r="B139" s="64" t="inlineStr">
        <is>
          <t>P004235</t>
        </is>
      </c>
      <c r="C139" s="37" t="n">
        <v>4301135317</v>
      </c>
      <c r="D139" s="184" t="n">
        <v>4607111039057</v>
      </c>
      <c r="E139" s="353" t="n"/>
      <c r="F139" s="385" t="n">
        <v>1.8</v>
      </c>
      <c r="G139" s="38" t="n">
        <v>1</v>
      </c>
      <c r="H139" s="385" t="n">
        <v>1.8</v>
      </c>
      <c r="I139" s="385" t="n">
        <v>1.9</v>
      </c>
      <c r="J139" s="38" t="n">
        <v>234</v>
      </c>
      <c r="K139" s="38" t="inlineStr">
        <is>
          <t>18</t>
        </is>
      </c>
      <c r="L139" s="39" t="inlineStr">
        <is>
          <t>МГ</t>
        </is>
      </c>
      <c r="M139" s="38" t="n">
        <v>180</v>
      </c>
      <c r="N139" s="440" t="inlineStr">
        <is>
          <t>Снеки «Сосисоны в темпуре» Весовой ТМ «No Name» 1,8</t>
        </is>
      </c>
      <c r="O139" s="387" t="n"/>
      <c r="P139" s="387" t="n"/>
      <c r="Q139" s="387" t="n"/>
      <c r="R139" s="353" t="n"/>
      <c r="S139" s="40" t="inlineStr"/>
      <c r="T139" s="40" t="inlineStr"/>
      <c r="U139" s="41" t="inlineStr">
        <is>
          <t>кор</t>
        </is>
      </c>
      <c r="V139" s="388" t="n">
        <v>0</v>
      </c>
      <c r="W139" s="389">
        <f>IFERROR(IF(V139="","",V139),"")</f>
        <v/>
      </c>
      <c r="X139" s="42">
        <f>IFERROR(IF(V139="","",V139*0.00502),"")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90" t="n"/>
      <c r="N140" s="391" t="inlineStr">
        <is>
          <t>Итого</t>
        </is>
      </c>
      <c r="O140" s="361" t="n"/>
      <c r="P140" s="361" t="n"/>
      <c r="Q140" s="361" t="n"/>
      <c r="R140" s="361" t="n"/>
      <c r="S140" s="361" t="n"/>
      <c r="T140" s="362" t="n"/>
      <c r="U140" s="43" t="inlineStr">
        <is>
          <t>кор</t>
        </is>
      </c>
      <c r="V140" s="392">
        <f>IFERROR(SUM(V139:V139),"0")</f>
        <v/>
      </c>
      <c r="W140" s="392">
        <f>IFERROR(SUM(W139:W139),"0")</f>
        <v/>
      </c>
      <c r="X140" s="392">
        <f>IFERROR(IF(X139="",0,X139),"0")</f>
        <v/>
      </c>
      <c r="Y140" s="393" t="n"/>
      <c r="Z140" s="393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90" t="n"/>
      <c r="N141" s="391" t="inlineStr">
        <is>
          <t>Итого</t>
        </is>
      </c>
      <c r="O141" s="361" t="n"/>
      <c r="P141" s="361" t="n"/>
      <c r="Q141" s="361" t="n"/>
      <c r="R141" s="361" t="n"/>
      <c r="S141" s="361" t="n"/>
      <c r="T141" s="362" t="n"/>
      <c r="U141" s="43" t="inlineStr">
        <is>
          <t>кг</t>
        </is>
      </c>
      <c r="V141" s="392">
        <f>IFERROR(SUMPRODUCT(V139:V139*H139:H139),"0")</f>
        <v/>
      </c>
      <c r="W141" s="392">
        <f>IFERROR(SUMPRODUCT(W139:W139*H139:H139),"0")</f>
        <v/>
      </c>
      <c r="X141" s="43" t="n"/>
      <c r="Y141" s="393" t="n"/>
      <c r="Z141" s="393" t="n"/>
    </row>
    <row r="142" ht="16.5" customHeight="1">
      <c r="A142" s="208" t="inlineStr">
        <is>
          <t>Стародворье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8" t="n"/>
      <c r="Z142" s="208" t="n"/>
    </row>
    <row r="143" ht="14.25" customHeight="1">
      <c r="A143" s="197" t="inlineStr">
        <is>
          <t>Пельмени ПГП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7" t="n"/>
      <c r="Z143" s="197" t="n"/>
    </row>
    <row r="144" ht="16.5" customHeight="1">
      <c r="A144" s="64" t="inlineStr">
        <is>
          <t>SU002891</t>
        </is>
      </c>
      <c r="B144" s="64" t="inlineStr">
        <is>
          <t>P003301</t>
        </is>
      </c>
      <c r="C144" s="37" t="n">
        <v>4301071010</v>
      </c>
      <c r="D144" s="184" t="n">
        <v>4607111037701</v>
      </c>
      <c r="E144" s="353" t="n"/>
      <c r="F144" s="385" t="n">
        <v>5</v>
      </c>
      <c r="G144" s="38" t="n">
        <v>1</v>
      </c>
      <c r="H144" s="385" t="n">
        <v>5</v>
      </c>
      <c r="I144" s="385" t="n">
        <v>5.2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41">
        <f>HYPERLINK("https://abi.ru/products/Замороженные/No Name/Стародворье ПГП/Пельмени ПГП/P003301/","Пельмени «Быстромени» Весовой ТМ «No Name» 5")</f>
        <v/>
      </c>
      <c r="O144" s="387" t="n"/>
      <c r="P144" s="387" t="n"/>
      <c r="Q144" s="387" t="n"/>
      <c r="R144" s="353" t="n"/>
      <c r="S144" s="40" t="inlineStr"/>
      <c r="T144" s="40" t="inlineStr"/>
      <c r="U144" s="41" t="inlineStr">
        <is>
          <t>кор</t>
        </is>
      </c>
      <c r="V144" s="388" t="n">
        <v>0</v>
      </c>
      <c r="W144" s="389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90" t="n"/>
      <c r="N145" s="391" t="inlineStr">
        <is>
          <t>Итого</t>
        </is>
      </c>
      <c r="O145" s="361" t="n"/>
      <c r="P145" s="361" t="n"/>
      <c r="Q145" s="361" t="n"/>
      <c r="R145" s="361" t="n"/>
      <c r="S145" s="361" t="n"/>
      <c r="T145" s="362" t="n"/>
      <c r="U145" s="43" t="inlineStr">
        <is>
          <t>кор</t>
        </is>
      </c>
      <c r="V145" s="392">
        <f>IFERROR(SUM(V144:V144),"0")</f>
        <v/>
      </c>
      <c r="W145" s="392">
        <f>IFERROR(SUM(W144:W144),"0")</f>
        <v/>
      </c>
      <c r="X145" s="392">
        <f>IFERROR(IF(X144="",0,X144),"0")</f>
        <v/>
      </c>
      <c r="Y145" s="393" t="n"/>
      <c r="Z145" s="393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390" t="n"/>
      <c r="N146" s="391" t="inlineStr">
        <is>
          <t>Итого</t>
        </is>
      </c>
      <c r="O146" s="361" t="n"/>
      <c r="P146" s="361" t="n"/>
      <c r="Q146" s="361" t="n"/>
      <c r="R146" s="361" t="n"/>
      <c r="S146" s="361" t="n"/>
      <c r="T146" s="362" t="n"/>
      <c r="U146" s="43" t="inlineStr">
        <is>
          <t>кг</t>
        </is>
      </c>
      <c r="V146" s="392">
        <f>IFERROR(SUMPRODUCT(V144:V144*H144:H144),"0")</f>
        <v/>
      </c>
      <c r="W146" s="392">
        <f>IFERROR(SUMPRODUCT(W144:W144*H144:H144),"0")</f>
        <v/>
      </c>
      <c r="X146" s="43" t="n"/>
      <c r="Y146" s="393" t="n"/>
      <c r="Z146" s="393" t="n"/>
    </row>
    <row r="147" ht="16.5" customHeight="1">
      <c r="A147" s="208" t="inlineStr">
        <is>
          <t>No Name ЗПФ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208" t="n"/>
      <c r="Z147" s="208" t="n"/>
    </row>
    <row r="148" ht="14.25" customHeight="1">
      <c r="A148" s="197" t="inlineStr">
        <is>
          <t>Пельмени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97" t="n"/>
      <c r="Z148" s="197" t="n"/>
    </row>
    <row r="149" ht="16.5" customHeight="1">
      <c r="A149" s="64" t="inlineStr">
        <is>
          <t>SU002396</t>
        </is>
      </c>
      <c r="B149" s="64" t="inlineStr">
        <is>
          <t>P004073</t>
        </is>
      </c>
      <c r="C149" s="37" t="n">
        <v>4301071026</v>
      </c>
      <c r="D149" s="184" t="n">
        <v>4607111036384</v>
      </c>
      <c r="E149" s="353" t="n"/>
      <c r="F149" s="385" t="n">
        <v>1</v>
      </c>
      <c r="G149" s="38" t="n">
        <v>5</v>
      </c>
      <c r="H149" s="385" t="n">
        <v>5</v>
      </c>
      <c r="I149" s="385" t="n">
        <v>5.253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42" t="inlineStr">
        <is>
          <t>Пельмени Зареченские No name Весовые Сфера No name 5 кг</t>
        </is>
      </c>
      <c r="O149" s="387" t="n"/>
      <c r="P149" s="387" t="n"/>
      <c r="Q149" s="387" t="n"/>
      <c r="R149" s="353" t="n"/>
      <c r="S149" s="40" t="inlineStr"/>
      <c r="T149" s="40" t="inlineStr"/>
      <c r="U149" s="41" t="inlineStr">
        <is>
          <t>кор</t>
        </is>
      </c>
      <c r="V149" s="388" t="n">
        <v>0</v>
      </c>
      <c r="W149" s="389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5" t="inlineStr">
        <is>
          <t>ЗПФ</t>
        </is>
      </c>
    </row>
    <row r="150" ht="27" customHeight="1">
      <c r="A150" s="64" t="inlineStr">
        <is>
          <t>SU002314</t>
        </is>
      </c>
      <c r="B150" s="64" t="inlineStr">
        <is>
          <t>P003452</t>
        </is>
      </c>
      <c r="C150" s="37" t="n">
        <v>4301070956</v>
      </c>
      <c r="D150" s="184" t="n">
        <v>4640242180250</v>
      </c>
      <c r="E150" s="353" t="n"/>
      <c r="F150" s="385" t="n">
        <v>5</v>
      </c>
      <c r="G150" s="38" t="n">
        <v>1</v>
      </c>
      <c r="H150" s="385" t="n">
        <v>5</v>
      </c>
      <c r="I150" s="385" t="n">
        <v>5.2132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43" t="inlineStr">
        <is>
          <t>Пельмени «Хинкали Классические» Весовые Хинкали ТМ «Зареченские» 5 кг</t>
        </is>
      </c>
      <c r="O150" s="387" t="n"/>
      <c r="P150" s="387" t="n"/>
      <c r="Q150" s="387" t="n"/>
      <c r="R150" s="353" t="n"/>
      <c r="S150" s="40" t="inlineStr"/>
      <c r="T150" s="40" t="inlineStr"/>
      <c r="U150" s="41" t="inlineStr">
        <is>
          <t>кор</t>
        </is>
      </c>
      <c r="V150" s="388" t="n">
        <v>18</v>
      </c>
      <c r="W150" s="389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6" t="inlineStr">
        <is>
          <t>ЗПФ</t>
        </is>
      </c>
    </row>
    <row r="151" ht="27" customHeight="1">
      <c r="A151" s="64" t="inlineStr">
        <is>
          <t>SU000197</t>
        </is>
      </c>
      <c r="B151" s="64" t="inlineStr">
        <is>
          <t>P004077</t>
        </is>
      </c>
      <c r="C151" s="37" t="n">
        <v>4301071028</v>
      </c>
      <c r="D151" s="184" t="n">
        <v>4607111036216</v>
      </c>
      <c r="E151" s="353" t="n"/>
      <c r="F151" s="385" t="n">
        <v>1</v>
      </c>
      <c r="G151" s="38" t="n">
        <v>5</v>
      </c>
      <c r="H151" s="385" t="n">
        <v>5</v>
      </c>
      <c r="I151" s="385" t="n">
        <v>5.266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180</v>
      </c>
      <c r="N151" s="444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51" s="387" t="n"/>
      <c r="P151" s="387" t="n"/>
      <c r="Q151" s="387" t="n"/>
      <c r="R151" s="353" t="n"/>
      <c r="S151" s="40" t="inlineStr"/>
      <c r="T151" s="40" t="inlineStr"/>
      <c r="U151" s="41" t="inlineStr">
        <is>
          <t>кор</t>
        </is>
      </c>
      <c r="V151" s="388" t="n">
        <v>28</v>
      </c>
      <c r="W151" s="389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7" t="inlineStr">
        <is>
          <t>ЗПФ</t>
        </is>
      </c>
    </row>
    <row r="152" ht="27" customHeight="1">
      <c r="A152" s="64" t="inlineStr">
        <is>
          <t>SU002335</t>
        </is>
      </c>
      <c r="B152" s="64" t="inlineStr">
        <is>
          <t>P004076</t>
        </is>
      </c>
      <c r="C152" s="37" t="n">
        <v>4301071027</v>
      </c>
      <c r="D152" s="184" t="n">
        <v>4607111036278</v>
      </c>
      <c r="E152" s="353" t="n"/>
      <c r="F152" s="385" t="n">
        <v>1</v>
      </c>
      <c r="G152" s="38" t="n">
        <v>5</v>
      </c>
      <c r="H152" s="385" t="n">
        <v>5</v>
      </c>
      <c r="I152" s="385" t="n">
        <v>5.283</v>
      </c>
      <c r="J152" s="38" t="n">
        <v>84</v>
      </c>
      <c r="K152" s="38" t="inlineStr">
        <is>
          <t>12</t>
        </is>
      </c>
      <c r="L152" s="39" t="inlineStr">
        <is>
          <t>МГ</t>
        </is>
      </c>
      <c r="M152" s="38" t="n">
        <v>180</v>
      </c>
      <c r="N152" s="445" t="inlineStr">
        <is>
          <t>Пельмени Умелый повар No name Весовые Равиоли No name 5 кг</t>
        </is>
      </c>
      <c r="O152" s="387" t="n"/>
      <c r="P152" s="387" t="n"/>
      <c r="Q152" s="387" t="n"/>
      <c r="R152" s="353" t="n"/>
      <c r="S152" s="40" t="inlineStr"/>
      <c r="T152" s="40" t="inlineStr"/>
      <c r="U152" s="41" t="inlineStr">
        <is>
          <t>кор</t>
        </is>
      </c>
      <c r="V152" s="388" t="n">
        <v>0</v>
      </c>
      <c r="W152" s="389">
        <f>IFERROR(IF(V152="","",V152),"")</f>
        <v/>
      </c>
      <c r="X152" s="42">
        <f>IFERROR(IF(V152="","",V152*0.0155),"")</f>
        <v/>
      </c>
      <c r="Y152" s="69" t="inlineStr"/>
      <c r="Z152" s="70" t="inlineStr"/>
      <c r="AD152" s="74" t="n"/>
      <c r="BA152" s="128" t="inlineStr">
        <is>
          <t>ЗПФ</t>
        </is>
      </c>
    </row>
    <row r="153">
      <c r="A153" s="1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90" t="n"/>
      <c r="N153" s="391" t="inlineStr">
        <is>
          <t>Итого</t>
        </is>
      </c>
      <c r="O153" s="361" t="n"/>
      <c r="P153" s="361" t="n"/>
      <c r="Q153" s="361" t="n"/>
      <c r="R153" s="361" t="n"/>
      <c r="S153" s="361" t="n"/>
      <c r="T153" s="362" t="n"/>
      <c r="U153" s="43" t="inlineStr">
        <is>
          <t>кор</t>
        </is>
      </c>
      <c r="V153" s="392">
        <f>IFERROR(SUM(V149:V152),"0")</f>
        <v/>
      </c>
      <c r="W153" s="392">
        <f>IFERROR(SUM(W149:W152),"0")</f>
        <v/>
      </c>
      <c r="X153" s="392">
        <f>IFERROR(IF(X149="",0,X149),"0")+IFERROR(IF(X150="",0,X150),"0")+IFERROR(IF(X151="",0,X151),"0")+IFERROR(IF(X152="",0,X152),"0")</f>
        <v/>
      </c>
      <c r="Y153" s="393" t="n"/>
      <c r="Z153" s="393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90" t="n"/>
      <c r="N154" s="391" t="inlineStr">
        <is>
          <t>Итого</t>
        </is>
      </c>
      <c r="O154" s="361" t="n"/>
      <c r="P154" s="361" t="n"/>
      <c r="Q154" s="361" t="n"/>
      <c r="R154" s="361" t="n"/>
      <c r="S154" s="361" t="n"/>
      <c r="T154" s="362" t="n"/>
      <c r="U154" s="43" t="inlineStr">
        <is>
          <t>кг</t>
        </is>
      </c>
      <c r="V154" s="392">
        <f>IFERROR(SUMPRODUCT(V149:V152*H149:H152),"0")</f>
        <v/>
      </c>
      <c r="W154" s="392">
        <f>IFERROR(SUMPRODUCT(W149:W152*H149:H152),"0")</f>
        <v/>
      </c>
      <c r="X154" s="43" t="n"/>
      <c r="Y154" s="393" t="n"/>
      <c r="Z154" s="393" t="n"/>
    </row>
    <row r="155" ht="14.25" customHeight="1">
      <c r="A155" s="197" t="inlineStr">
        <is>
          <t>Вареники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7" t="n"/>
      <c r="Z155" s="197" t="n"/>
    </row>
    <row r="156" ht="27" customHeight="1">
      <c r="A156" s="64" t="inlineStr">
        <is>
          <t>SU002532</t>
        </is>
      </c>
      <c r="B156" s="64" t="inlineStr">
        <is>
          <t>P002958</t>
        </is>
      </c>
      <c r="C156" s="37" t="n">
        <v>4301080153</v>
      </c>
      <c r="D156" s="184" t="n">
        <v>4607111036827</v>
      </c>
      <c r="E156" s="353" t="n"/>
      <c r="F156" s="385" t="n">
        <v>1</v>
      </c>
      <c r="G156" s="38" t="n">
        <v>5</v>
      </c>
      <c r="H156" s="385" t="n">
        <v>5</v>
      </c>
      <c r="I156" s="385" t="n">
        <v>5.2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4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6" s="387" t="n"/>
      <c r="P156" s="387" t="n"/>
      <c r="Q156" s="387" t="n"/>
      <c r="R156" s="353" t="n"/>
      <c r="S156" s="40" t="inlineStr"/>
      <c r="T156" s="40" t="inlineStr"/>
      <c r="U156" s="41" t="inlineStr">
        <is>
          <t>кор</t>
        </is>
      </c>
      <c r="V156" s="388" t="n">
        <v>0</v>
      </c>
      <c r="W156" s="389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SU002483</t>
        </is>
      </c>
      <c r="B157" s="64" t="inlineStr">
        <is>
          <t>P002961</t>
        </is>
      </c>
      <c r="C157" s="37" t="n">
        <v>4301080154</v>
      </c>
      <c r="D157" s="184" t="n">
        <v>4607111036834</v>
      </c>
      <c r="E157" s="353" t="n"/>
      <c r="F157" s="385" t="n">
        <v>1</v>
      </c>
      <c r="G157" s="38" t="n">
        <v>5</v>
      </c>
      <c r="H157" s="385" t="n">
        <v>5</v>
      </c>
      <c r="I157" s="385" t="n">
        <v>5.253</v>
      </c>
      <c r="J157" s="38" t="n">
        <v>144</v>
      </c>
      <c r="K157" s="38" t="inlineStr">
        <is>
          <t>12</t>
        </is>
      </c>
      <c r="L157" s="39" t="inlineStr">
        <is>
          <t>МГ</t>
        </is>
      </c>
      <c r="M157" s="38" t="n">
        <v>90</v>
      </c>
      <c r="N157" s="44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7" s="387" t="n"/>
      <c r="P157" s="387" t="n"/>
      <c r="Q157" s="387" t="n"/>
      <c r="R157" s="353" t="n"/>
      <c r="S157" s="40" t="inlineStr"/>
      <c r="T157" s="40" t="inlineStr"/>
      <c r="U157" s="41" t="inlineStr">
        <is>
          <t>кор</t>
        </is>
      </c>
      <c r="V157" s="388" t="n">
        <v>0</v>
      </c>
      <c r="W157" s="389">
        <f>IFERROR(IF(V157="","",V157),"")</f>
        <v/>
      </c>
      <c r="X157" s="42">
        <f>IFERROR(IF(V157="","",V157*0.00866),"")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9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90" t="n"/>
      <c r="N158" s="391" t="inlineStr">
        <is>
          <t>Итого</t>
        </is>
      </c>
      <c r="O158" s="361" t="n"/>
      <c r="P158" s="361" t="n"/>
      <c r="Q158" s="361" t="n"/>
      <c r="R158" s="361" t="n"/>
      <c r="S158" s="361" t="n"/>
      <c r="T158" s="362" t="n"/>
      <c r="U158" s="43" t="inlineStr">
        <is>
          <t>кор</t>
        </is>
      </c>
      <c r="V158" s="392">
        <f>IFERROR(SUM(V156:V157),"0")</f>
        <v/>
      </c>
      <c r="W158" s="392">
        <f>IFERROR(SUM(W156:W157),"0")</f>
        <v/>
      </c>
      <c r="X158" s="392">
        <f>IFERROR(IF(X156="",0,X156),"0")+IFERROR(IF(X157="",0,X157),"0")</f>
        <v/>
      </c>
      <c r="Y158" s="393" t="n"/>
      <c r="Z158" s="393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90" t="n"/>
      <c r="N159" s="391" t="inlineStr">
        <is>
          <t>Итого</t>
        </is>
      </c>
      <c r="O159" s="361" t="n"/>
      <c r="P159" s="361" t="n"/>
      <c r="Q159" s="361" t="n"/>
      <c r="R159" s="361" t="n"/>
      <c r="S159" s="361" t="n"/>
      <c r="T159" s="362" t="n"/>
      <c r="U159" s="43" t="inlineStr">
        <is>
          <t>кг</t>
        </is>
      </c>
      <c r="V159" s="392">
        <f>IFERROR(SUMPRODUCT(V156:V157*H156:H157),"0")</f>
        <v/>
      </c>
      <c r="W159" s="392">
        <f>IFERROR(SUMPRODUCT(W156:W157*H156:H157),"0")</f>
        <v/>
      </c>
      <c r="X159" s="43" t="n"/>
      <c r="Y159" s="393" t="n"/>
      <c r="Z159" s="393" t="n"/>
    </row>
    <row r="160" ht="27.75" customHeight="1">
      <c r="A160" s="207" t="inlineStr">
        <is>
          <t>Вязанка</t>
        </is>
      </c>
      <c r="B160" s="384" t="n"/>
      <c r="C160" s="384" t="n"/>
      <c r="D160" s="384" t="n"/>
      <c r="E160" s="384" t="n"/>
      <c r="F160" s="384" t="n"/>
      <c r="G160" s="384" t="n"/>
      <c r="H160" s="384" t="n"/>
      <c r="I160" s="384" t="n"/>
      <c r="J160" s="384" t="n"/>
      <c r="K160" s="384" t="n"/>
      <c r="L160" s="384" t="n"/>
      <c r="M160" s="384" t="n"/>
      <c r="N160" s="384" t="n"/>
      <c r="O160" s="384" t="n"/>
      <c r="P160" s="384" t="n"/>
      <c r="Q160" s="384" t="n"/>
      <c r="R160" s="384" t="n"/>
      <c r="S160" s="384" t="n"/>
      <c r="T160" s="384" t="n"/>
      <c r="U160" s="384" t="n"/>
      <c r="V160" s="384" t="n"/>
      <c r="W160" s="384" t="n"/>
      <c r="X160" s="384" t="n"/>
      <c r="Y160" s="55" t="n"/>
      <c r="Z160" s="55" t="n"/>
    </row>
    <row r="161" ht="16.5" customHeight="1">
      <c r="A161" s="208" t="inlineStr">
        <is>
          <t>Няняггетсы Сливушки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8" t="n"/>
      <c r="Z161" s="208" t="n"/>
    </row>
    <row r="162" ht="14.25" customHeight="1">
      <c r="A162" s="197" t="inlineStr">
        <is>
          <t>Наггетсы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7" t="n"/>
      <c r="Z162" s="197" t="n"/>
    </row>
    <row r="163" ht="16.5" customHeight="1">
      <c r="A163" s="64" t="inlineStr">
        <is>
          <t>SU002516</t>
        </is>
      </c>
      <c r="B163" s="64" t="inlineStr">
        <is>
          <t>P002823</t>
        </is>
      </c>
      <c r="C163" s="37" t="n">
        <v>4301132048</v>
      </c>
      <c r="D163" s="184" t="n">
        <v>4607111035721</v>
      </c>
      <c r="E163" s="353" t="n"/>
      <c r="F163" s="385" t="n">
        <v>0.25</v>
      </c>
      <c r="G163" s="38" t="n">
        <v>12</v>
      </c>
      <c r="H163" s="385" t="n">
        <v>3</v>
      </c>
      <c r="I163" s="385" t="n">
        <v>3.388</v>
      </c>
      <c r="J163" s="38" t="n">
        <v>70</v>
      </c>
      <c r="K163" s="38" t="inlineStr">
        <is>
          <t>14</t>
        </is>
      </c>
      <c r="L163" s="39" t="inlineStr">
        <is>
          <t>МГ</t>
        </is>
      </c>
      <c r="M163" s="38" t="n">
        <v>180</v>
      </c>
      <c r="N163" s="44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3" s="387" t="n"/>
      <c r="P163" s="387" t="n"/>
      <c r="Q163" s="387" t="n"/>
      <c r="R163" s="353" t="n"/>
      <c r="S163" s="40" t="inlineStr"/>
      <c r="T163" s="40" t="inlineStr"/>
      <c r="U163" s="41" t="inlineStr">
        <is>
          <t>кор</t>
        </is>
      </c>
      <c r="V163" s="388" t="n">
        <v>70</v>
      </c>
      <c r="W163" s="389">
        <f>IFERROR(IF(V163="","",V163),"")</f>
        <v/>
      </c>
      <c r="X163" s="42">
        <f>IFERROR(IF(V163="","",V163*0.01788),"")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 ht="27" customHeight="1">
      <c r="A164" s="64" t="inlineStr">
        <is>
          <t>SU002514</t>
        </is>
      </c>
      <c r="B164" s="64" t="inlineStr">
        <is>
          <t>P002820</t>
        </is>
      </c>
      <c r="C164" s="37" t="n">
        <v>4301132046</v>
      </c>
      <c r="D164" s="184" t="n">
        <v>4607111035691</v>
      </c>
      <c r="E164" s="353" t="n"/>
      <c r="F164" s="385" t="n">
        <v>0.25</v>
      </c>
      <c r="G164" s="38" t="n">
        <v>12</v>
      </c>
      <c r="H164" s="385" t="n">
        <v>3</v>
      </c>
      <c r="I164" s="385" t="n">
        <v>3.388</v>
      </c>
      <c r="J164" s="38" t="n">
        <v>70</v>
      </c>
      <c r="K164" s="38" t="inlineStr">
        <is>
          <t>14</t>
        </is>
      </c>
      <c r="L164" s="39" t="inlineStr">
        <is>
          <t>МГ</t>
        </is>
      </c>
      <c r="M164" s="38" t="n">
        <v>180</v>
      </c>
      <c r="N164" s="44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4" s="387" t="n"/>
      <c r="P164" s="387" t="n"/>
      <c r="Q164" s="387" t="n"/>
      <c r="R164" s="353" t="n"/>
      <c r="S164" s="40" t="inlineStr"/>
      <c r="T164" s="40" t="inlineStr"/>
      <c r="U164" s="41" t="inlineStr">
        <is>
          <t>кор</t>
        </is>
      </c>
      <c r="V164" s="388" t="n">
        <v>100</v>
      </c>
      <c r="W164" s="389">
        <f>IFERROR(IF(V164="","",V164),"")</f>
        <v/>
      </c>
      <c r="X164" s="42">
        <f>IFERROR(IF(V164="","",V164*0.01788),"")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9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90" t="n"/>
      <c r="N165" s="391" t="inlineStr">
        <is>
          <t>Итого</t>
        </is>
      </c>
      <c r="O165" s="361" t="n"/>
      <c r="P165" s="361" t="n"/>
      <c r="Q165" s="361" t="n"/>
      <c r="R165" s="361" t="n"/>
      <c r="S165" s="361" t="n"/>
      <c r="T165" s="362" t="n"/>
      <c r="U165" s="43" t="inlineStr">
        <is>
          <t>кор</t>
        </is>
      </c>
      <c r="V165" s="392">
        <f>IFERROR(SUM(V163:V164),"0")</f>
        <v/>
      </c>
      <c r="W165" s="392">
        <f>IFERROR(SUM(W163:W164),"0")</f>
        <v/>
      </c>
      <c r="X165" s="392">
        <f>IFERROR(IF(X163="",0,X163),"0")+IFERROR(IF(X164="",0,X164),"0")</f>
        <v/>
      </c>
      <c r="Y165" s="393" t="n"/>
      <c r="Z165" s="393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90" t="n"/>
      <c r="N166" s="391" t="inlineStr">
        <is>
          <t>Итого</t>
        </is>
      </c>
      <c r="O166" s="361" t="n"/>
      <c r="P166" s="361" t="n"/>
      <c r="Q166" s="361" t="n"/>
      <c r="R166" s="361" t="n"/>
      <c r="S166" s="361" t="n"/>
      <c r="T166" s="362" t="n"/>
      <c r="U166" s="43" t="inlineStr">
        <is>
          <t>кг</t>
        </is>
      </c>
      <c r="V166" s="392">
        <f>IFERROR(SUMPRODUCT(V163:V164*H163:H164),"0")</f>
        <v/>
      </c>
      <c r="W166" s="392">
        <f>IFERROR(SUMPRODUCT(W163:W164*H163:H164),"0")</f>
        <v/>
      </c>
      <c r="X166" s="43" t="n"/>
      <c r="Y166" s="393" t="n"/>
      <c r="Z166" s="393" t="n"/>
    </row>
    <row r="167" ht="16.5" customHeight="1">
      <c r="A167" s="208" t="inlineStr">
        <is>
          <t>Печеные пельмени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8" t="n"/>
      <c r="Z167" s="208" t="n"/>
    </row>
    <row r="168" ht="14.25" customHeight="1">
      <c r="A168" s="197" t="inlineStr">
        <is>
          <t>Печеные пельмени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7" t="n"/>
      <c r="Z168" s="197" t="n"/>
    </row>
    <row r="169" ht="27" customHeight="1">
      <c r="A169" s="64" t="inlineStr">
        <is>
          <t>SU002225</t>
        </is>
      </c>
      <c r="B169" s="64" t="inlineStr">
        <is>
          <t>P002411</t>
        </is>
      </c>
      <c r="C169" s="37" t="n">
        <v>4301133002</v>
      </c>
      <c r="D169" s="184" t="n">
        <v>4607111035783</v>
      </c>
      <c r="E169" s="353" t="n"/>
      <c r="F169" s="385" t="n">
        <v>0.2</v>
      </c>
      <c r="G169" s="38" t="n">
        <v>8</v>
      </c>
      <c r="H169" s="385" t="n">
        <v>1.6</v>
      </c>
      <c r="I169" s="385" t="n">
        <v>2.12</v>
      </c>
      <c r="J169" s="38" t="n">
        <v>72</v>
      </c>
      <c r="K169" s="38" t="inlineStr">
        <is>
          <t>6</t>
        </is>
      </c>
      <c r="L169" s="39" t="inlineStr">
        <is>
          <t>МГ</t>
        </is>
      </c>
      <c r="M169" s="38" t="n">
        <v>180</v>
      </c>
      <c r="N169" s="45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9" s="387" t="n"/>
      <c r="P169" s="387" t="n"/>
      <c r="Q169" s="387" t="n"/>
      <c r="R169" s="353" t="n"/>
      <c r="S169" s="40" t="inlineStr"/>
      <c r="T169" s="40" t="inlineStr"/>
      <c r="U169" s="41" t="inlineStr">
        <is>
          <t>кор</t>
        </is>
      </c>
      <c r="V169" s="388" t="n">
        <v>0</v>
      </c>
      <c r="W169" s="389">
        <f>IFERROR(IF(V169="","",V169),"")</f>
        <v/>
      </c>
      <c r="X169" s="42">
        <f>IFERROR(IF(V169="","",V169*0.01157),"")</f>
        <v/>
      </c>
      <c r="Y169" s="69" t="inlineStr"/>
      <c r="Z169" s="70" t="inlineStr"/>
      <c r="AD169" s="74" t="n"/>
      <c r="BA169" s="133" t="inlineStr">
        <is>
          <t>ПГП</t>
        </is>
      </c>
    </row>
    <row r="170">
      <c r="A170" s="179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90" t="n"/>
      <c r="N170" s="391" t="inlineStr">
        <is>
          <t>Итого</t>
        </is>
      </c>
      <c r="O170" s="361" t="n"/>
      <c r="P170" s="361" t="n"/>
      <c r="Q170" s="361" t="n"/>
      <c r="R170" s="361" t="n"/>
      <c r="S170" s="361" t="n"/>
      <c r="T170" s="362" t="n"/>
      <c r="U170" s="43" t="inlineStr">
        <is>
          <t>кор</t>
        </is>
      </c>
      <c r="V170" s="392">
        <f>IFERROR(SUM(V169:V169),"0")</f>
        <v/>
      </c>
      <c r="W170" s="392">
        <f>IFERROR(SUM(W169:W169),"0")</f>
        <v/>
      </c>
      <c r="X170" s="392">
        <f>IFERROR(IF(X169="",0,X169),"0")</f>
        <v/>
      </c>
      <c r="Y170" s="393" t="n"/>
      <c r="Z170" s="393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90" t="n"/>
      <c r="N171" s="391" t="inlineStr">
        <is>
          <t>Итого</t>
        </is>
      </c>
      <c r="O171" s="361" t="n"/>
      <c r="P171" s="361" t="n"/>
      <c r="Q171" s="361" t="n"/>
      <c r="R171" s="361" t="n"/>
      <c r="S171" s="361" t="n"/>
      <c r="T171" s="362" t="n"/>
      <c r="U171" s="43" t="inlineStr">
        <is>
          <t>кг</t>
        </is>
      </c>
      <c r="V171" s="392">
        <f>IFERROR(SUMPRODUCT(V169:V169*H169:H169),"0")</f>
        <v/>
      </c>
      <c r="W171" s="392">
        <f>IFERROR(SUMPRODUCT(W169:W169*H169:H169),"0")</f>
        <v/>
      </c>
      <c r="X171" s="43" t="n"/>
      <c r="Y171" s="393" t="n"/>
      <c r="Z171" s="393" t="n"/>
    </row>
    <row r="172" ht="16.5" customHeight="1">
      <c r="A172" s="208" t="inlineStr">
        <is>
          <t>Вязанка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8" t="n"/>
      <c r="Z172" s="208" t="n"/>
    </row>
    <row r="173" ht="14.25" customHeight="1">
      <c r="A173" s="197" t="inlineStr">
        <is>
          <t>Сосиски замороженные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7" t="n"/>
      <c r="Z173" s="197" t="n"/>
    </row>
    <row r="174" ht="27" customHeight="1">
      <c r="A174" s="64" t="inlineStr">
        <is>
          <t>SU002677</t>
        </is>
      </c>
      <c r="B174" s="64" t="inlineStr">
        <is>
          <t>P003053</t>
        </is>
      </c>
      <c r="C174" s="37" t="n">
        <v>4301051319</v>
      </c>
      <c r="D174" s="184" t="n">
        <v>4680115881204</v>
      </c>
      <c r="E174" s="353" t="n"/>
      <c r="F174" s="385" t="n">
        <v>0.33</v>
      </c>
      <c r="G174" s="38" t="n">
        <v>6</v>
      </c>
      <c r="H174" s="385" t="n">
        <v>1.98</v>
      </c>
      <c r="I174" s="385" t="n">
        <v>2.246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365</v>
      </c>
      <c r="N174" s="451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74" s="387" t="n"/>
      <c r="P174" s="387" t="n"/>
      <c r="Q174" s="387" t="n"/>
      <c r="R174" s="353" t="n"/>
      <c r="S174" s="40" t="inlineStr"/>
      <c r="T174" s="40" t="inlineStr"/>
      <c r="U174" s="41" t="inlineStr">
        <is>
          <t>кор</t>
        </is>
      </c>
      <c r="V174" s="388" t="n">
        <v>0</v>
      </c>
      <c r="W174" s="389">
        <f>IFERROR(IF(V174="","",V174),"")</f>
        <v/>
      </c>
      <c r="X174" s="42">
        <f>IFERROR(IF(V174="","",V174*0.00753),"")</f>
        <v/>
      </c>
      <c r="Y174" s="69" t="inlineStr"/>
      <c r="Z174" s="70" t="inlineStr"/>
      <c r="AD174" s="74" t="n"/>
      <c r="BA174" s="134" t="inlineStr">
        <is>
          <t>КИЗ</t>
        </is>
      </c>
    </row>
    <row r="175">
      <c r="A175" s="17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90" t="n"/>
      <c r="N175" s="391" t="inlineStr">
        <is>
          <t>Итого</t>
        </is>
      </c>
      <c r="O175" s="361" t="n"/>
      <c r="P175" s="361" t="n"/>
      <c r="Q175" s="361" t="n"/>
      <c r="R175" s="361" t="n"/>
      <c r="S175" s="361" t="n"/>
      <c r="T175" s="362" t="n"/>
      <c r="U175" s="43" t="inlineStr">
        <is>
          <t>кор</t>
        </is>
      </c>
      <c r="V175" s="392">
        <f>IFERROR(SUM(V174:V174),"0")</f>
        <v/>
      </c>
      <c r="W175" s="392">
        <f>IFERROR(SUM(W174:W174),"0")</f>
        <v/>
      </c>
      <c r="X175" s="392">
        <f>IFERROR(IF(X174="",0,X174),"0")</f>
        <v/>
      </c>
      <c r="Y175" s="393" t="n"/>
      <c r="Z175" s="393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90" t="n"/>
      <c r="N176" s="391" t="inlineStr">
        <is>
          <t>Итого</t>
        </is>
      </c>
      <c r="O176" s="361" t="n"/>
      <c r="P176" s="361" t="n"/>
      <c r="Q176" s="361" t="n"/>
      <c r="R176" s="361" t="n"/>
      <c r="S176" s="361" t="n"/>
      <c r="T176" s="362" t="n"/>
      <c r="U176" s="43" t="inlineStr">
        <is>
          <t>кг</t>
        </is>
      </c>
      <c r="V176" s="392">
        <f>IFERROR(SUMPRODUCT(V174:V174*H174:H174),"0")</f>
        <v/>
      </c>
      <c r="W176" s="392">
        <f>IFERROR(SUMPRODUCT(W174:W174*H174:H174),"0")</f>
        <v/>
      </c>
      <c r="X176" s="43" t="n"/>
      <c r="Y176" s="393" t="n"/>
      <c r="Z176" s="393" t="n"/>
    </row>
    <row r="177" ht="16.5" customHeight="1">
      <c r="A177" s="208" t="inlineStr">
        <is>
          <t>Сливушки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208" t="n"/>
      <c r="Z177" s="208" t="n"/>
    </row>
    <row r="178" ht="14.25" customHeight="1">
      <c r="A178" s="197" t="inlineStr">
        <is>
          <t>Наггетсы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7" t="n"/>
      <c r="Z178" s="197" t="n"/>
    </row>
    <row r="179" ht="16.5" customHeight="1">
      <c r="A179" s="64" t="inlineStr">
        <is>
          <t>SU002979</t>
        </is>
      </c>
      <c r="B179" s="64" t="inlineStr">
        <is>
          <t>P003433</t>
        </is>
      </c>
      <c r="C179" s="37" t="n">
        <v>4301132076</v>
      </c>
      <c r="D179" s="184" t="n">
        <v>4607111035721</v>
      </c>
      <c r="E179" s="353" t="n"/>
      <c r="F179" s="385" t="n">
        <v>0.25</v>
      </c>
      <c r="G179" s="38" t="n">
        <v>12</v>
      </c>
      <c r="H179" s="385" t="n">
        <v>3</v>
      </c>
      <c r="I179" s="385" t="n">
        <v>3.388</v>
      </c>
      <c r="J179" s="38" t="n">
        <v>70</v>
      </c>
      <c r="K179" s="38" t="inlineStr">
        <is>
          <t>14</t>
        </is>
      </c>
      <c r="L179" s="39" t="inlineStr">
        <is>
          <t>МГ</t>
        </is>
      </c>
      <c r="M179" s="38" t="n">
        <v>180</v>
      </c>
      <c r="N179" s="452">
        <f>HYPERLINK("https://abi.ru/products/Замороженные/Вязанка/Сливушки/Наггетсы/P003433/","Наггетсы «с индейкой» ф/в 0,25 кор ТМ «Вязанка»")</f>
        <v/>
      </c>
      <c r="O179" s="387" t="n"/>
      <c r="P179" s="387" t="n"/>
      <c r="Q179" s="387" t="n"/>
      <c r="R179" s="353" t="n"/>
      <c r="S179" s="40" t="inlineStr"/>
      <c r="T179" s="40" t="inlineStr"/>
      <c r="U179" s="41" t="inlineStr">
        <is>
          <t>кор</t>
        </is>
      </c>
      <c r="V179" s="388" t="n">
        <v>0</v>
      </c>
      <c r="W179" s="389">
        <f>IFERROR(IF(V179="","",V179),"")</f>
        <v/>
      </c>
      <c r="X179" s="42">
        <f>IFERROR(IF(V179="","",V179*0.01788),"")</f>
        <v/>
      </c>
      <c r="Y179" s="69" t="inlineStr"/>
      <c r="Z179" s="70" t="inlineStr"/>
      <c r="AD179" s="74" t="n"/>
      <c r="BA179" s="135" t="inlineStr">
        <is>
          <t>ПГП</t>
        </is>
      </c>
    </row>
    <row r="180" ht="27" customHeight="1">
      <c r="A180" s="64" t="inlineStr">
        <is>
          <t>SU002980</t>
        </is>
      </c>
      <c r="B180" s="64" t="inlineStr">
        <is>
          <t>P003434</t>
        </is>
      </c>
      <c r="C180" s="37" t="n">
        <v>4301132077</v>
      </c>
      <c r="D180" s="184" t="n">
        <v>4607111035691</v>
      </c>
      <c r="E180" s="353" t="n"/>
      <c r="F180" s="385" t="n">
        <v>0.25</v>
      </c>
      <c r="G180" s="38" t="n">
        <v>12</v>
      </c>
      <c r="H180" s="385" t="n">
        <v>3</v>
      </c>
      <c r="I180" s="385" t="n">
        <v>3.388</v>
      </c>
      <c r="J180" s="38" t="n">
        <v>70</v>
      </c>
      <c r="K180" s="38" t="inlineStr">
        <is>
          <t>14</t>
        </is>
      </c>
      <c r="L180" s="39" t="inlineStr">
        <is>
          <t>МГ</t>
        </is>
      </c>
      <c r="M180" s="38" t="n">
        <v>180</v>
      </c>
      <c r="N180" s="453">
        <f>HYPERLINK("https://abi.ru/products/Замороженные/Вязанка/Сливушки/Наггетсы/P003434/","Наггетсы «из печи» ф/в 0,25 кор ТМ «Вязанка»")</f>
        <v/>
      </c>
      <c r="O180" s="387" t="n"/>
      <c r="P180" s="387" t="n"/>
      <c r="Q180" s="387" t="n"/>
      <c r="R180" s="353" t="n"/>
      <c r="S180" s="40" t="inlineStr"/>
      <c r="T180" s="40" t="inlineStr"/>
      <c r="U180" s="41" t="inlineStr">
        <is>
          <t>кор</t>
        </is>
      </c>
      <c r="V180" s="388" t="n">
        <v>0</v>
      </c>
      <c r="W180" s="389">
        <f>IFERROR(IF(V180="","",V180),"")</f>
        <v/>
      </c>
      <c r="X180" s="42">
        <f>IFERROR(IF(V180="","",V180*0.01788),"")</f>
        <v/>
      </c>
      <c r="Y180" s="69" t="inlineStr"/>
      <c r="Z180" s="70" t="inlineStr"/>
      <c r="AD180" s="74" t="n"/>
      <c r="BA180" s="136" t="inlineStr">
        <is>
          <t>ПГП</t>
        </is>
      </c>
    </row>
    <row r="181" ht="27" customHeight="1">
      <c r="A181" s="64" t="inlineStr">
        <is>
          <t>SU003001</t>
        </is>
      </c>
      <c r="B181" s="64" t="inlineStr">
        <is>
          <t>P003470</t>
        </is>
      </c>
      <c r="C181" s="37" t="n">
        <v>4301132079</v>
      </c>
      <c r="D181" s="184" t="n">
        <v>4607111038487</v>
      </c>
      <c r="E181" s="353" t="n"/>
      <c r="F181" s="385" t="n">
        <v>0.25</v>
      </c>
      <c r="G181" s="38" t="n">
        <v>12</v>
      </c>
      <c r="H181" s="385" t="n">
        <v>3</v>
      </c>
      <c r="I181" s="385" t="n">
        <v>3.736</v>
      </c>
      <c r="J181" s="38" t="n">
        <v>70</v>
      </c>
      <c r="K181" s="38" t="inlineStr">
        <is>
          <t>14</t>
        </is>
      </c>
      <c r="L181" s="39" t="inlineStr">
        <is>
          <t>МГ</t>
        </is>
      </c>
      <c r="M181" s="38" t="n">
        <v>180</v>
      </c>
      <c r="N181" s="454">
        <f>HYPERLINK("https://abi.ru/products/Замороженные/Вязанка/Сливушки/Наггетсы/P003470/","Наггетсы «с куриным филе и сыром» ф/в 0,25 ТМ «Вязанка»")</f>
        <v/>
      </c>
      <c r="O181" s="387" t="n"/>
      <c r="P181" s="387" t="n"/>
      <c r="Q181" s="387" t="n"/>
      <c r="R181" s="353" t="n"/>
      <c r="S181" s="40" t="inlineStr"/>
      <c r="T181" s="40" t="inlineStr"/>
      <c r="U181" s="41" t="inlineStr">
        <is>
          <t>кор</t>
        </is>
      </c>
      <c r="V181" s="388" t="n">
        <v>30</v>
      </c>
      <c r="W181" s="389">
        <f>IFERROR(IF(V181="","",V181),"")</f>
        <v/>
      </c>
      <c r="X181" s="42">
        <f>IFERROR(IF(V181="","",V181*0.01788),"")</f>
        <v/>
      </c>
      <c r="Y181" s="69" t="inlineStr"/>
      <c r="Z181" s="70" t="inlineStr"/>
      <c r="AD181" s="74" t="n"/>
      <c r="BA181" s="137" t="inlineStr">
        <is>
          <t>ПГП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90" t="n"/>
      <c r="N182" s="391" t="inlineStr">
        <is>
          <t>Итого</t>
        </is>
      </c>
      <c r="O182" s="361" t="n"/>
      <c r="P182" s="361" t="n"/>
      <c r="Q182" s="361" t="n"/>
      <c r="R182" s="361" t="n"/>
      <c r="S182" s="361" t="n"/>
      <c r="T182" s="362" t="n"/>
      <c r="U182" s="43" t="inlineStr">
        <is>
          <t>кор</t>
        </is>
      </c>
      <c r="V182" s="392">
        <f>IFERROR(SUM(V179:V181),"0")</f>
        <v/>
      </c>
      <c r="W182" s="392">
        <f>IFERROR(SUM(W179:W181),"0")</f>
        <v/>
      </c>
      <c r="X182" s="392">
        <f>IFERROR(IF(X179="",0,X179),"0")+IFERROR(IF(X180="",0,X180),"0")+IFERROR(IF(X181="",0,X181),"0")</f>
        <v/>
      </c>
      <c r="Y182" s="393" t="n"/>
      <c r="Z182" s="393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90" t="n"/>
      <c r="N183" s="391" t="inlineStr">
        <is>
          <t>Итого</t>
        </is>
      </c>
      <c r="O183" s="361" t="n"/>
      <c r="P183" s="361" t="n"/>
      <c r="Q183" s="361" t="n"/>
      <c r="R183" s="361" t="n"/>
      <c r="S183" s="361" t="n"/>
      <c r="T183" s="362" t="n"/>
      <c r="U183" s="43" t="inlineStr">
        <is>
          <t>кг</t>
        </is>
      </c>
      <c r="V183" s="392">
        <f>IFERROR(SUMPRODUCT(V179:V181*H179:H181),"0")</f>
        <v/>
      </c>
      <c r="W183" s="392">
        <f>IFERROR(SUMPRODUCT(W179:W181*H179:H181),"0")</f>
        <v/>
      </c>
      <c r="X183" s="43" t="n"/>
      <c r="Y183" s="393" t="n"/>
      <c r="Z183" s="393" t="n"/>
    </row>
    <row r="184" ht="27.75" customHeight="1">
      <c r="A184" s="207" t="inlineStr">
        <is>
          <t>Стародворье</t>
        </is>
      </c>
      <c r="B184" s="384" t="n"/>
      <c r="C184" s="384" t="n"/>
      <c r="D184" s="384" t="n"/>
      <c r="E184" s="384" t="n"/>
      <c r="F184" s="384" t="n"/>
      <c r="G184" s="384" t="n"/>
      <c r="H184" s="384" t="n"/>
      <c r="I184" s="384" t="n"/>
      <c r="J184" s="384" t="n"/>
      <c r="K184" s="384" t="n"/>
      <c r="L184" s="384" t="n"/>
      <c r="M184" s="384" t="n"/>
      <c r="N184" s="384" t="n"/>
      <c r="O184" s="384" t="n"/>
      <c r="P184" s="384" t="n"/>
      <c r="Q184" s="384" t="n"/>
      <c r="R184" s="384" t="n"/>
      <c r="S184" s="384" t="n"/>
      <c r="T184" s="384" t="n"/>
      <c r="U184" s="384" t="n"/>
      <c r="V184" s="384" t="n"/>
      <c r="W184" s="384" t="n"/>
      <c r="X184" s="384" t="n"/>
      <c r="Y184" s="55" t="n"/>
      <c r="Z184" s="55" t="n"/>
    </row>
    <row r="185" ht="16.5" customHeight="1">
      <c r="A185" s="208" t="inlineStr">
        <is>
          <t>Первая цена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8" t="n"/>
      <c r="Z185" s="208" t="n"/>
    </row>
    <row r="186" ht="14.25" customHeight="1">
      <c r="A186" s="197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7" t="n"/>
      <c r="Z186" s="197" t="n"/>
    </row>
    <row r="187" ht="16.5" customHeight="1">
      <c r="A187" s="64" t="inlineStr">
        <is>
          <t>SU002637</t>
        </is>
      </c>
      <c r="B187" s="64" t="inlineStr">
        <is>
          <t>P002985</t>
        </is>
      </c>
      <c r="C187" s="37" t="n">
        <v>4301070913</v>
      </c>
      <c r="D187" s="184" t="n">
        <v>4607111036957</v>
      </c>
      <c r="E187" s="353" t="n"/>
      <c r="F187" s="385" t="n">
        <v>0.4</v>
      </c>
      <c r="G187" s="38" t="n">
        <v>8</v>
      </c>
      <c r="H187" s="385" t="n">
        <v>3.2</v>
      </c>
      <c r="I187" s="385" t="n">
        <v>3.44</v>
      </c>
      <c r="J187" s="38" t="n">
        <v>144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5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7" s="387" t="n"/>
      <c r="P187" s="387" t="n"/>
      <c r="Q187" s="387" t="n"/>
      <c r="R187" s="353" t="n"/>
      <c r="S187" s="40" t="inlineStr"/>
      <c r="T187" s="40" t="inlineStr"/>
      <c r="U187" s="41" t="inlineStr">
        <is>
          <t>кор</t>
        </is>
      </c>
      <c r="V187" s="388" t="n">
        <v>0</v>
      </c>
      <c r="W187" s="389">
        <f>IFERROR(IF(V187="","",V187),"")</f>
        <v/>
      </c>
      <c r="X187" s="42">
        <f>IFERROR(IF(V187="","",V187*0.00866),"")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16.5" customHeight="1">
      <c r="A188" s="64" t="inlineStr">
        <is>
          <t>SU002638</t>
        </is>
      </c>
      <c r="B188" s="64" t="inlineStr">
        <is>
          <t>P002986</t>
        </is>
      </c>
      <c r="C188" s="37" t="n">
        <v>4301070912</v>
      </c>
      <c r="D188" s="184" t="n">
        <v>4607111037213</v>
      </c>
      <c r="E188" s="353" t="n"/>
      <c r="F188" s="385" t="n">
        <v>0.4</v>
      </c>
      <c r="G188" s="38" t="n">
        <v>8</v>
      </c>
      <c r="H188" s="385" t="n">
        <v>3.2</v>
      </c>
      <c r="I188" s="385" t="n">
        <v>3.44</v>
      </c>
      <c r="J188" s="38" t="n">
        <v>144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6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8" s="387" t="n"/>
      <c r="P188" s="387" t="n"/>
      <c r="Q188" s="387" t="n"/>
      <c r="R188" s="353" t="n"/>
      <c r="S188" s="40" t="inlineStr"/>
      <c r="T188" s="40" t="inlineStr"/>
      <c r="U188" s="41" t="inlineStr">
        <is>
          <t>кор</t>
        </is>
      </c>
      <c r="V188" s="388" t="n">
        <v>0</v>
      </c>
      <c r="W188" s="389">
        <f>IFERROR(IF(V188="","",V188),"")</f>
        <v/>
      </c>
      <c r="X188" s="42">
        <f>IFERROR(IF(V188="","",V188*0.00866),"")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>
      <c r="A189" s="17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390" t="n"/>
      <c r="N189" s="391" t="inlineStr">
        <is>
          <t>Итого</t>
        </is>
      </c>
      <c r="O189" s="361" t="n"/>
      <c r="P189" s="361" t="n"/>
      <c r="Q189" s="361" t="n"/>
      <c r="R189" s="361" t="n"/>
      <c r="S189" s="361" t="n"/>
      <c r="T189" s="362" t="n"/>
      <c r="U189" s="43" t="inlineStr">
        <is>
          <t>кор</t>
        </is>
      </c>
      <c r="V189" s="392">
        <f>IFERROR(SUM(V187:V188),"0")</f>
        <v/>
      </c>
      <c r="W189" s="392">
        <f>IFERROR(SUM(W187:W188),"0")</f>
        <v/>
      </c>
      <c r="X189" s="392">
        <f>IFERROR(IF(X187="",0,X187),"0")+IFERROR(IF(X188="",0,X188),"0")</f>
        <v/>
      </c>
      <c r="Y189" s="393" t="n"/>
      <c r="Z189" s="393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90" t="n"/>
      <c r="N190" s="391" t="inlineStr">
        <is>
          <t>Итого</t>
        </is>
      </c>
      <c r="O190" s="361" t="n"/>
      <c r="P190" s="361" t="n"/>
      <c r="Q190" s="361" t="n"/>
      <c r="R190" s="361" t="n"/>
      <c r="S190" s="361" t="n"/>
      <c r="T190" s="362" t="n"/>
      <c r="U190" s="43" t="inlineStr">
        <is>
          <t>кг</t>
        </is>
      </c>
      <c r="V190" s="392">
        <f>IFERROR(SUMPRODUCT(V187:V188*H187:H188),"0")</f>
        <v/>
      </c>
      <c r="W190" s="392">
        <f>IFERROR(SUMPRODUCT(W187:W188*H187:H188),"0")</f>
        <v/>
      </c>
      <c r="X190" s="43" t="n"/>
      <c r="Y190" s="393" t="n"/>
      <c r="Z190" s="393" t="n"/>
    </row>
    <row r="191" ht="16.5" customHeight="1">
      <c r="A191" s="208" t="inlineStr">
        <is>
          <t>Мясорубская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208" t="n"/>
      <c r="Z191" s="208" t="n"/>
    </row>
    <row r="192" ht="14.25" customHeight="1">
      <c r="A192" s="197" t="inlineStr">
        <is>
          <t>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97" t="n"/>
      <c r="Z192" s="197" t="n"/>
    </row>
    <row r="193" ht="16.5" customHeight="1">
      <c r="A193" s="64" t="inlineStr">
        <is>
          <t>SU002920</t>
        </is>
      </c>
      <c r="B193" s="64" t="inlineStr">
        <is>
          <t>P003355</t>
        </is>
      </c>
      <c r="C193" s="37" t="n">
        <v>4301070948</v>
      </c>
      <c r="D193" s="184" t="n">
        <v>4607111037022</v>
      </c>
      <c r="E193" s="353" t="n"/>
      <c r="F193" s="385" t="n">
        <v>0.7</v>
      </c>
      <c r="G193" s="38" t="n">
        <v>8</v>
      </c>
      <c r="H193" s="385" t="n">
        <v>5.6</v>
      </c>
      <c r="I193" s="385" t="n">
        <v>5.87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57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93" s="387" t="n"/>
      <c r="P193" s="387" t="n"/>
      <c r="Q193" s="387" t="n"/>
      <c r="R193" s="353" t="n"/>
      <c r="S193" s="40" t="inlineStr"/>
      <c r="T193" s="40" t="inlineStr"/>
      <c r="U193" s="41" t="inlineStr">
        <is>
          <t>кор</t>
        </is>
      </c>
      <c r="V193" s="388" t="n">
        <v>75</v>
      </c>
      <c r="W193" s="389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SU003145</t>
        </is>
      </c>
      <c r="B194" s="64" t="inlineStr">
        <is>
          <t>P003731</t>
        </is>
      </c>
      <c r="C194" s="37" t="n">
        <v>4301070990</v>
      </c>
      <c r="D194" s="184" t="n">
        <v>4607111038494</v>
      </c>
      <c r="E194" s="353" t="n"/>
      <c r="F194" s="385" t="n">
        <v>0.7</v>
      </c>
      <c r="G194" s="38" t="n">
        <v>8</v>
      </c>
      <c r="H194" s="385" t="n">
        <v>5.6</v>
      </c>
      <c r="I194" s="385" t="n">
        <v>5.87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8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94" s="387" t="n"/>
      <c r="P194" s="387" t="n"/>
      <c r="Q194" s="387" t="n"/>
      <c r="R194" s="353" t="n"/>
      <c r="S194" s="40" t="inlineStr"/>
      <c r="T194" s="40" t="inlineStr"/>
      <c r="U194" s="41" t="inlineStr">
        <is>
          <t>кор</t>
        </is>
      </c>
      <c r="V194" s="388" t="n">
        <v>0</v>
      </c>
      <c r="W194" s="389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SU003077</t>
        </is>
      </c>
      <c r="B195" s="64" t="inlineStr">
        <is>
          <t>P003648</t>
        </is>
      </c>
      <c r="C195" s="37" t="n">
        <v>4301070966</v>
      </c>
      <c r="D195" s="184" t="n">
        <v>4607111038135</v>
      </c>
      <c r="E195" s="353" t="n"/>
      <c r="F195" s="385" t="n">
        <v>0.7</v>
      </c>
      <c r="G195" s="38" t="n">
        <v>8</v>
      </c>
      <c r="H195" s="385" t="n">
        <v>5.6</v>
      </c>
      <c r="I195" s="385" t="n">
        <v>5.87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9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95" s="387" t="n"/>
      <c r="P195" s="387" t="n"/>
      <c r="Q195" s="387" t="n"/>
      <c r="R195" s="353" t="n"/>
      <c r="S195" s="40" t="inlineStr"/>
      <c r="T195" s="40" t="inlineStr"/>
      <c r="U195" s="41" t="inlineStr">
        <is>
          <t>кор</t>
        </is>
      </c>
      <c r="V195" s="388" t="n">
        <v>10</v>
      </c>
      <c r="W195" s="389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>
      <c r="A196" s="179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90" t="n"/>
      <c r="N196" s="391" t="inlineStr">
        <is>
          <t>Итого</t>
        </is>
      </c>
      <c r="O196" s="361" t="n"/>
      <c r="P196" s="361" t="n"/>
      <c r="Q196" s="361" t="n"/>
      <c r="R196" s="361" t="n"/>
      <c r="S196" s="361" t="n"/>
      <c r="T196" s="362" t="n"/>
      <c r="U196" s="43" t="inlineStr">
        <is>
          <t>кор</t>
        </is>
      </c>
      <c r="V196" s="392">
        <f>IFERROR(SUM(V193:V195),"0")</f>
        <v/>
      </c>
      <c r="W196" s="392">
        <f>IFERROR(SUM(W193:W195),"0")</f>
        <v/>
      </c>
      <c r="X196" s="392">
        <f>IFERROR(IF(X193="",0,X193),"0")+IFERROR(IF(X194="",0,X194),"0")+IFERROR(IF(X195="",0,X195),"0")</f>
        <v/>
      </c>
      <c r="Y196" s="393" t="n"/>
      <c r="Z196" s="393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90" t="n"/>
      <c r="N197" s="391" t="inlineStr">
        <is>
          <t>Итого</t>
        </is>
      </c>
      <c r="O197" s="361" t="n"/>
      <c r="P197" s="361" t="n"/>
      <c r="Q197" s="361" t="n"/>
      <c r="R197" s="361" t="n"/>
      <c r="S197" s="361" t="n"/>
      <c r="T197" s="362" t="n"/>
      <c r="U197" s="43" t="inlineStr">
        <is>
          <t>кг</t>
        </is>
      </c>
      <c r="V197" s="392">
        <f>IFERROR(SUMPRODUCT(V193:V195*H193:H195),"0")</f>
        <v/>
      </c>
      <c r="W197" s="392">
        <f>IFERROR(SUMPRODUCT(W193:W195*H193:H195),"0")</f>
        <v/>
      </c>
      <c r="X197" s="43" t="n"/>
      <c r="Y197" s="393" t="n"/>
      <c r="Z197" s="393" t="n"/>
    </row>
    <row r="198" ht="16.5" customHeight="1">
      <c r="A198" s="208" t="inlineStr">
        <is>
          <t>Медвежье ушко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208" t="n"/>
      <c r="Z198" s="208" t="n"/>
    </row>
    <row r="199" ht="14.25" customHeight="1">
      <c r="A199" s="197" t="inlineStr">
        <is>
          <t>Пельмени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97" t="n"/>
      <c r="Z199" s="197" t="n"/>
    </row>
    <row r="200" ht="27" customHeight="1">
      <c r="A200" s="64" t="inlineStr">
        <is>
          <t>SU002067</t>
        </is>
      </c>
      <c r="B200" s="64" t="inlineStr">
        <is>
          <t>P002999</t>
        </is>
      </c>
      <c r="C200" s="37" t="n">
        <v>4301070915</v>
      </c>
      <c r="D200" s="184" t="n">
        <v>4607111035882</v>
      </c>
      <c r="E200" s="353" t="n"/>
      <c r="F200" s="385" t="n">
        <v>0.43</v>
      </c>
      <c r="G200" s="38" t="n">
        <v>16</v>
      </c>
      <c r="H200" s="385" t="n">
        <v>6.88</v>
      </c>
      <c r="I200" s="385" t="n">
        <v>7.19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6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200" s="387" t="n"/>
      <c r="P200" s="387" t="n"/>
      <c r="Q200" s="387" t="n"/>
      <c r="R200" s="353" t="n"/>
      <c r="S200" s="40" t="inlineStr"/>
      <c r="T200" s="40" t="inlineStr"/>
      <c r="U200" s="41" t="inlineStr">
        <is>
          <t>кор</t>
        </is>
      </c>
      <c r="V200" s="388" t="n">
        <v>0</v>
      </c>
      <c r="W200" s="389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27" customHeight="1">
      <c r="A201" s="64" t="inlineStr">
        <is>
          <t>SU002068</t>
        </is>
      </c>
      <c r="B201" s="64" t="inlineStr">
        <is>
          <t>P003005</t>
        </is>
      </c>
      <c r="C201" s="37" t="n">
        <v>4301070921</v>
      </c>
      <c r="D201" s="184" t="n">
        <v>4607111035905</v>
      </c>
      <c r="E201" s="353" t="n"/>
      <c r="F201" s="385" t="n">
        <v>0.9</v>
      </c>
      <c r="G201" s="38" t="n">
        <v>8</v>
      </c>
      <c r="H201" s="385" t="n">
        <v>7.2</v>
      </c>
      <c r="I201" s="385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6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201" s="387" t="n"/>
      <c r="P201" s="387" t="n"/>
      <c r="Q201" s="387" t="n"/>
      <c r="R201" s="353" t="n"/>
      <c r="S201" s="40" t="inlineStr"/>
      <c r="T201" s="40" t="inlineStr"/>
      <c r="U201" s="41" t="inlineStr">
        <is>
          <t>кор</t>
        </is>
      </c>
      <c r="V201" s="388" t="n">
        <v>0</v>
      </c>
      <c r="W201" s="389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27" customHeight="1">
      <c r="A202" s="64" t="inlineStr">
        <is>
          <t>SU002069</t>
        </is>
      </c>
      <c r="B202" s="64" t="inlineStr">
        <is>
          <t>P003001</t>
        </is>
      </c>
      <c r="C202" s="37" t="n">
        <v>4301070917</v>
      </c>
      <c r="D202" s="184" t="n">
        <v>4607111035912</v>
      </c>
      <c r="E202" s="353" t="n"/>
      <c r="F202" s="385" t="n">
        <v>0.43</v>
      </c>
      <c r="G202" s="38" t="n">
        <v>16</v>
      </c>
      <c r="H202" s="385" t="n">
        <v>6.88</v>
      </c>
      <c r="I202" s="385" t="n">
        <v>7.19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8" t="n">
        <v>180</v>
      </c>
      <c r="N202" s="46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202" s="387" t="n"/>
      <c r="P202" s="387" t="n"/>
      <c r="Q202" s="387" t="n"/>
      <c r="R202" s="353" t="n"/>
      <c r="S202" s="40" t="inlineStr"/>
      <c r="T202" s="40" t="inlineStr"/>
      <c r="U202" s="41" t="inlineStr">
        <is>
          <t>кор</t>
        </is>
      </c>
      <c r="V202" s="388" t="n">
        <v>0</v>
      </c>
      <c r="W202" s="389">
        <f>IFERROR(IF(V202="","",V202),"")</f>
        <v/>
      </c>
      <c r="X202" s="42">
        <f>IFERROR(IF(V202="","",V202*0.0155),"")</f>
        <v/>
      </c>
      <c r="Y202" s="69" t="inlineStr"/>
      <c r="Z202" s="70" t="inlineStr"/>
      <c r="AD202" s="74" t="n"/>
      <c r="BA202" s="145" t="inlineStr">
        <is>
          <t>ЗПФ</t>
        </is>
      </c>
    </row>
    <row r="203" ht="27" customHeight="1">
      <c r="A203" s="64" t="inlineStr">
        <is>
          <t>SU002066</t>
        </is>
      </c>
      <c r="B203" s="64" t="inlineStr">
        <is>
          <t>P003004</t>
        </is>
      </c>
      <c r="C203" s="37" t="n">
        <v>4301070920</v>
      </c>
      <c r="D203" s="184" t="n">
        <v>4607111035929</v>
      </c>
      <c r="E203" s="353" t="n"/>
      <c r="F203" s="385" t="n">
        <v>0.9</v>
      </c>
      <c r="G203" s="38" t="n">
        <v>8</v>
      </c>
      <c r="H203" s="385" t="n">
        <v>7.2</v>
      </c>
      <c r="I203" s="385" t="n">
        <v>7.47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6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203" s="387" t="n"/>
      <c r="P203" s="387" t="n"/>
      <c r="Q203" s="387" t="n"/>
      <c r="R203" s="353" t="n"/>
      <c r="S203" s="40" t="inlineStr"/>
      <c r="T203" s="40" t="inlineStr"/>
      <c r="U203" s="41" t="inlineStr">
        <is>
          <t>кор</t>
        </is>
      </c>
      <c r="V203" s="388" t="n">
        <v>45</v>
      </c>
      <c r="W203" s="389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6" t="inlineStr">
        <is>
          <t>ЗПФ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90" t="n"/>
      <c r="N204" s="391" t="inlineStr">
        <is>
          <t>Итого</t>
        </is>
      </c>
      <c r="O204" s="361" t="n"/>
      <c r="P204" s="361" t="n"/>
      <c r="Q204" s="361" t="n"/>
      <c r="R204" s="361" t="n"/>
      <c r="S204" s="361" t="n"/>
      <c r="T204" s="362" t="n"/>
      <c r="U204" s="43" t="inlineStr">
        <is>
          <t>кор</t>
        </is>
      </c>
      <c r="V204" s="392">
        <f>IFERROR(SUM(V200:V203),"0")</f>
        <v/>
      </c>
      <c r="W204" s="392">
        <f>IFERROR(SUM(W200:W203),"0")</f>
        <v/>
      </c>
      <c r="X204" s="392">
        <f>IFERROR(IF(X200="",0,X200),"0")+IFERROR(IF(X201="",0,X201),"0")+IFERROR(IF(X202="",0,X202),"0")+IFERROR(IF(X203="",0,X203),"0")</f>
        <v/>
      </c>
      <c r="Y204" s="393" t="n"/>
      <c r="Z204" s="393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90" t="n"/>
      <c r="N205" s="391" t="inlineStr">
        <is>
          <t>Итого</t>
        </is>
      </c>
      <c r="O205" s="361" t="n"/>
      <c r="P205" s="361" t="n"/>
      <c r="Q205" s="361" t="n"/>
      <c r="R205" s="361" t="n"/>
      <c r="S205" s="361" t="n"/>
      <c r="T205" s="362" t="n"/>
      <c r="U205" s="43" t="inlineStr">
        <is>
          <t>кг</t>
        </is>
      </c>
      <c r="V205" s="392">
        <f>IFERROR(SUMPRODUCT(V200:V203*H200:H203),"0")</f>
        <v/>
      </c>
      <c r="W205" s="392">
        <f>IFERROR(SUMPRODUCT(W200:W203*H200:H203),"0")</f>
        <v/>
      </c>
      <c r="X205" s="43" t="n"/>
      <c r="Y205" s="393" t="n"/>
      <c r="Z205" s="393" t="n"/>
    </row>
    <row r="206" ht="16.5" customHeight="1">
      <c r="A206" s="208" t="inlineStr">
        <is>
          <t>Бордо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8" t="n"/>
      <c r="Z206" s="208" t="n"/>
    </row>
    <row r="207" ht="14.25" customHeight="1">
      <c r="A207" s="197" t="inlineStr">
        <is>
          <t>Сосиски замороженные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7" t="n"/>
      <c r="Z207" s="197" t="n"/>
    </row>
    <row r="208" ht="27" customHeight="1">
      <c r="A208" s="64" t="inlineStr">
        <is>
          <t>SU002678</t>
        </is>
      </c>
      <c r="B208" s="64" t="inlineStr">
        <is>
          <t>P003054</t>
        </is>
      </c>
      <c r="C208" s="37" t="n">
        <v>4301051320</v>
      </c>
      <c r="D208" s="184" t="n">
        <v>4680115881334</v>
      </c>
      <c r="E208" s="353" t="n"/>
      <c r="F208" s="385" t="n">
        <v>0.33</v>
      </c>
      <c r="G208" s="38" t="n">
        <v>6</v>
      </c>
      <c r="H208" s="385" t="n">
        <v>1.98</v>
      </c>
      <c r="I208" s="385" t="n">
        <v>2.27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8" t="n">
        <v>365</v>
      </c>
      <c r="N208" s="464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8" s="387" t="n"/>
      <c r="P208" s="387" t="n"/>
      <c r="Q208" s="387" t="n"/>
      <c r="R208" s="353" t="n"/>
      <c r="S208" s="40" t="inlineStr"/>
      <c r="T208" s="40" t="inlineStr"/>
      <c r="U208" s="41" t="inlineStr">
        <is>
          <t>кор</t>
        </is>
      </c>
      <c r="V208" s="388" t="n">
        <v>0</v>
      </c>
      <c r="W208" s="389">
        <f>IFERROR(IF(V208="","",V208),"")</f>
        <v/>
      </c>
      <c r="X208" s="42">
        <f>IFERROR(IF(V208="","",V208*0.00753),"")</f>
        <v/>
      </c>
      <c r="Y208" s="69" t="inlineStr"/>
      <c r="Z208" s="70" t="inlineStr"/>
      <c r="AD208" s="74" t="n"/>
      <c r="BA208" s="147" t="inlineStr">
        <is>
          <t>КИЗ</t>
        </is>
      </c>
    </row>
    <row r="209">
      <c r="A209" s="17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90" t="n"/>
      <c r="N209" s="391" t="inlineStr">
        <is>
          <t>Итого</t>
        </is>
      </c>
      <c r="O209" s="361" t="n"/>
      <c r="P209" s="361" t="n"/>
      <c r="Q209" s="361" t="n"/>
      <c r="R209" s="361" t="n"/>
      <c r="S209" s="361" t="n"/>
      <c r="T209" s="362" t="n"/>
      <c r="U209" s="43" t="inlineStr">
        <is>
          <t>кор</t>
        </is>
      </c>
      <c r="V209" s="392">
        <f>IFERROR(SUM(V208:V208),"0")</f>
        <v/>
      </c>
      <c r="W209" s="392">
        <f>IFERROR(SUM(W208:W208),"0")</f>
        <v/>
      </c>
      <c r="X209" s="392">
        <f>IFERROR(IF(X208="",0,X208),"0")</f>
        <v/>
      </c>
      <c r="Y209" s="393" t="n"/>
      <c r="Z209" s="393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90" t="n"/>
      <c r="N210" s="391" t="inlineStr">
        <is>
          <t>Итого</t>
        </is>
      </c>
      <c r="O210" s="361" t="n"/>
      <c r="P210" s="361" t="n"/>
      <c r="Q210" s="361" t="n"/>
      <c r="R210" s="361" t="n"/>
      <c r="S210" s="361" t="n"/>
      <c r="T210" s="362" t="n"/>
      <c r="U210" s="43" t="inlineStr">
        <is>
          <t>кг</t>
        </is>
      </c>
      <c r="V210" s="392">
        <f>IFERROR(SUMPRODUCT(V208:V208*H208:H208),"0")</f>
        <v/>
      </c>
      <c r="W210" s="392">
        <f>IFERROR(SUMPRODUCT(W208:W208*H208:H208),"0")</f>
        <v/>
      </c>
      <c r="X210" s="43" t="n"/>
      <c r="Y210" s="393" t="n"/>
      <c r="Z210" s="393" t="n"/>
    </row>
    <row r="211" ht="16.5" customHeight="1">
      <c r="A211" s="208" t="inlineStr">
        <is>
          <t>Сочные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208" t="n"/>
      <c r="Z211" s="208" t="n"/>
    </row>
    <row r="212" ht="14.25" customHeight="1">
      <c r="A212" s="197" t="inlineStr">
        <is>
          <t>Пельмени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97" t="n"/>
      <c r="Z212" s="197" t="n"/>
    </row>
    <row r="213" ht="16.5" customHeight="1">
      <c r="A213" s="64" t="inlineStr">
        <is>
          <t>SU001859</t>
        </is>
      </c>
      <c r="B213" s="64" t="inlineStr">
        <is>
          <t>P002720</t>
        </is>
      </c>
      <c r="C213" s="37" t="n">
        <v>4301070874</v>
      </c>
      <c r="D213" s="184" t="n">
        <v>4607111035332</v>
      </c>
      <c r="E213" s="353" t="n"/>
      <c r="F213" s="385" t="n">
        <v>0.43</v>
      </c>
      <c r="G213" s="38" t="n">
        <v>16</v>
      </c>
      <c r="H213" s="385" t="n">
        <v>6.88</v>
      </c>
      <c r="I213" s="385" t="n">
        <v>7.206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65">
        <f>HYPERLINK("https://abi.ru/products/Замороженные/Стародворье/Сочные/Пельмени/P002720/","Пельмени Сочные Сочные 0,43 Сфера Стародворье")</f>
        <v/>
      </c>
      <c r="O213" s="387" t="n"/>
      <c r="P213" s="387" t="n"/>
      <c r="Q213" s="387" t="n"/>
      <c r="R213" s="353" t="n"/>
      <c r="S213" s="40" t="inlineStr"/>
      <c r="T213" s="40" t="inlineStr"/>
      <c r="U213" s="41" t="inlineStr">
        <is>
          <t>кор</t>
        </is>
      </c>
      <c r="V213" s="388" t="n">
        <v>0</v>
      </c>
      <c r="W213" s="389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8" t="inlineStr">
        <is>
          <t>ЗПФ</t>
        </is>
      </c>
    </row>
    <row r="214" ht="16.5" customHeight="1">
      <c r="A214" s="64" t="inlineStr">
        <is>
          <t>SU001776</t>
        </is>
      </c>
      <c r="B214" s="64" t="inlineStr">
        <is>
          <t>P002719</t>
        </is>
      </c>
      <c r="C214" s="37" t="n">
        <v>4301070873</v>
      </c>
      <c r="D214" s="184" t="n">
        <v>4607111035080</v>
      </c>
      <c r="E214" s="353" t="n"/>
      <c r="F214" s="385" t="n">
        <v>0.9</v>
      </c>
      <c r="G214" s="38" t="n">
        <v>8</v>
      </c>
      <c r="H214" s="385" t="n">
        <v>7.2</v>
      </c>
      <c r="I214" s="385" t="n">
        <v>7.47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180</v>
      </c>
      <c r="N214" s="466">
        <f>HYPERLINK("https://abi.ru/products/Замороженные/Стародворье/Сочные/Пельмени/P002719/","Пельмени Сочные Сочные 0,9 Сфера Стародворье")</f>
        <v/>
      </c>
      <c r="O214" s="387" t="n"/>
      <c r="P214" s="387" t="n"/>
      <c r="Q214" s="387" t="n"/>
      <c r="R214" s="353" t="n"/>
      <c r="S214" s="40" t="inlineStr"/>
      <c r="T214" s="40" t="inlineStr"/>
      <c r="U214" s="41" t="inlineStr">
        <is>
          <t>кор</t>
        </is>
      </c>
      <c r="V214" s="388" t="n">
        <v>0</v>
      </c>
      <c r="W214" s="389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9" t="inlineStr">
        <is>
          <t>ЗПФ</t>
        </is>
      </c>
    </row>
    <row r="215">
      <c r="A215" s="1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90" t="n"/>
      <c r="N215" s="391" t="inlineStr">
        <is>
          <t>Итого</t>
        </is>
      </c>
      <c r="O215" s="361" t="n"/>
      <c r="P215" s="361" t="n"/>
      <c r="Q215" s="361" t="n"/>
      <c r="R215" s="361" t="n"/>
      <c r="S215" s="361" t="n"/>
      <c r="T215" s="362" t="n"/>
      <c r="U215" s="43" t="inlineStr">
        <is>
          <t>кор</t>
        </is>
      </c>
      <c r="V215" s="392">
        <f>IFERROR(SUM(V213:V214),"0")</f>
        <v/>
      </c>
      <c r="W215" s="392">
        <f>IFERROR(SUM(W213:W214),"0")</f>
        <v/>
      </c>
      <c r="X215" s="392">
        <f>IFERROR(IF(X213="",0,X213),"0")+IFERROR(IF(X214="",0,X214),"0")</f>
        <v/>
      </c>
      <c r="Y215" s="393" t="n"/>
      <c r="Z215" s="393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90" t="n"/>
      <c r="N216" s="391" t="inlineStr">
        <is>
          <t>Итого</t>
        </is>
      </c>
      <c r="O216" s="361" t="n"/>
      <c r="P216" s="361" t="n"/>
      <c r="Q216" s="361" t="n"/>
      <c r="R216" s="361" t="n"/>
      <c r="S216" s="361" t="n"/>
      <c r="T216" s="362" t="n"/>
      <c r="U216" s="43" t="inlineStr">
        <is>
          <t>кг</t>
        </is>
      </c>
      <c r="V216" s="392">
        <f>IFERROR(SUMPRODUCT(V213:V214*H213:H214),"0")</f>
        <v/>
      </c>
      <c r="W216" s="392">
        <f>IFERROR(SUMPRODUCT(W213:W214*H213:H214),"0")</f>
        <v/>
      </c>
      <c r="X216" s="43" t="n"/>
      <c r="Y216" s="393" t="n"/>
      <c r="Z216" s="393" t="n"/>
    </row>
    <row r="217" ht="27.75" customHeight="1">
      <c r="A217" s="207" t="inlineStr">
        <is>
          <t>Колбасный стандарт</t>
        </is>
      </c>
      <c r="B217" s="384" t="n"/>
      <c r="C217" s="384" t="n"/>
      <c r="D217" s="384" t="n"/>
      <c r="E217" s="384" t="n"/>
      <c r="F217" s="384" t="n"/>
      <c r="G217" s="384" t="n"/>
      <c r="H217" s="384" t="n"/>
      <c r="I217" s="384" t="n"/>
      <c r="J217" s="384" t="n"/>
      <c r="K217" s="384" t="n"/>
      <c r="L217" s="384" t="n"/>
      <c r="M217" s="384" t="n"/>
      <c r="N217" s="384" t="n"/>
      <c r="O217" s="384" t="n"/>
      <c r="P217" s="384" t="n"/>
      <c r="Q217" s="384" t="n"/>
      <c r="R217" s="384" t="n"/>
      <c r="S217" s="384" t="n"/>
      <c r="T217" s="384" t="n"/>
      <c r="U217" s="384" t="n"/>
      <c r="V217" s="384" t="n"/>
      <c r="W217" s="384" t="n"/>
      <c r="X217" s="384" t="n"/>
      <c r="Y217" s="55" t="n"/>
      <c r="Z217" s="55" t="n"/>
    </row>
    <row r="218" ht="16.5" customHeight="1">
      <c r="A218" s="208" t="inlineStr">
        <is>
          <t>Владимирский Стандарт ЗПФ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8" t="n"/>
      <c r="Z218" s="208" t="n"/>
    </row>
    <row r="219" ht="14.25" customHeight="1">
      <c r="A219" s="197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7" t="n"/>
      <c r="Z219" s="197" t="n"/>
    </row>
    <row r="220" ht="27" customHeight="1">
      <c r="A220" s="64" t="inlineStr">
        <is>
          <t>SU002267</t>
        </is>
      </c>
      <c r="B220" s="64" t="inlineStr">
        <is>
          <t>P003223</t>
        </is>
      </c>
      <c r="C220" s="37" t="n">
        <v>4301070941</v>
      </c>
      <c r="D220" s="184" t="n">
        <v>4607111036162</v>
      </c>
      <c r="E220" s="353" t="n"/>
      <c r="F220" s="385" t="n">
        <v>0.8</v>
      </c>
      <c r="G220" s="38" t="n">
        <v>8</v>
      </c>
      <c r="H220" s="385" t="n">
        <v>6.4</v>
      </c>
      <c r="I220" s="385" t="n">
        <v>6.6812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90</v>
      </c>
      <c r="N220" s="46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20" s="387" t="n"/>
      <c r="P220" s="387" t="n"/>
      <c r="Q220" s="387" t="n"/>
      <c r="R220" s="353" t="n"/>
      <c r="S220" s="40" t="inlineStr"/>
      <c r="T220" s="40" t="inlineStr"/>
      <c r="U220" s="41" t="inlineStr">
        <is>
          <t>кор</t>
        </is>
      </c>
      <c r="V220" s="388" t="n">
        <v>0</v>
      </c>
      <c r="W220" s="389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50" t="inlineStr">
        <is>
          <t>ЗПФ</t>
        </is>
      </c>
    </row>
    <row r="221">
      <c r="A221" s="179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90" t="n"/>
      <c r="N221" s="391" t="inlineStr">
        <is>
          <t>Итого</t>
        </is>
      </c>
      <c r="O221" s="361" t="n"/>
      <c r="P221" s="361" t="n"/>
      <c r="Q221" s="361" t="n"/>
      <c r="R221" s="361" t="n"/>
      <c r="S221" s="361" t="n"/>
      <c r="T221" s="362" t="n"/>
      <c r="U221" s="43" t="inlineStr">
        <is>
          <t>кор</t>
        </is>
      </c>
      <c r="V221" s="392">
        <f>IFERROR(SUM(V220:V220),"0")</f>
        <v/>
      </c>
      <c r="W221" s="392">
        <f>IFERROR(SUM(W220:W220),"0")</f>
        <v/>
      </c>
      <c r="X221" s="392">
        <f>IFERROR(IF(X220="",0,X220),"0")</f>
        <v/>
      </c>
      <c r="Y221" s="393" t="n"/>
      <c r="Z221" s="393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90" t="n"/>
      <c r="N222" s="391" t="inlineStr">
        <is>
          <t>Итого</t>
        </is>
      </c>
      <c r="O222" s="361" t="n"/>
      <c r="P222" s="361" t="n"/>
      <c r="Q222" s="361" t="n"/>
      <c r="R222" s="361" t="n"/>
      <c r="S222" s="361" t="n"/>
      <c r="T222" s="362" t="n"/>
      <c r="U222" s="43" t="inlineStr">
        <is>
          <t>кг</t>
        </is>
      </c>
      <c r="V222" s="392">
        <f>IFERROR(SUMPRODUCT(V220:V220*H220:H220),"0")</f>
        <v/>
      </c>
      <c r="W222" s="392">
        <f>IFERROR(SUMPRODUCT(W220:W220*H220:H220),"0")</f>
        <v/>
      </c>
      <c r="X222" s="43" t="n"/>
      <c r="Y222" s="393" t="n"/>
      <c r="Z222" s="393" t="n"/>
    </row>
    <row r="223" ht="27.75" customHeight="1">
      <c r="A223" s="207" t="inlineStr">
        <is>
          <t>Особый рецепт</t>
        </is>
      </c>
      <c r="B223" s="384" t="n"/>
      <c r="C223" s="384" t="n"/>
      <c r="D223" s="384" t="n"/>
      <c r="E223" s="384" t="n"/>
      <c r="F223" s="384" t="n"/>
      <c r="G223" s="384" t="n"/>
      <c r="H223" s="384" t="n"/>
      <c r="I223" s="384" t="n"/>
      <c r="J223" s="384" t="n"/>
      <c r="K223" s="384" t="n"/>
      <c r="L223" s="384" t="n"/>
      <c r="M223" s="384" t="n"/>
      <c r="N223" s="384" t="n"/>
      <c r="O223" s="384" t="n"/>
      <c r="P223" s="384" t="n"/>
      <c r="Q223" s="384" t="n"/>
      <c r="R223" s="384" t="n"/>
      <c r="S223" s="384" t="n"/>
      <c r="T223" s="384" t="n"/>
      <c r="U223" s="384" t="n"/>
      <c r="V223" s="384" t="n"/>
      <c r="W223" s="384" t="n"/>
      <c r="X223" s="384" t="n"/>
      <c r="Y223" s="55" t="n"/>
      <c r="Z223" s="55" t="n"/>
    </row>
    <row r="224" ht="16.5" customHeight="1">
      <c r="A224" s="208" t="inlineStr">
        <is>
          <t>Любимая ложка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8" t="n"/>
      <c r="Z224" s="208" t="n"/>
    </row>
    <row r="225" ht="14.25" customHeight="1">
      <c r="A225" s="197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7" t="n"/>
      <c r="Z225" s="197" t="n"/>
    </row>
    <row r="226" ht="27" customHeight="1">
      <c r="A226" s="64" t="inlineStr">
        <is>
          <t>SU002268</t>
        </is>
      </c>
      <c r="B226" s="64" t="inlineStr">
        <is>
          <t>P003642</t>
        </is>
      </c>
      <c r="C226" s="37" t="n">
        <v>4301070965</v>
      </c>
      <c r="D226" s="184" t="n">
        <v>4607111035899</v>
      </c>
      <c r="E226" s="353" t="n"/>
      <c r="F226" s="385" t="n">
        <v>1</v>
      </c>
      <c r="G226" s="38" t="n">
        <v>5</v>
      </c>
      <c r="H226" s="385" t="n">
        <v>5</v>
      </c>
      <c r="I226" s="385" t="n">
        <v>5.262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180</v>
      </c>
      <c r="N226" s="468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6" s="387" t="n"/>
      <c r="P226" s="387" t="n"/>
      <c r="Q226" s="387" t="n"/>
      <c r="R226" s="353" t="n"/>
      <c r="S226" s="40" t="inlineStr"/>
      <c r="T226" s="40" t="inlineStr"/>
      <c r="U226" s="41" t="inlineStr">
        <is>
          <t>кор</t>
        </is>
      </c>
      <c r="V226" s="388" t="n">
        <v>80</v>
      </c>
      <c r="W226" s="389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51" t="inlineStr">
        <is>
          <t>ЗПФ</t>
        </is>
      </c>
    </row>
    <row r="227">
      <c r="A227" s="179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90" t="n"/>
      <c r="N227" s="391" t="inlineStr">
        <is>
          <t>Итого</t>
        </is>
      </c>
      <c r="O227" s="361" t="n"/>
      <c r="P227" s="361" t="n"/>
      <c r="Q227" s="361" t="n"/>
      <c r="R227" s="361" t="n"/>
      <c r="S227" s="361" t="n"/>
      <c r="T227" s="362" t="n"/>
      <c r="U227" s="43" t="inlineStr">
        <is>
          <t>кор</t>
        </is>
      </c>
      <c r="V227" s="392">
        <f>IFERROR(SUM(V226:V226),"0")</f>
        <v/>
      </c>
      <c r="W227" s="392">
        <f>IFERROR(SUM(W226:W226),"0")</f>
        <v/>
      </c>
      <c r="X227" s="392">
        <f>IFERROR(IF(X226="",0,X226),"0")</f>
        <v/>
      </c>
      <c r="Y227" s="393" t="n"/>
      <c r="Z227" s="393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90" t="n"/>
      <c r="N228" s="391" t="inlineStr">
        <is>
          <t>Итого</t>
        </is>
      </c>
      <c r="O228" s="361" t="n"/>
      <c r="P228" s="361" t="n"/>
      <c r="Q228" s="361" t="n"/>
      <c r="R228" s="361" t="n"/>
      <c r="S228" s="361" t="n"/>
      <c r="T228" s="362" t="n"/>
      <c r="U228" s="43" t="inlineStr">
        <is>
          <t>кг</t>
        </is>
      </c>
      <c r="V228" s="392">
        <f>IFERROR(SUMPRODUCT(V226:V226*H226:H226),"0")</f>
        <v/>
      </c>
      <c r="W228" s="392">
        <f>IFERROR(SUMPRODUCT(W226:W226*H226:H226),"0")</f>
        <v/>
      </c>
      <c r="X228" s="43" t="n"/>
      <c r="Y228" s="393" t="n"/>
      <c r="Z228" s="393" t="n"/>
    </row>
    <row r="229" ht="16.5" customHeight="1">
      <c r="A229" s="208" t="inlineStr">
        <is>
          <t>Особая Без свинины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8" t="n"/>
      <c r="Z229" s="208" t="n"/>
    </row>
    <row r="230" ht="14.25" customHeight="1">
      <c r="A230" s="197" t="inlineStr">
        <is>
          <t>Пельмени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7" t="n"/>
      <c r="Z230" s="197" t="n"/>
    </row>
    <row r="231" ht="27" customHeight="1">
      <c r="A231" s="64" t="inlineStr">
        <is>
          <t>SU002408</t>
        </is>
      </c>
      <c r="B231" s="64" t="inlineStr">
        <is>
          <t>P002686</t>
        </is>
      </c>
      <c r="C231" s="37" t="n">
        <v>4301070870</v>
      </c>
      <c r="D231" s="184" t="n">
        <v>4607111036711</v>
      </c>
      <c r="E231" s="353" t="n"/>
      <c r="F231" s="385" t="n">
        <v>0.8</v>
      </c>
      <c r="G231" s="38" t="n">
        <v>8</v>
      </c>
      <c r="H231" s="385" t="n">
        <v>6.4</v>
      </c>
      <c r="I231" s="385" t="n">
        <v>6.67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90</v>
      </c>
      <c r="N231" s="46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31" s="387" t="n"/>
      <c r="P231" s="387" t="n"/>
      <c r="Q231" s="387" t="n"/>
      <c r="R231" s="353" t="n"/>
      <c r="S231" s="40" t="inlineStr"/>
      <c r="T231" s="40" t="inlineStr"/>
      <c r="U231" s="41" t="inlineStr">
        <is>
          <t>кор</t>
        </is>
      </c>
      <c r="V231" s="388" t="n">
        <v>0</v>
      </c>
      <c r="W231" s="389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52" t="inlineStr">
        <is>
          <t>ЗПФ</t>
        </is>
      </c>
    </row>
    <row r="232">
      <c r="A232" s="17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90" t="n"/>
      <c r="N232" s="391" t="inlineStr">
        <is>
          <t>Итого</t>
        </is>
      </c>
      <c r="O232" s="361" t="n"/>
      <c r="P232" s="361" t="n"/>
      <c r="Q232" s="361" t="n"/>
      <c r="R232" s="361" t="n"/>
      <c r="S232" s="361" t="n"/>
      <c r="T232" s="362" t="n"/>
      <c r="U232" s="43" t="inlineStr">
        <is>
          <t>кор</t>
        </is>
      </c>
      <c r="V232" s="392">
        <f>IFERROR(SUM(V231:V231),"0")</f>
        <v/>
      </c>
      <c r="W232" s="392">
        <f>IFERROR(SUM(W231:W231),"0")</f>
        <v/>
      </c>
      <c r="X232" s="392">
        <f>IFERROR(IF(X231="",0,X231),"0")</f>
        <v/>
      </c>
      <c r="Y232" s="393" t="n"/>
      <c r="Z232" s="393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90" t="n"/>
      <c r="N233" s="391" t="inlineStr">
        <is>
          <t>Итого</t>
        </is>
      </c>
      <c r="O233" s="361" t="n"/>
      <c r="P233" s="361" t="n"/>
      <c r="Q233" s="361" t="n"/>
      <c r="R233" s="361" t="n"/>
      <c r="S233" s="361" t="n"/>
      <c r="T233" s="362" t="n"/>
      <c r="U233" s="43" t="inlineStr">
        <is>
          <t>кг</t>
        </is>
      </c>
      <c r="V233" s="392">
        <f>IFERROR(SUMPRODUCT(V231:V231*H231:H231),"0")</f>
        <v/>
      </c>
      <c r="W233" s="392">
        <f>IFERROR(SUMPRODUCT(W231:W231*H231:H231),"0")</f>
        <v/>
      </c>
      <c r="X233" s="43" t="n"/>
      <c r="Y233" s="393" t="n"/>
      <c r="Z233" s="393" t="n"/>
    </row>
    <row r="234" ht="27.75" customHeight="1">
      <c r="A234" s="207" t="inlineStr">
        <is>
          <t>Зареченские</t>
        </is>
      </c>
      <c r="B234" s="384" t="n"/>
      <c r="C234" s="384" t="n"/>
      <c r="D234" s="384" t="n"/>
      <c r="E234" s="384" t="n"/>
      <c r="F234" s="384" t="n"/>
      <c r="G234" s="384" t="n"/>
      <c r="H234" s="384" t="n"/>
      <c r="I234" s="384" t="n"/>
      <c r="J234" s="384" t="n"/>
      <c r="K234" s="384" t="n"/>
      <c r="L234" s="384" t="n"/>
      <c r="M234" s="384" t="n"/>
      <c r="N234" s="384" t="n"/>
      <c r="O234" s="384" t="n"/>
      <c r="P234" s="384" t="n"/>
      <c r="Q234" s="384" t="n"/>
      <c r="R234" s="384" t="n"/>
      <c r="S234" s="384" t="n"/>
      <c r="T234" s="384" t="n"/>
      <c r="U234" s="384" t="n"/>
      <c r="V234" s="384" t="n"/>
      <c r="W234" s="384" t="n"/>
      <c r="X234" s="384" t="n"/>
      <c r="Y234" s="55" t="n"/>
      <c r="Z234" s="55" t="n"/>
    </row>
    <row r="235" ht="16.5" customHeight="1">
      <c r="A235" s="208" t="inlineStr">
        <is>
          <t>Зареченские продукты ПГП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08" t="n"/>
      <c r="Z235" s="208" t="n"/>
    </row>
    <row r="236" ht="14.25" customHeight="1">
      <c r="A236" s="197" t="inlineStr">
        <is>
          <t>Крылья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97" t="n"/>
      <c r="Z236" s="197" t="n"/>
    </row>
    <row r="237" ht="27" customHeight="1">
      <c r="A237" s="64" t="inlineStr">
        <is>
          <t>SU003024</t>
        </is>
      </c>
      <c r="B237" s="64" t="inlineStr">
        <is>
          <t>P003488</t>
        </is>
      </c>
      <c r="C237" s="37" t="n">
        <v>4301131019</v>
      </c>
      <c r="D237" s="184" t="n">
        <v>4640242180427</v>
      </c>
      <c r="E237" s="353" t="n"/>
      <c r="F237" s="385" t="n">
        <v>1.8</v>
      </c>
      <c r="G237" s="38" t="n">
        <v>1</v>
      </c>
      <c r="H237" s="385" t="n">
        <v>1.8</v>
      </c>
      <c r="I237" s="385" t="n">
        <v>1.915</v>
      </c>
      <c r="J237" s="38" t="n">
        <v>234</v>
      </c>
      <c r="K237" s="38" t="inlineStr">
        <is>
          <t>18</t>
        </is>
      </c>
      <c r="L237" s="39" t="inlineStr">
        <is>
          <t>МГ</t>
        </is>
      </c>
      <c r="M237" s="38" t="n">
        <v>180</v>
      </c>
      <c r="N237" s="470" t="inlineStr">
        <is>
          <t>Крылья «Хрустящие крылышки» Весовой ТМ «Зареченские» 1,8 кг</t>
        </is>
      </c>
      <c r="O237" s="387" t="n"/>
      <c r="P237" s="387" t="n"/>
      <c r="Q237" s="387" t="n"/>
      <c r="R237" s="353" t="n"/>
      <c r="S237" s="40" t="inlineStr"/>
      <c r="T237" s="40" t="inlineStr"/>
      <c r="U237" s="41" t="inlineStr">
        <is>
          <t>кор</t>
        </is>
      </c>
      <c r="V237" s="388" t="n">
        <v>0</v>
      </c>
      <c r="W237" s="389">
        <f>IFERROR(IF(V237="","",V237),"")</f>
        <v/>
      </c>
      <c r="X237" s="42">
        <f>IFERROR(IF(V237="","",V237*0.00502),"")</f>
        <v/>
      </c>
      <c r="Y237" s="69" t="inlineStr"/>
      <c r="Z237" s="70" t="inlineStr"/>
      <c r="AD237" s="74" t="n"/>
      <c r="BA237" s="153" t="inlineStr">
        <is>
          <t>ПГП</t>
        </is>
      </c>
    </row>
    <row r="238">
      <c r="A238" s="17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90" t="n"/>
      <c r="N238" s="391" t="inlineStr">
        <is>
          <t>Итого</t>
        </is>
      </c>
      <c r="O238" s="361" t="n"/>
      <c r="P238" s="361" t="n"/>
      <c r="Q238" s="361" t="n"/>
      <c r="R238" s="361" t="n"/>
      <c r="S238" s="361" t="n"/>
      <c r="T238" s="362" t="n"/>
      <c r="U238" s="43" t="inlineStr">
        <is>
          <t>кор</t>
        </is>
      </c>
      <c r="V238" s="392">
        <f>IFERROR(SUM(V237:V237),"0")</f>
        <v/>
      </c>
      <c r="W238" s="392">
        <f>IFERROR(SUM(W237:W237),"0")</f>
        <v/>
      </c>
      <c r="X238" s="392">
        <f>IFERROR(IF(X237="",0,X237),"0")</f>
        <v/>
      </c>
      <c r="Y238" s="393" t="n"/>
      <c r="Z238" s="393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90" t="n"/>
      <c r="N239" s="391" t="inlineStr">
        <is>
          <t>Итого</t>
        </is>
      </c>
      <c r="O239" s="361" t="n"/>
      <c r="P239" s="361" t="n"/>
      <c r="Q239" s="361" t="n"/>
      <c r="R239" s="361" t="n"/>
      <c r="S239" s="361" t="n"/>
      <c r="T239" s="362" t="n"/>
      <c r="U239" s="43" t="inlineStr">
        <is>
          <t>кг</t>
        </is>
      </c>
      <c r="V239" s="392">
        <f>IFERROR(SUMPRODUCT(V237:V237*H237:H237),"0")</f>
        <v/>
      </c>
      <c r="W239" s="392">
        <f>IFERROR(SUMPRODUCT(W237:W237*H237:H237),"0")</f>
        <v/>
      </c>
      <c r="X239" s="43" t="n"/>
      <c r="Y239" s="393" t="n"/>
      <c r="Z239" s="393" t="n"/>
    </row>
    <row r="240" ht="14.25" customHeight="1">
      <c r="A240" s="197" t="inlineStr">
        <is>
          <t>Наггетсы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97" t="n"/>
      <c r="Z240" s="197" t="n"/>
    </row>
    <row r="241" ht="27" customHeight="1">
      <c r="A241" s="64" t="inlineStr">
        <is>
          <t>SU003020</t>
        </is>
      </c>
      <c r="B241" s="64" t="inlineStr">
        <is>
          <t>P003486</t>
        </is>
      </c>
      <c r="C241" s="37" t="n">
        <v>4301132080</v>
      </c>
      <c r="D241" s="184" t="n">
        <v>4640242180397</v>
      </c>
      <c r="E241" s="353" t="n"/>
      <c r="F241" s="385" t="n">
        <v>1</v>
      </c>
      <c r="G241" s="38" t="n">
        <v>6</v>
      </c>
      <c r="H241" s="385" t="n">
        <v>6</v>
      </c>
      <c r="I241" s="385" t="n">
        <v>6.26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71" t="inlineStr">
        <is>
          <t>Наггетсы «Хрустящие» Весовые ТМ «Зареченские» 6 кг</t>
        </is>
      </c>
      <c r="O241" s="387" t="n"/>
      <c r="P241" s="387" t="n"/>
      <c r="Q241" s="387" t="n"/>
      <c r="R241" s="353" t="n"/>
      <c r="S241" s="40" t="inlineStr"/>
      <c r="T241" s="40" t="inlineStr"/>
      <c r="U241" s="41" t="inlineStr">
        <is>
          <t>кор</t>
        </is>
      </c>
      <c r="V241" s="388" t="n">
        <v>55</v>
      </c>
      <c r="W241" s="389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4" t="inlineStr">
        <is>
          <t>ПГП</t>
        </is>
      </c>
    </row>
    <row r="242">
      <c r="A242" s="17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390" t="n"/>
      <c r="N242" s="391" t="inlineStr">
        <is>
          <t>Итого</t>
        </is>
      </c>
      <c r="O242" s="361" t="n"/>
      <c r="P242" s="361" t="n"/>
      <c r="Q242" s="361" t="n"/>
      <c r="R242" s="361" t="n"/>
      <c r="S242" s="361" t="n"/>
      <c r="T242" s="362" t="n"/>
      <c r="U242" s="43" t="inlineStr">
        <is>
          <t>кор</t>
        </is>
      </c>
      <c r="V242" s="392">
        <f>IFERROR(SUM(V241:V241),"0")</f>
        <v/>
      </c>
      <c r="W242" s="392">
        <f>IFERROR(SUM(W241:W241),"0")</f>
        <v/>
      </c>
      <c r="X242" s="392">
        <f>IFERROR(IF(X241="",0,X241),"0")</f>
        <v/>
      </c>
      <c r="Y242" s="393" t="n"/>
      <c r="Z242" s="393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90" t="n"/>
      <c r="N243" s="391" t="inlineStr">
        <is>
          <t>Итого</t>
        </is>
      </c>
      <c r="O243" s="361" t="n"/>
      <c r="P243" s="361" t="n"/>
      <c r="Q243" s="361" t="n"/>
      <c r="R243" s="361" t="n"/>
      <c r="S243" s="361" t="n"/>
      <c r="T243" s="362" t="n"/>
      <c r="U243" s="43" t="inlineStr">
        <is>
          <t>кг</t>
        </is>
      </c>
      <c r="V243" s="392">
        <f>IFERROR(SUMPRODUCT(V241:V241*H241:H241),"0")</f>
        <v/>
      </c>
      <c r="W243" s="392">
        <f>IFERROR(SUMPRODUCT(W241:W241*H241:H241),"0")</f>
        <v/>
      </c>
      <c r="X243" s="43" t="n"/>
      <c r="Y243" s="393" t="n"/>
      <c r="Z243" s="393" t="n"/>
    </row>
    <row r="244" ht="14.25" customHeight="1">
      <c r="A244" s="197" t="inlineStr">
        <is>
          <t>Чебуреки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97" t="n"/>
      <c r="Z244" s="197" t="n"/>
    </row>
    <row r="245" ht="27" customHeight="1">
      <c r="A245" s="64" t="inlineStr">
        <is>
          <t>SU003012</t>
        </is>
      </c>
      <c r="B245" s="64" t="inlineStr">
        <is>
          <t>P003478</t>
        </is>
      </c>
      <c r="C245" s="37" t="n">
        <v>4301136028</v>
      </c>
      <c r="D245" s="184" t="n">
        <v>4640242180304</v>
      </c>
      <c r="E245" s="353" t="n"/>
      <c r="F245" s="385" t="n">
        <v>2.7</v>
      </c>
      <c r="G245" s="38" t="n">
        <v>1</v>
      </c>
      <c r="H245" s="385" t="n">
        <v>2.7</v>
      </c>
      <c r="I245" s="385" t="n">
        <v>2.8906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72" t="inlineStr">
        <is>
          <t>Чебуреки «Мясные» Весовые ТМ «Зареченские» 2,7 кг</t>
        </is>
      </c>
      <c r="O245" s="387" t="n"/>
      <c r="P245" s="387" t="n"/>
      <c r="Q245" s="387" t="n"/>
      <c r="R245" s="353" t="n"/>
      <c r="S245" s="40" t="inlineStr"/>
      <c r="T245" s="40" t="inlineStr"/>
      <c r="U245" s="41" t="inlineStr">
        <is>
          <t>кор</t>
        </is>
      </c>
      <c r="V245" s="388" t="n">
        <v>0</v>
      </c>
      <c r="W245" s="389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5" t="inlineStr">
        <is>
          <t>ПГП</t>
        </is>
      </c>
    </row>
    <row r="246" ht="37.5" customHeight="1">
      <c r="A246" s="64" t="inlineStr">
        <is>
          <t>SU003011</t>
        </is>
      </c>
      <c r="B246" s="64" t="inlineStr">
        <is>
          <t>P003477</t>
        </is>
      </c>
      <c r="C246" s="37" t="n">
        <v>4301136027</v>
      </c>
      <c r="D246" s="184" t="n">
        <v>4640242180298</v>
      </c>
      <c r="E246" s="353" t="n"/>
      <c r="F246" s="385" t="n">
        <v>2.7</v>
      </c>
      <c r="G246" s="38" t="n">
        <v>1</v>
      </c>
      <c r="H246" s="385" t="n">
        <v>2.7</v>
      </c>
      <c r="I246" s="385" t="n">
        <v>2.892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3" t="inlineStr">
        <is>
          <t>Чебуреки «с мясом, грибами и картофелем» Весовые ТМ «Зареченские» 2,7 кг</t>
        </is>
      </c>
      <c r="O246" s="387" t="n"/>
      <c r="P246" s="387" t="n"/>
      <c r="Q246" s="387" t="n"/>
      <c r="R246" s="353" t="n"/>
      <c r="S246" s="40" t="inlineStr"/>
      <c r="T246" s="40" t="inlineStr"/>
      <c r="U246" s="41" t="inlineStr">
        <is>
          <t>кор</t>
        </is>
      </c>
      <c r="V246" s="388" t="n">
        <v>0</v>
      </c>
      <c r="W246" s="389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6" t="inlineStr">
        <is>
          <t>ПГП</t>
        </is>
      </c>
    </row>
    <row r="247" ht="27" customHeight="1">
      <c r="A247" s="64" t="inlineStr">
        <is>
          <t>SU003010</t>
        </is>
      </c>
      <c r="B247" s="64" t="inlineStr">
        <is>
          <t>P003476</t>
        </is>
      </c>
      <c r="C247" s="37" t="n">
        <v>4301136026</v>
      </c>
      <c r="D247" s="184" t="n">
        <v>4640242180236</v>
      </c>
      <c r="E247" s="353" t="n"/>
      <c r="F247" s="385" t="n">
        <v>5</v>
      </c>
      <c r="G247" s="38" t="n">
        <v>1</v>
      </c>
      <c r="H247" s="385" t="n">
        <v>5</v>
      </c>
      <c r="I247" s="385" t="n">
        <v>5.235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8" t="n">
        <v>180</v>
      </c>
      <c r="N247" s="474" t="inlineStr">
        <is>
          <t>Чебуреки «Сочные» Весовые ТМ «Зареченские» 5 кг</t>
        </is>
      </c>
      <c r="O247" s="387" t="n"/>
      <c r="P247" s="387" t="n"/>
      <c r="Q247" s="387" t="n"/>
      <c r="R247" s="353" t="n"/>
      <c r="S247" s="40" t="inlineStr"/>
      <c r="T247" s="40" t="inlineStr"/>
      <c r="U247" s="41" t="inlineStr">
        <is>
          <t>кор</t>
        </is>
      </c>
      <c r="V247" s="388" t="n">
        <v>16</v>
      </c>
      <c r="W247" s="389">
        <f>IFERROR(IF(V247="","",V247),"")</f>
        <v/>
      </c>
      <c r="X247" s="42">
        <f>IFERROR(IF(V247="","",V247*0.0155),"")</f>
        <v/>
      </c>
      <c r="Y247" s="69" t="inlineStr"/>
      <c r="Z247" s="70" t="inlineStr"/>
      <c r="AD247" s="74" t="n"/>
      <c r="BA247" s="157" t="inlineStr">
        <is>
          <t>ПГП</t>
        </is>
      </c>
    </row>
    <row r="248" ht="27" customHeight="1">
      <c r="A248" s="64" t="inlineStr">
        <is>
          <t>SU003025</t>
        </is>
      </c>
      <c r="B248" s="64" t="inlineStr">
        <is>
          <t>P003495</t>
        </is>
      </c>
      <c r="C248" s="37" t="n">
        <v>4301136029</v>
      </c>
      <c r="D248" s="184" t="n">
        <v>4640242180410</v>
      </c>
      <c r="E248" s="353" t="n"/>
      <c r="F248" s="385" t="n">
        <v>2.24</v>
      </c>
      <c r="G248" s="38" t="n">
        <v>1</v>
      </c>
      <c r="H248" s="385" t="n">
        <v>2.24</v>
      </c>
      <c r="I248" s="385" t="n">
        <v>2.432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5" t="inlineStr">
        <is>
          <t>Чебуреки «Сочный мегачебурек» Весовой ТМ «Зареченские» 2,24 кг</t>
        </is>
      </c>
      <c r="O248" s="387" t="n"/>
      <c r="P248" s="387" t="n"/>
      <c r="Q248" s="387" t="n"/>
      <c r="R248" s="353" t="n"/>
      <c r="S248" s="40" t="inlineStr"/>
      <c r="T248" s="40" t="inlineStr"/>
      <c r="U248" s="41" t="inlineStr">
        <is>
          <t>кор</t>
        </is>
      </c>
      <c r="V248" s="388" t="n">
        <v>45</v>
      </c>
      <c r="W248" s="389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8" t="inlineStr">
        <is>
          <t>ПГП</t>
        </is>
      </c>
    </row>
    <row r="249">
      <c r="A249" s="179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390" t="n"/>
      <c r="N249" s="391" t="inlineStr">
        <is>
          <t>Итого</t>
        </is>
      </c>
      <c r="O249" s="361" t="n"/>
      <c r="P249" s="361" t="n"/>
      <c r="Q249" s="361" t="n"/>
      <c r="R249" s="361" t="n"/>
      <c r="S249" s="361" t="n"/>
      <c r="T249" s="362" t="n"/>
      <c r="U249" s="43" t="inlineStr">
        <is>
          <t>кор</t>
        </is>
      </c>
      <c r="V249" s="392">
        <f>IFERROR(SUM(V245:V248),"0")</f>
        <v/>
      </c>
      <c r="W249" s="392">
        <f>IFERROR(SUM(W245:W248),"0")</f>
        <v/>
      </c>
      <c r="X249" s="392">
        <f>IFERROR(IF(X245="",0,X245),"0")+IFERROR(IF(X246="",0,X246),"0")+IFERROR(IF(X247="",0,X247),"0")+IFERROR(IF(X248="",0,X248),"0")</f>
        <v/>
      </c>
      <c r="Y249" s="393" t="n"/>
      <c r="Z249" s="393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390" t="n"/>
      <c r="N250" s="391" t="inlineStr">
        <is>
          <t>Итого</t>
        </is>
      </c>
      <c r="O250" s="361" t="n"/>
      <c r="P250" s="361" t="n"/>
      <c r="Q250" s="361" t="n"/>
      <c r="R250" s="361" t="n"/>
      <c r="S250" s="361" t="n"/>
      <c r="T250" s="362" t="n"/>
      <c r="U250" s="43" t="inlineStr">
        <is>
          <t>кг</t>
        </is>
      </c>
      <c r="V250" s="392">
        <f>IFERROR(SUMPRODUCT(V245:V248*H245:H248),"0")</f>
        <v/>
      </c>
      <c r="W250" s="392">
        <f>IFERROR(SUMPRODUCT(W245:W248*H245:H248),"0")</f>
        <v/>
      </c>
      <c r="X250" s="43" t="n"/>
      <c r="Y250" s="393" t="n"/>
      <c r="Z250" s="393" t="n"/>
    </row>
    <row r="251" ht="14.25" customHeight="1">
      <c r="A251" s="197" t="inlineStr">
        <is>
          <t>Снеки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97" t="n"/>
      <c r="Z251" s="197" t="n"/>
    </row>
    <row r="252" ht="27" customHeight="1">
      <c r="A252" s="64" t="inlineStr">
        <is>
          <t>SU003018</t>
        </is>
      </c>
      <c r="B252" s="64" t="inlineStr">
        <is>
          <t>P003484</t>
        </is>
      </c>
      <c r="C252" s="37" t="n">
        <v>4301135191</v>
      </c>
      <c r="D252" s="184" t="n">
        <v>4640242180373</v>
      </c>
      <c r="E252" s="353" t="n"/>
      <c r="F252" s="385" t="n">
        <v>3</v>
      </c>
      <c r="G252" s="38" t="n">
        <v>1</v>
      </c>
      <c r="H252" s="385" t="n">
        <v>3</v>
      </c>
      <c r="I252" s="385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«Жар-боллы с курочкой и сыром» Весовой ТМ «Зареченские» 3 кг</t>
        </is>
      </c>
      <c r="O252" s="387" t="n"/>
      <c r="P252" s="387" t="n"/>
      <c r="Q252" s="387" t="n"/>
      <c r="R252" s="353" t="n"/>
      <c r="S252" s="40" t="inlineStr"/>
      <c r="T252" s="40" t="inlineStr"/>
      <c r="U252" s="41" t="inlineStr">
        <is>
          <t>кор</t>
        </is>
      </c>
      <c r="V252" s="388" t="n">
        <v>30</v>
      </c>
      <c r="W252" s="389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SU003023</t>
        </is>
      </c>
      <c r="B253" s="64" t="inlineStr">
        <is>
          <t>P003490</t>
        </is>
      </c>
      <c r="C253" s="37" t="n">
        <v>4301135195</v>
      </c>
      <c r="D253" s="184" t="n">
        <v>4640242180366</v>
      </c>
      <c r="E253" s="353" t="n"/>
      <c r="F253" s="385" t="n">
        <v>3.7</v>
      </c>
      <c r="G253" s="38" t="n">
        <v>1</v>
      </c>
      <c r="H253" s="385" t="n">
        <v>3.7</v>
      </c>
      <c r="I253" s="385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«Жар-ладушки с клубникой и вишней» Весовые ТМ «Зареченские» 3,7 кг</t>
        </is>
      </c>
      <c r="O253" s="387" t="n"/>
      <c r="P253" s="387" t="n"/>
      <c r="Q253" s="387" t="n"/>
      <c r="R253" s="353" t="n"/>
      <c r="S253" s="40" t="inlineStr"/>
      <c r="T253" s="40" t="inlineStr"/>
      <c r="U253" s="41" t="inlineStr">
        <is>
          <t>кор</t>
        </is>
      </c>
      <c r="V253" s="388" t="n">
        <v>0</v>
      </c>
      <c r="W253" s="389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SU003015</t>
        </is>
      </c>
      <c r="B254" s="64" t="inlineStr">
        <is>
          <t>P003481</t>
        </is>
      </c>
      <c r="C254" s="37" t="n">
        <v>4301135188</v>
      </c>
      <c r="D254" s="184" t="n">
        <v>4640242180335</v>
      </c>
      <c r="E254" s="353" t="n"/>
      <c r="F254" s="385" t="n">
        <v>3.7</v>
      </c>
      <c r="G254" s="38" t="n">
        <v>1</v>
      </c>
      <c r="H254" s="385" t="n">
        <v>3.7</v>
      </c>
      <c r="I254" s="385" t="n">
        <v>3.892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«Жар-ладушки с мясом» Весовые ТМ «Зареченские» 3,7 кг</t>
        </is>
      </c>
      <c r="O254" s="387" t="n"/>
      <c r="P254" s="387" t="n"/>
      <c r="Q254" s="387" t="n"/>
      <c r="R254" s="353" t="n"/>
      <c r="S254" s="40" t="inlineStr"/>
      <c r="T254" s="40" t="inlineStr"/>
      <c r="U254" s="41" t="inlineStr">
        <is>
          <t>кор</t>
        </is>
      </c>
      <c r="V254" s="388" t="n">
        <v>41</v>
      </c>
      <c r="W254" s="389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37.5" customHeight="1">
      <c r="A255" s="64" t="inlineStr">
        <is>
          <t>SU003016</t>
        </is>
      </c>
      <c r="B255" s="64" t="inlineStr">
        <is>
          <t>P003482</t>
        </is>
      </c>
      <c r="C255" s="37" t="n">
        <v>4301135189</v>
      </c>
      <c r="D255" s="184" t="n">
        <v>4640242180342</v>
      </c>
      <c r="E255" s="353" t="n"/>
      <c r="F255" s="385" t="n">
        <v>3.7</v>
      </c>
      <c r="G255" s="38" t="n">
        <v>1</v>
      </c>
      <c r="H255" s="385" t="n">
        <v>3.7</v>
      </c>
      <c r="I255" s="385" t="n">
        <v>3.892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«Жар-ладушки с мясом, картофелем и грибами» Весовые ТМ «Зареченские» 3,7 кг</t>
        </is>
      </c>
      <c r="O255" s="387" t="n"/>
      <c r="P255" s="387" t="n"/>
      <c r="Q255" s="387" t="n"/>
      <c r="R255" s="353" t="n"/>
      <c r="S255" s="40" t="inlineStr"/>
      <c r="T255" s="40" t="inlineStr"/>
      <c r="U255" s="41" t="inlineStr">
        <is>
          <t>кор</t>
        </is>
      </c>
      <c r="V255" s="388" t="n">
        <v>0</v>
      </c>
      <c r="W255" s="389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SU003017</t>
        </is>
      </c>
      <c r="B256" s="64" t="inlineStr">
        <is>
          <t>P003483</t>
        </is>
      </c>
      <c r="C256" s="37" t="n">
        <v>4301135190</v>
      </c>
      <c r="D256" s="184" t="n">
        <v>4640242180359</v>
      </c>
      <c r="E256" s="353" t="n"/>
      <c r="F256" s="385" t="n">
        <v>3.7</v>
      </c>
      <c r="G256" s="38" t="n">
        <v>1</v>
      </c>
      <c r="H256" s="385" t="n">
        <v>3.7</v>
      </c>
      <c r="I256" s="385" t="n">
        <v>3.892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80" t="inlineStr">
        <is>
          <t>Снеки «Жар-ладушки с яблоком и грушей» Весовые ТМ «Зареченские» 3,7 кг</t>
        </is>
      </c>
      <c r="O256" s="387" t="n"/>
      <c r="P256" s="387" t="n"/>
      <c r="Q256" s="387" t="n"/>
      <c r="R256" s="353" t="n"/>
      <c r="S256" s="40" t="inlineStr"/>
      <c r="T256" s="40" t="inlineStr"/>
      <c r="U256" s="41" t="inlineStr">
        <is>
          <t>кор</t>
        </is>
      </c>
      <c r="V256" s="388" t="n">
        <v>0</v>
      </c>
      <c r="W256" s="389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SU003022</t>
        </is>
      </c>
      <c r="B257" s="64" t="inlineStr">
        <is>
          <t>P003487</t>
        </is>
      </c>
      <c r="C257" s="37" t="n">
        <v>4301135194</v>
      </c>
      <c r="D257" s="184" t="n">
        <v>4640242180380</v>
      </c>
      <c r="E257" s="353" t="n"/>
      <c r="F257" s="385" t="n">
        <v>1.8</v>
      </c>
      <c r="G257" s="38" t="n">
        <v>1</v>
      </c>
      <c r="H257" s="385" t="n">
        <v>1.8</v>
      </c>
      <c r="I257" s="385" t="n">
        <v>1.912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8" t="n">
        <v>180</v>
      </c>
      <c r="N257" s="481" t="inlineStr">
        <is>
          <t>Снеки «Мини-сосиски в тесте Фрайпики» Весовые ТМ «Зареченские» 1,8 кг</t>
        </is>
      </c>
      <c r="O257" s="387" t="n"/>
      <c r="P257" s="387" t="n"/>
      <c r="Q257" s="387" t="n"/>
      <c r="R257" s="353" t="n"/>
      <c r="S257" s="40" t="inlineStr"/>
      <c r="T257" s="40" t="inlineStr"/>
      <c r="U257" s="41" t="inlineStr">
        <is>
          <t>кор</t>
        </is>
      </c>
      <c r="V257" s="388" t="n">
        <v>0</v>
      </c>
      <c r="W257" s="389">
        <f>IFERROR(IF(V257="","",V257),"")</f>
        <v/>
      </c>
      <c r="X257" s="42">
        <f>IFERROR(IF(V257="","",V257*0.00502),"")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 ht="27" customHeight="1">
      <c r="A258" s="64" t="inlineStr">
        <is>
          <t>SU003019</t>
        </is>
      </c>
      <c r="B258" s="64" t="inlineStr">
        <is>
          <t>P003485</t>
        </is>
      </c>
      <c r="C258" s="37" t="n">
        <v>4301135192</v>
      </c>
      <c r="D258" s="184" t="n">
        <v>4640242180380</v>
      </c>
      <c r="E258" s="353" t="n"/>
      <c r="F258" s="385" t="n">
        <v>3.7</v>
      </c>
      <c r="G258" s="38" t="n">
        <v>1</v>
      </c>
      <c r="H258" s="385" t="n">
        <v>3.7</v>
      </c>
      <c r="I258" s="385" t="n">
        <v>3.892</v>
      </c>
      <c r="J258" s="38" t="n">
        <v>126</v>
      </c>
      <c r="K258" s="38" t="inlineStr">
        <is>
          <t>14</t>
        </is>
      </c>
      <c r="L258" s="39" t="inlineStr">
        <is>
          <t>МГ</t>
        </is>
      </c>
      <c r="M258" s="38" t="n">
        <v>180</v>
      </c>
      <c r="N258" s="482" t="inlineStr">
        <is>
          <t>Снеки «Мини-сосиски в тесте Фрайпики» Весовые ТМ «Зареченские» 3,7 кг</t>
        </is>
      </c>
      <c r="O258" s="387" t="n"/>
      <c r="P258" s="387" t="n"/>
      <c r="Q258" s="387" t="n"/>
      <c r="R258" s="353" t="n"/>
      <c r="S258" s="40" t="inlineStr"/>
      <c r="T258" s="40" t="inlineStr"/>
      <c r="U258" s="41" t="inlineStr">
        <is>
          <t>кор</t>
        </is>
      </c>
      <c r="V258" s="388" t="n">
        <v>14</v>
      </c>
      <c r="W258" s="389">
        <f>IFERROR(IF(V258="","",V258),"")</f>
        <v/>
      </c>
      <c r="X258" s="42">
        <f>IFERROR(IF(V258="","",V258*0.00936),"")</f>
        <v/>
      </c>
      <c r="Y258" s="69" t="inlineStr"/>
      <c r="Z258" s="70" t="inlineStr"/>
      <c r="AD258" s="74" t="n"/>
      <c r="BA258" s="165" t="inlineStr">
        <is>
          <t>ПГП</t>
        </is>
      </c>
    </row>
    <row r="259" ht="27" customHeight="1">
      <c r="A259" s="64" t="inlineStr">
        <is>
          <t>SU003013</t>
        </is>
      </c>
      <c r="B259" s="64" t="inlineStr">
        <is>
          <t>P003479</t>
        </is>
      </c>
      <c r="C259" s="37" t="n">
        <v>4301135186</v>
      </c>
      <c r="D259" s="184" t="n">
        <v>4640242180311</v>
      </c>
      <c r="E259" s="353" t="n"/>
      <c r="F259" s="385" t="n">
        <v>5.5</v>
      </c>
      <c r="G259" s="38" t="n">
        <v>1</v>
      </c>
      <c r="H259" s="385" t="n">
        <v>5.5</v>
      </c>
      <c r="I259" s="385" t="n">
        <v>5.735</v>
      </c>
      <c r="J259" s="38" t="n">
        <v>84</v>
      </c>
      <c r="K259" s="38" t="inlineStr">
        <is>
          <t>12</t>
        </is>
      </c>
      <c r="L259" s="39" t="inlineStr">
        <is>
          <t>МГ</t>
        </is>
      </c>
      <c r="M259" s="38" t="n">
        <v>180</v>
      </c>
      <c r="N259" s="483" t="inlineStr">
        <is>
          <t>Снеки «Жар-мени» Весовые ТМ «Зареченские» 5,5 кг</t>
        </is>
      </c>
      <c r="O259" s="387" t="n"/>
      <c r="P259" s="387" t="n"/>
      <c r="Q259" s="387" t="n"/>
      <c r="R259" s="353" t="n"/>
      <c r="S259" s="40" t="inlineStr"/>
      <c r="T259" s="40" t="inlineStr"/>
      <c r="U259" s="41" t="inlineStr">
        <is>
          <t>кор</t>
        </is>
      </c>
      <c r="V259" s="388" t="n">
        <v>18</v>
      </c>
      <c r="W259" s="389">
        <f>IFERROR(IF(V259="","",V259),"")</f>
        <v/>
      </c>
      <c r="X259" s="42">
        <f>IFERROR(IF(V259="","",V259*0.0155),"")</f>
        <v/>
      </c>
      <c r="Y259" s="69" t="inlineStr"/>
      <c r="Z259" s="70" t="inlineStr"/>
      <c r="AD259" s="74" t="n"/>
      <c r="BA259" s="166" t="inlineStr">
        <is>
          <t>ПГП</t>
        </is>
      </c>
    </row>
    <row r="260" ht="37.5" customHeight="1">
      <c r="A260" s="64" t="inlineStr">
        <is>
          <t>SU003014</t>
        </is>
      </c>
      <c r="B260" s="64" t="inlineStr">
        <is>
          <t>P003480</t>
        </is>
      </c>
      <c r="C260" s="37" t="n">
        <v>4301135187</v>
      </c>
      <c r="D260" s="184" t="n">
        <v>4640242180328</v>
      </c>
      <c r="E260" s="353" t="n"/>
      <c r="F260" s="385" t="n">
        <v>3.5</v>
      </c>
      <c r="G260" s="38" t="n">
        <v>1</v>
      </c>
      <c r="H260" s="385" t="n">
        <v>3.5</v>
      </c>
      <c r="I260" s="385" t="n">
        <v>3.692</v>
      </c>
      <c r="J260" s="38" t="n">
        <v>126</v>
      </c>
      <c r="K260" s="38" t="inlineStr">
        <is>
          <t>14</t>
        </is>
      </c>
      <c r="L260" s="39" t="inlineStr">
        <is>
          <t>МГ</t>
        </is>
      </c>
      <c r="M260" s="38" t="n">
        <v>180</v>
      </c>
      <c r="N260" s="484" t="inlineStr">
        <is>
          <t>Снеки «Жар-мени с картофелем и сочной грудинкой» Весовые ТМ «Зареченские» 3,5 кг</t>
        </is>
      </c>
      <c r="O260" s="387" t="n"/>
      <c r="P260" s="387" t="n"/>
      <c r="Q260" s="387" t="n"/>
      <c r="R260" s="353" t="n"/>
      <c r="S260" s="40" t="inlineStr"/>
      <c r="T260" s="40" t="inlineStr"/>
      <c r="U260" s="41" t="inlineStr">
        <is>
          <t>кор</t>
        </is>
      </c>
      <c r="V260" s="388" t="n">
        <v>0</v>
      </c>
      <c r="W260" s="389">
        <f>IFERROR(IF(V260="","",V260),"")</f>
        <v/>
      </c>
      <c r="X260" s="42">
        <f>IFERROR(IF(V260="","",V260*0.00936),"")</f>
        <v/>
      </c>
      <c r="Y260" s="69" t="inlineStr"/>
      <c r="Z260" s="70" t="inlineStr"/>
      <c r="AD260" s="74" t="n"/>
      <c r="BA260" s="167" t="inlineStr">
        <is>
          <t>ПГП</t>
        </is>
      </c>
    </row>
    <row r="261" ht="27" customHeight="1">
      <c r="A261" s="64" t="inlineStr">
        <is>
          <t>SU003021</t>
        </is>
      </c>
      <c r="B261" s="64" t="inlineStr">
        <is>
          <t>P003489</t>
        </is>
      </c>
      <c r="C261" s="37" t="n">
        <v>4301135193</v>
      </c>
      <c r="D261" s="184" t="n">
        <v>4640242180403</v>
      </c>
      <c r="E261" s="353" t="n"/>
      <c r="F261" s="385" t="n">
        <v>3</v>
      </c>
      <c r="G261" s="38" t="n">
        <v>1</v>
      </c>
      <c r="H261" s="385" t="n">
        <v>3</v>
      </c>
      <c r="I261" s="385" t="n">
        <v>3.192</v>
      </c>
      <c r="J261" s="38" t="n">
        <v>126</v>
      </c>
      <c r="K261" s="38" t="inlineStr">
        <is>
          <t>14</t>
        </is>
      </c>
      <c r="L261" s="39" t="inlineStr">
        <is>
          <t>МГ</t>
        </is>
      </c>
      <c r="M261" s="38" t="n">
        <v>180</v>
      </c>
      <c r="N261" s="485" t="inlineStr">
        <is>
          <t>Снеки «Фрай-пицца с ветчиной и грибами» Весовые ТМ «Зареченские» 3 кг</t>
        </is>
      </c>
      <c r="O261" s="387" t="n"/>
      <c r="P261" s="387" t="n"/>
      <c r="Q261" s="387" t="n"/>
      <c r="R261" s="353" t="n"/>
      <c r="S261" s="40" t="inlineStr"/>
      <c r="T261" s="40" t="inlineStr"/>
      <c r="U261" s="41" t="inlineStr">
        <is>
          <t>кор</t>
        </is>
      </c>
      <c r="V261" s="388" t="n">
        <v>0</v>
      </c>
      <c r="W261" s="389">
        <f>IFERROR(IF(V261="","",V261),"")</f>
        <v/>
      </c>
      <c r="X261" s="42">
        <f>IFERROR(IF(V261="","",V261*0.00936),"")</f>
        <v/>
      </c>
      <c r="Y261" s="69" t="inlineStr"/>
      <c r="Z261" s="70" t="inlineStr"/>
      <c r="AD261" s="74" t="n"/>
      <c r="BA261" s="168" t="inlineStr">
        <is>
          <t>ПГП</t>
        </is>
      </c>
    </row>
    <row r="262" ht="27" customHeight="1">
      <c r="A262" s="64" t="inlineStr">
        <is>
          <t>SU002766</t>
        </is>
      </c>
      <c r="B262" s="64" t="inlineStr">
        <is>
          <t>P003151</t>
        </is>
      </c>
      <c r="C262" s="37" t="n">
        <v>4301135153</v>
      </c>
      <c r="D262" s="184" t="n">
        <v>4607111037480</v>
      </c>
      <c r="E262" s="353" t="n"/>
      <c r="F262" s="385" t="n">
        <v>1</v>
      </c>
      <c r="G262" s="38" t="n">
        <v>4</v>
      </c>
      <c r="H262" s="385" t="n">
        <v>4</v>
      </c>
      <c r="I262" s="385" t="n">
        <v>4.2724</v>
      </c>
      <c r="J262" s="38" t="n">
        <v>84</v>
      </c>
      <c r="K262" s="38" t="inlineStr">
        <is>
          <t>12</t>
        </is>
      </c>
      <c r="L262" s="39" t="inlineStr">
        <is>
          <t>МГ</t>
        </is>
      </c>
      <c r="M262" s="38" t="n">
        <v>180</v>
      </c>
      <c r="N262" s="486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62" s="387" t="n"/>
      <c r="P262" s="387" t="n"/>
      <c r="Q262" s="387" t="n"/>
      <c r="R262" s="353" t="n"/>
      <c r="S262" s="40" t="inlineStr"/>
      <c r="T262" s="40" t="inlineStr"/>
      <c r="U262" s="41" t="inlineStr">
        <is>
          <t>кор</t>
        </is>
      </c>
      <c r="V262" s="388" t="n">
        <v>0</v>
      </c>
      <c r="W262" s="389">
        <f>IFERROR(IF(V262="","",V262),"")</f>
        <v/>
      </c>
      <c r="X262" s="42">
        <f>IFERROR(IF(V262="","",V262*0.0155),"")</f>
        <v/>
      </c>
      <c r="Y262" s="69" t="inlineStr"/>
      <c r="Z262" s="70" t="inlineStr"/>
      <c r="AD262" s="74" t="n"/>
      <c r="BA262" s="169" t="inlineStr">
        <is>
          <t>ПГП</t>
        </is>
      </c>
    </row>
    <row r="263" ht="27" customHeight="1">
      <c r="A263" s="64" t="inlineStr">
        <is>
          <t>SU002767</t>
        </is>
      </c>
      <c r="B263" s="64" t="inlineStr">
        <is>
          <t>P003150</t>
        </is>
      </c>
      <c r="C263" s="37" t="n">
        <v>4301135152</v>
      </c>
      <c r="D263" s="184" t="n">
        <v>4607111037473</v>
      </c>
      <c r="E263" s="353" t="n"/>
      <c r="F263" s="385" t="n">
        <v>1</v>
      </c>
      <c r="G263" s="38" t="n">
        <v>4</v>
      </c>
      <c r="H263" s="385" t="n">
        <v>4</v>
      </c>
      <c r="I263" s="385" t="n">
        <v>4.23</v>
      </c>
      <c r="J263" s="38" t="n">
        <v>84</v>
      </c>
      <c r="K263" s="38" t="inlineStr">
        <is>
          <t>12</t>
        </is>
      </c>
      <c r="L263" s="39" t="inlineStr">
        <is>
          <t>МГ</t>
        </is>
      </c>
      <c r="M263" s="38" t="n">
        <v>180</v>
      </c>
      <c r="N263" s="487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63" s="387" t="n"/>
      <c r="P263" s="387" t="n"/>
      <c r="Q263" s="387" t="n"/>
      <c r="R263" s="353" t="n"/>
      <c r="S263" s="40" t="inlineStr"/>
      <c r="T263" s="40" t="inlineStr"/>
      <c r="U263" s="41" t="inlineStr">
        <is>
          <t>кор</t>
        </is>
      </c>
      <c r="V263" s="388" t="n">
        <v>8</v>
      </c>
      <c r="W263" s="389">
        <f>IFERROR(IF(V263="","",V263),"")</f>
        <v/>
      </c>
      <c r="X263" s="42">
        <f>IFERROR(IF(V263="","",V263*0.0155),"")</f>
        <v/>
      </c>
      <c r="Y263" s="69" t="inlineStr"/>
      <c r="Z263" s="70" t="inlineStr"/>
      <c r="AD263" s="74" t="n"/>
      <c r="BA263" s="170" t="inlineStr">
        <is>
          <t>ПГП</t>
        </is>
      </c>
    </row>
    <row r="264" ht="27" customHeight="1">
      <c r="A264" s="64" t="inlineStr">
        <is>
          <t>SU003085</t>
        </is>
      </c>
      <c r="B264" s="64" t="inlineStr">
        <is>
          <t>P003651</t>
        </is>
      </c>
      <c r="C264" s="37" t="n">
        <v>4301135198</v>
      </c>
      <c r="D264" s="184" t="n">
        <v>4640242180663</v>
      </c>
      <c r="E264" s="353" t="n"/>
      <c r="F264" s="385" t="n">
        <v>0.9</v>
      </c>
      <c r="G264" s="38" t="n">
        <v>4</v>
      </c>
      <c r="H264" s="385" t="n">
        <v>3.6</v>
      </c>
      <c r="I264" s="385" t="n">
        <v>3.83</v>
      </c>
      <c r="J264" s="38" t="n">
        <v>84</v>
      </c>
      <c r="K264" s="38" t="inlineStr">
        <is>
          <t>12</t>
        </is>
      </c>
      <c r="L264" s="39" t="inlineStr">
        <is>
          <t>МГ</t>
        </is>
      </c>
      <c r="M264" s="38" t="n">
        <v>180</v>
      </c>
      <c r="N264" s="488" t="inlineStr">
        <is>
          <t>Снеки «Смаколадьи с яблоком и грушей» ф/в 0,9 ТМ «Зареченские»</t>
        </is>
      </c>
      <c r="O264" s="387" t="n"/>
      <c r="P264" s="387" t="n"/>
      <c r="Q264" s="387" t="n"/>
      <c r="R264" s="353" t="n"/>
      <c r="S264" s="40" t="inlineStr"/>
      <c r="T264" s="40" t="inlineStr"/>
      <c r="U264" s="41" t="inlineStr">
        <is>
          <t>кор</t>
        </is>
      </c>
      <c r="V264" s="388" t="n">
        <v>0</v>
      </c>
      <c r="W264" s="389">
        <f>IFERROR(IF(V264="","",V264),"")</f>
        <v/>
      </c>
      <c r="X264" s="42">
        <f>IFERROR(IF(V264="","",V264*0.0155),"")</f>
        <v/>
      </c>
      <c r="Y264" s="69" t="inlineStr"/>
      <c r="Z264" s="70" t="inlineStr"/>
      <c r="AD264" s="74" t="n"/>
      <c r="BA264" s="171" t="inlineStr">
        <is>
          <t>ПГП</t>
        </is>
      </c>
    </row>
    <row r="265">
      <c r="A265" s="179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90" t="n"/>
      <c r="N265" s="391" t="inlineStr">
        <is>
          <t>Итого</t>
        </is>
      </c>
      <c r="O265" s="361" t="n"/>
      <c r="P265" s="361" t="n"/>
      <c r="Q265" s="361" t="n"/>
      <c r="R265" s="361" t="n"/>
      <c r="S265" s="361" t="n"/>
      <c r="T265" s="362" t="n"/>
      <c r="U265" s="43" t="inlineStr">
        <is>
          <t>кор</t>
        </is>
      </c>
      <c r="V265" s="392">
        <f>IFERROR(SUM(V252:V264),"0")</f>
        <v/>
      </c>
      <c r="W265" s="392">
        <f>IFERROR(SUM(W252:W264),"0")</f>
        <v/>
      </c>
      <c r="X265" s="39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/>
      </c>
      <c r="Y265" s="393" t="n"/>
      <c r="Z265" s="393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90" t="n"/>
      <c r="N266" s="391" t="inlineStr">
        <is>
          <t>Итого</t>
        </is>
      </c>
      <c r="O266" s="361" t="n"/>
      <c r="P266" s="361" t="n"/>
      <c r="Q266" s="361" t="n"/>
      <c r="R266" s="361" t="n"/>
      <c r="S266" s="361" t="n"/>
      <c r="T266" s="362" t="n"/>
      <c r="U266" s="43" t="inlineStr">
        <is>
          <t>кг</t>
        </is>
      </c>
      <c r="V266" s="392">
        <f>IFERROR(SUMPRODUCT(V252:V264*H252:H264),"0")</f>
        <v/>
      </c>
      <c r="W266" s="392">
        <f>IFERROR(SUMPRODUCT(W252:W264*H252:H264),"0")</f>
        <v/>
      </c>
      <c r="X266" s="43" t="n"/>
      <c r="Y266" s="393" t="n"/>
      <c r="Z266" s="393" t="n"/>
    </row>
    <row r="267" ht="15" customHeight="1">
      <c r="A267" s="183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50" t="n"/>
      <c r="N267" s="489" t="inlineStr">
        <is>
          <t>ИТОГО НЕТТО</t>
        </is>
      </c>
      <c r="O267" s="344" t="n"/>
      <c r="P267" s="344" t="n"/>
      <c r="Q267" s="344" t="n"/>
      <c r="R267" s="344" t="n"/>
      <c r="S267" s="344" t="n"/>
      <c r="T267" s="345" t="n"/>
      <c r="U267" s="43" t="inlineStr">
        <is>
          <t>кг</t>
        </is>
      </c>
      <c r="V267" s="392">
        <f>IFERROR(V24+V33+V41+V47+V57+V63+V68+V74+V84+V91+V100+V106+V111+V119+V124+V130+V135+V141+V146+V154+V159+V166+V171+V176+V183+V190+V197+V205+V210+V216+V222+V228+V233+V239+V243+V250+V266,"0")</f>
        <v/>
      </c>
      <c r="W267" s="392">
        <f>IFERROR(W24+W33+W41+W47+W57+W63+W68+W74+W84+W91+W100+W106+W111+W119+W124+W130+W135+W141+W146+W154+W159+W166+W171+W176+W183+W190+W197+W205+W210+W216+W222+W228+W233+W239+W243+W250+W266,"0")</f>
        <v/>
      </c>
      <c r="X267" s="43" t="n"/>
      <c r="Y267" s="393" t="n"/>
      <c r="Z267" s="393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350" t="n"/>
      <c r="N268" s="489" t="inlineStr">
        <is>
          <t>ИТОГО БРУТТО</t>
        </is>
      </c>
      <c r="O268" s="344" t="n"/>
      <c r="P268" s="344" t="n"/>
      <c r="Q268" s="344" t="n"/>
      <c r="R268" s="344" t="n"/>
      <c r="S268" s="344" t="n"/>
      <c r="T268" s="345" t="n"/>
      <c r="U268" s="43" t="inlineStr">
        <is>
          <t>кг</t>
        </is>
      </c>
      <c r="V268" s="39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/>
      </c>
      <c r="W268" s="39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/>
      </c>
      <c r="X268" s="43" t="n"/>
      <c r="Y268" s="393" t="n"/>
      <c r="Z268" s="393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350" t="n"/>
      <c r="N269" s="489" t="inlineStr">
        <is>
          <t>Кол-во паллет</t>
        </is>
      </c>
      <c r="O269" s="344" t="n"/>
      <c r="P269" s="344" t="n"/>
      <c r="Q269" s="344" t="n"/>
      <c r="R269" s="344" t="n"/>
      <c r="S269" s="344" t="n"/>
      <c r="T269" s="345" t="n"/>
      <c r="U269" s="43" t="inlineStr">
        <is>
          <t>шт</t>
        </is>
      </c>
      <c r="V26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/>
      </c>
      <c r="W26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/>
      </c>
      <c r="X269" s="43" t="n"/>
      <c r="Y269" s="393" t="n"/>
      <c r="Z269" s="393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350" t="n"/>
      <c r="N270" s="489" t="inlineStr">
        <is>
          <t>Вес брутто  с паллетами</t>
        </is>
      </c>
      <c r="O270" s="344" t="n"/>
      <c r="P270" s="344" t="n"/>
      <c r="Q270" s="344" t="n"/>
      <c r="R270" s="344" t="n"/>
      <c r="S270" s="344" t="n"/>
      <c r="T270" s="345" t="n"/>
      <c r="U270" s="43" t="inlineStr">
        <is>
          <t>кг</t>
        </is>
      </c>
      <c r="V270" s="392">
        <f>GrossWeightTotal+PalletQtyTotal*25</f>
        <v/>
      </c>
      <c r="W270" s="392">
        <f>GrossWeightTotalR+PalletQtyTotalR*25</f>
        <v/>
      </c>
      <c r="X270" s="43" t="n"/>
      <c r="Y270" s="393" t="n"/>
      <c r="Z270" s="393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350" t="n"/>
      <c r="N271" s="489" t="inlineStr">
        <is>
          <t>Кол-во коробок</t>
        </is>
      </c>
      <c r="O271" s="344" t="n"/>
      <c r="P271" s="344" t="n"/>
      <c r="Q271" s="344" t="n"/>
      <c r="R271" s="344" t="n"/>
      <c r="S271" s="344" t="n"/>
      <c r="T271" s="345" t="n"/>
      <c r="U271" s="43" t="inlineStr">
        <is>
          <t>шт</t>
        </is>
      </c>
      <c r="V271" s="392">
        <f>IFERROR(V23+V32+V40+V46+V56+V62+V67+V73+V83+V90+V99+V105+V110+V118+V123+V129+V134+V140+V145+V153+V158+V165+V170+V175+V182+V189+V196+V204+V209+V215+V221+V227+V232+V238+V242+V249+V265,"0")</f>
        <v/>
      </c>
      <c r="W271" s="392">
        <f>IFERROR(W23+W32+W40+W46+W56+W62+W67+W73+W83+W90+W99+W105+W110+W118+W123+W129+W134+W140+W145+W153+W158+W165+W170+W175+W182+W189+W196+W204+W209+W215+W221+W227+W232+W238+W242+W249+W265,"0")</f>
        <v/>
      </c>
      <c r="X271" s="43" t="n"/>
      <c r="Y271" s="393" t="n"/>
      <c r="Z271" s="393" t="n"/>
    </row>
    <row r="272" ht="14.2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350" t="n"/>
      <c r="N272" s="489" t="inlineStr">
        <is>
          <t>Объем заказа</t>
        </is>
      </c>
      <c r="O272" s="344" t="n"/>
      <c r="P272" s="344" t="n"/>
      <c r="Q272" s="344" t="n"/>
      <c r="R272" s="344" t="n"/>
      <c r="S272" s="344" t="n"/>
      <c r="T272" s="345" t="n"/>
      <c r="U272" s="46" t="inlineStr">
        <is>
          <t>м3</t>
        </is>
      </c>
      <c r="V272" s="43" t="n"/>
      <c r="W272" s="43" t="n"/>
      <c r="X272" s="43">
        <f>IFERROR(X23+X32+X40+X46+X56+X62+X67+X73+X83+X90+X99+X105+X110+X118+X123+X129+X134+X140+X145+X153+X158+X165+X170+X175+X182+X189+X196+X204+X209+X215+X221+X227+X232+X238+X242+X249+X265,"0")</f>
        <v/>
      </c>
      <c r="Y272" s="393" t="n"/>
      <c r="Z272" s="393" t="n"/>
    </row>
    <row r="273" ht="13.5" customHeight="1" thickBot="1"/>
    <row r="274" ht="27" customHeight="1" thickBot="1" thickTop="1">
      <c r="A274" s="47" t="inlineStr">
        <is>
          <t>ТОРГОВАЯ МАРКА</t>
        </is>
      </c>
      <c r="B274" s="172" t="inlineStr">
        <is>
          <t>Ядрена копоть</t>
        </is>
      </c>
      <c r="C274" s="172" t="inlineStr">
        <is>
          <t>Горячая штучка</t>
        </is>
      </c>
      <c r="D274" s="490" t="n"/>
      <c r="E274" s="490" t="n"/>
      <c r="F274" s="490" t="n"/>
      <c r="G274" s="490" t="n"/>
      <c r="H274" s="490" t="n"/>
      <c r="I274" s="490" t="n"/>
      <c r="J274" s="490" t="n"/>
      <c r="K274" s="490" t="n"/>
      <c r="L274" s="490" t="n"/>
      <c r="M274" s="490" t="n"/>
      <c r="N274" s="490" t="n"/>
      <c r="O274" s="490" t="n"/>
      <c r="P274" s="490" t="n"/>
      <c r="Q274" s="490" t="n"/>
      <c r="R274" s="491" t="n"/>
      <c r="S274" s="172" t="inlineStr">
        <is>
          <t>No Name</t>
        </is>
      </c>
      <c r="T274" s="490" t="n"/>
      <c r="U274" s="491" t="n"/>
      <c r="V274" s="172" t="inlineStr">
        <is>
          <t>Вязанка</t>
        </is>
      </c>
      <c r="W274" s="490" t="n"/>
      <c r="X274" s="490" t="n"/>
      <c r="Y274" s="491" t="n"/>
      <c r="Z274" s="172" t="inlineStr">
        <is>
          <t>Стародворье</t>
        </is>
      </c>
      <c r="AA274" s="490" t="n"/>
      <c r="AB274" s="490" t="n"/>
      <c r="AC274" s="490" t="n"/>
      <c r="AD274" s="491" t="n"/>
      <c r="AE274" s="172" t="inlineStr">
        <is>
          <t>Колбасный стандарт</t>
        </is>
      </c>
      <c r="AF274" s="172" t="inlineStr">
        <is>
          <t>Особый рецепт</t>
        </is>
      </c>
      <c r="AG274" s="491" t="n"/>
      <c r="AH274" s="172" t="inlineStr">
        <is>
          <t>Зареченские</t>
        </is>
      </c>
    </row>
    <row r="275" ht="14.25" customHeight="1" thickTop="1">
      <c r="A275" s="173" t="inlineStr">
        <is>
          <t>СЕРИЯ</t>
        </is>
      </c>
      <c r="B275" s="172" t="inlineStr">
        <is>
          <t>Ядрена копоть</t>
        </is>
      </c>
      <c r="C275" s="172" t="inlineStr">
        <is>
          <t>Наггетсы ГШ</t>
        </is>
      </c>
      <c r="D275" s="172" t="inlineStr">
        <is>
          <t>Grandmeni</t>
        </is>
      </c>
      <c r="E275" s="172" t="inlineStr">
        <is>
          <t>Чебупай</t>
        </is>
      </c>
      <c r="F275" s="172" t="inlineStr">
        <is>
          <t>Бигбули ГШ</t>
        </is>
      </c>
      <c r="G275" s="172" t="inlineStr">
        <is>
          <t>Бульмени вес ГШ</t>
        </is>
      </c>
      <c r="H275" s="172" t="inlineStr">
        <is>
          <t>Бельмеши</t>
        </is>
      </c>
      <c r="I275" s="172" t="inlineStr">
        <is>
          <t>Крылышки ГШ</t>
        </is>
      </c>
      <c r="J275" s="172" t="inlineStr">
        <is>
          <t>Чебупели</t>
        </is>
      </c>
      <c r="K275" s="172" t="inlineStr">
        <is>
          <t>Чебуреки</t>
        </is>
      </c>
      <c r="L275" s="172" t="inlineStr">
        <is>
          <t>Бульмени ГШ</t>
        </is>
      </c>
      <c r="M275" s="172" t="inlineStr">
        <is>
          <t>Чебупицца</t>
        </is>
      </c>
      <c r="N275" s="172" t="inlineStr">
        <is>
          <t>Хотстеры</t>
        </is>
      </c>
      <c r="O275" s="172" t="inlineStr">
        <is>
          <t>Круггетсы</t>
        </is>
      </c>
      <c r="P275" s="172" t="inlineStr">
        <is>
          <t>Пекерсы</t>
        </is>
      </c>
      <c r="Q275" s="172" t="inlineStr">
        <is>
          <t>Супермени</t>
        </is>
      </c>
      <c r="R275" s="172" t="inlineStr">
        <is>
          <t>Чебуманы</t>
        </is>
      </c>
      <c r="S275" s="172" t="inlineStr">
        <is>
          <t>No Name ПГП</t>
        </is>
      </c>
      <c r="T275" s="172" t="inlineStr">
        <is>
          <t>Стародворье ПГП</t>
        </is>
      </c>
      <c r="U275" s="172" t="inlineStr">
        <is>
          <t>No Name ЗПФ</t>
        </is>
      </c>
      <c r="V275" s="172" t="inlineStr">
        <is>
          <t>Няняггетсы Сливушки</t>
        </is>
      </c>
      <c r="W275" s="172" t="inlineStr">
        <is>
          <t>Печеные пельмени</t>
        </is>
      </c>
      <c r="X275" s="172" t="inlineStr">
        <is>
          <t>Вязанка</t>
        </is>
      </c>
      <c r="Y275" s="172" t="inlineStr">
        <is>
          <t>Сливушки</t>
        </is>
      </c>
      <c r="Z275" s="172" t="inlineStr">
        <is>
          <t>Первая цена</t>
        </is>
      </c>
      <c r="AA275" s="172" t="inlineStr">
        <is>
          <t>Мясорубская</t>
        </is>
      </c>
      <c r="AB275" s="172" t="inlineStr">
        <is>
          <t>Медвежье ушко</t>
        </is>
      </c>
      <c r="AC275" s="172" t="inlineStr">
        <is>
          <t>Бордо</t>
        </is>
      </c>
      <c r="AD275" s="172" t="inlineStr">
        <is>
          <t>Сочные</t>
        </is>
      </c>
      <c r="AE275" s="172" t="inlineStr">
        <is>
          <t>Владимирский Стандарт ЗПФ</t>
        </is>
      </c>
      <c r="AF275" s="172" t="inlineStr">
        <is>
          <t>Любимая ложка</t>
        </is>
      </c>
      <c r="AG275" s="172" t="inlineStr">
        <is>
          <t>Особая Без свинины</t>
        </is>
      </c>
      <c r="AH275" s="172" t="inlineStr">
        <is>
          <t>Зареченские продукты ПГП</t>
        </is>
      </c>
    </row>
    <row r="276" ht="13.5" customHeight="1" thickBot="1">
      <c r="A276" s="492" t="n"/>
      <c r="B276" s="493" t="n"/>
      <c r="C276" s="493" t="n"/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3" t="n"/>
      <c r="S276" s="493" t="n"/>
      <c r="T276" s="493" t="n"/>
      <c r="U276" s="493" t="n"/>
      <c r="V276" s="493" t="n"/>
      <c r="W276" s="493" t="n"/>
      <c r="X276" s="493" t="n"/>
      <c r="Y276" s="493" t="n"/>
      <c r="Z276" s="493" t="n"/>
      <c r="AA276" s="493" t="n"/>
      <c r="AB276" s="493" t="n"/>
      <c r="AC276" s="493" t="n"/>
      <c r="AD276" s="493" t="n"/>
      <c r="AE276" s="493" t="n"/>
      <c r="AF276" s="493" t="n"/>
      <c r="AG276" s="493" t="n"/>
      <c r="AH276" s="493" t="n"/>
    </row>
    <row r="277" ht="18" customHeight="1" thickBot="1" thickTop="1">
      <c r="A277" s="47" t="inlineStr">
        <is>
          <t>ИТОГО, кг</t>
        </is>
      </c>
      <c r="B277" s="53">
        <f>IFERROR(V22*H22,"0")</f>
        <v/>
      </c>
      <c r="C277" s="53">
        <f>IFERROR(V28*H28,"0")+IFERROR(V29*H29,"0")+IFERROR(V30*H30,"0")+IFERROR(V31*H31,"0")</f>
        <v/>
      </c>
      <c r="D277" s="53">
        <f>IFERROR(V36*H36,"0")+IFERROR(V37*H37,"0")+IFERROR(V38*H38,"0")+IFERROR(V39*H39,"0")</f>
        <v/>
      </c>
      <c r="E277" s="53">
        <f>IFERROR(V44*H44,"0")+IFERROR(V45*H45,"0")</f>
        <v/>
      </c>
      <c r="F277" s="53">
        <f>IFERROR(V50*H50,"0")+IFERROR(V51*H51,"0")+IFERROR(V52*H52,"0")+IFERROR(V53*H53,"0")+IFERROR(V54*H54,"0")+IFERROR(V55*H55,"0")</f>
        <v/>
      </c>
      <c r="G277" s="53">
        <f>IFERROR(V60*H60,"0")+IFERROR(V61*H61,"0")</f>
        <v/>
      </c>
      <c r="H277" s="53">
        <f>IFERROR(V66*H66,"0")</f>
        <v/>
      </c>
      <c r="I277" s="53">
        <f>IFERROR(V71*H71,"0")+IFERROR(V72*H72,"0")</f>
        <v/>
      </c>
      <c r="J277" s="53">
        <f>IFERROR(V77*H77,"0")+IFERROR(V78*H78,"0")+IFERROR(V79*H79,"0")+IFERROR(V80*H80,"0")+IFERROR(V81*H81,"0")+IFERROR(V82*H82,"0")</f>
        <v/>
      </c>
      <c r="K277" s="53">
        <f>IFERROR(V87*H87,"0")+IFERROR(V88*H88,"0")+IFERROR(V89*H89,"0")</f>
        <v/>
      </c>
      <c r="L277" s="53">
        <f>IFERROR(V94*H94,"0")+IFERROR(V95*H95,"0")+IFERROR(V96*H96,"0")+IFERROR(V97*H97,"0")+IFERROR(V98*H98,"0")</f>
        <v/>
      </c>
      <c r="M277" s="53">
        <f>IFERROR(V103*H103,"0")+IFERROR(V104*H104,"0")</f>
        <v/>
      </c>
      <c r="N277" s="53">
        <f>IFERROR(V109*H109,"0")</f>
        <v/>
      </c>
      <c r="O277" s="53">
        <f>IFERROR(V114*H114,"0")+IFERROR(V115*H115,"0")+IFERROR(V116*H116,"0")+IFERROR(V117*H117,"0")</f>
        <v/>
      </c>
      <c r="P277" s="53">
        <f>IFERROR(V122*H122,"0")</f>
        <v/>
      </c>
      <c r="Q277" s="53">
        <f>IFERROR(V127*H127,"0")+IFERROR(V128*H128,"0")</f>
        <v/>
      </c>
      <c r="R277" s="53">
        <f>IFERROR(V133*H133,"0")</f>
        <v/>
      </c>
      <c r="S277" s="53">
        <f>IFERROR(V139*H139,"0")</f>
        <v/>
      </c>
      <c r="T277" s="53">
        <f>IFERROR(V144*H144,"0")</f>
        <v/>
      </c>
      <c r="U277" s="53">
        <f>IFERROR(V149*H149,"0")+IFERROR(V150*H150,"0")+IFERROR(V151*H151,"0")+IFERROR(V152*H152,"0")+IFERROR(V156*H156,"0")+IFERROR(V157*H157,"0")</f>
        <v/>
      </c>
      <c r="V277" s="53">
        <f>IFERROR(V163*H163,"0")+IFERROR(V164*H164,"0")</f>
        <v/>
      </c>
      <c r="W277" s="53">
        <f>IFERROR(V169*H169,"0")</f>
        <v/>
      </c>
      <c r="X277" s="53">
        <f>IFERROR(V174*H174,"0")</f>
        <v/>
      </c>
      <c r="Y277" s="53">
        <f>IFERROR(V179*H179,"0")+IFERROR(V180*H180,"0")+IFERROR(V181*H181,"0")</f>
        <v/>
      </c>
      <c r="Z277" s="53">
        <f>IFERROR(V187*H187,"0")+IFERROR(V188*H188,"0")</f>
        <v/>
      </c>
      <c r="AA277" s="53">
        <f>IFERROR(V193*H193,"0")+IFERROR(V194*H194,"0")+IFERROR(V195*H195,"0")</f>
        <v/>
      </c>
      <c r="AB277" s="53">
        <f>IFERROR(V200*H200,"0")+IFERROR(V201*H201,"0")+IFERROR(V202*H202,"0")+IFERROR(V203*H203,"0")</f>
        <v/>
      </c>
      <c r="AC277" s="53">
        <f>IFERROR(V208*H208,"0")</f>
        <v/>
      </c>
      <c r="AD277" s="53">
        <f>IFERROR(V213*H213,"0")+IFERROR(V214*H214,"0")</f>
        <v/>
      </c>
      <c r="AE277" s="53">
        <f>IFERROR(V220*H220,"0")</f>
        <v/>
      </c>
      <c r="AF277" s="53">
        <f>IFERROR(V226*H226,"0")</f>
        <v/>
      </c>
      <c r="AG277" s="53">
        <f>IFERROR(V231*H231,"0")</f>
        <v/>
      </c>
      <c r="AH277" s="53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/>
      </c>
    </row>
    <row r="278" ht="13.5" customHeight="1" thickTop="1">
      <c r="C278" s="1" t="n"/>
    </row>
    <row r="279" ht="19.5" customHeight="1">
      <c r="A279" s="71" t="inlineStr">
        <is>
          <t>ЗПФ, кг</t>
        </is>
      </c>
      <c r="B279" s="71" t="inlineStr">
        <is>
          <t xml:space="preserve">ПГП, кг </t>
        </is>
      </c>
      <c r="C279" s="71" t="inlineStr">
        <is>
          <t>КИЗ, кг</t>
        </is>
      </c>
    </row>
    <row r="280">
      <c r="A280" s="72">
        <f>SUMPRODUCT(--(BA:BA="ЗПФ"),--(U:U="кор"),H:H,W:W)+SUMPRODUCT(--(BA:BA="ЗПФ"),--(U:U="кг"),W:W)</f>
        <v/>
      </c>
      <c r="B280" s="73">
        <f>SUMPRODUCT(--(BA:BA="ПГП"),--(U:U="кор"),H:H,W:W)+SUMPRODUCT(--(BA:BA="ПГП"),--(U:U="кг"),W:W)</f>
        <v/>
      </c>
      <c r="C280" s="73">
        <f>SUMPRODUCT(--(BA:BA="КИЗ"),--(U:U="кор"),H:H,W:W)+SUMPRODUCT(--(BA:BA="КИЗ"),--(U:U="кг"),W:W)</f>
        <v/>
      </c>
    </row>
    <row r="2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nM2BbJqxHWYztEfSJyqIg==" formatRows="1" sort="0" spinCount="100000" hashValue="ujN0dDKBvIkkcODuzJ6Ek12TGUepxWwRa0BhMtVA0lTI1DGiPk6fQ/rQpaOmK25Lqa8uoGZVlyNO55YNhKCRl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92"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N275:N276"/>
    <mergeCell ref="A211:X211"/>
    <mergeCell ref="P275:P276"/>
    <mergeCell ref="A186:X186"/>
    <mergeCell ref="N30:R30"/>
    <mergeCell ref="D98:E98"/>
    <mergeCell ref="A83:M84"/>
    <mergeCell ref="N166:T166"/>
    <mergeCell ref="N215:T215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N266:T266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N268:T268"/>
    <mergeCell ref="A224:X224"/>
    <mergeCell ref="A199:X199"/>
    <mergeCell ref="W17:W18"/>
    <mergeCell ref="A175:M176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212:X212"/>
    <mergeCell ref="D208:E208"/>
    <mergeCell ref="AA17:AC18"/>
    <mergeCell ref="A217:X217"/>
    <mergeCell ref="A27:X27"/>
    <mergeCell ref="N124:T124"/>
    <mergeCell ref="N118:T118"/>
    <mergeCell ref="D139:E139"/>
    <mergeCell ref="N216:T216"/>
    <mergeCell ref="A99:M100"/>
    <mergeCell ref="A85:X85"/>
    <mergeCell ref="N127:R127"/>
    <mergeCell ref="N47:T47"/>
    <mergeCell ref="V274:Y274"/>
    <mergeCell ref="D214:E214"/>
    <mergeCell ref="V275:V276"/>
    <mergeCell ref="D259:E259"/>
    <mergeCell ref="D28:E28"/>
    <mergeCell ref="A230:X230"/>
    <mergeCell ref="A165:M166"/>
    <mergeCell ref="N128:R128"/>
    <mergeCell ref="A143:X143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49:R149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9:E9"/>
    <mergeCell ref="D180:E180"/>
    <mergeCell ref="F9:G9"/>
    <mergeCell ref="N189:T189"/>
    <mergeCell ref="N238:T238"/>
    <mergeCell ref="A64:X64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N15:R16"/>
    <mergeCell ref="D116:E116"/>
    <mergeCell ref="N194:R194"/>
    <mergeCell ref="A244:X244"/>
    <mergeCell ref="N141:T141"/>
    <mergeCell ref="D156:E156"/>
    <mergeCell ref="A35:X35"/>
    <mergeCell ref="N233:T233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A73:M74"/>
    <mergeCell ref="N163:R163"/>
    <mergeCell ref="D109:E109"/>
    <mergeCell ref="A275:A276"/>
    <mergeCell ref="T5:U5"/>
    <mergeCell ref="N174:R174"/>
    <mergeCell ref="U17:U18"/>
    <mergeCell ref="D246:E246"/>
    <mergeCell ref="N90:T90"/>
    <mergeCell ref="A136:X136"/>
    <mergeCell ref="A21:X21"/>
    <mergeCell ref="A192:X192"/>
    <mergeCell ref="D248:E248"/>
    <mergeCell ref="N83:T83"/>
    <mergeCell ref="D104:E104"/>
    <mergeCell ref="N154:T154"/>
    <mergeCell ref="A113:X113"/>
    <mergeCell ref="T6:U9"/>
    <mergeCell ref="N77:R77"/>
    <mergeCell ref="AF274:AG274"/>
    <mergeCell ref="N169:R169"/>
    <mergeCell ref="N91:T91"/>
    <mergeCell ref="N263:R263"/>
    <mergeCell ref="A131:X131"/>
    <mergeCell ref="N29:R29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D36:E36"/>
    <mergeCell ref="D7:L7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170:T170"/>
    <mergeCell ref="D51:E51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56:R256"/>
    <mergeCell ref="D128:E128"/>
    <mergeCell ref="N109:R109"/>
    <mergeCell ref="H1:O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G17:G18"/>
    <mergeCell ref="S274:U274"/>
    <mergeCell ref="A218:X218"/>
    <mergeCell ref="H10:L10"/>
    <mergeCell ref="D80:E80"/>
    <mergeCell ref="N66:R66"/>
    <mergeCell ref="N188:R188"/>
    <mergeCell ref="N53:R53"/>
    <mergeCell ref="N222:T222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A9:C9"/>
    <mergeCell ref="D202:E202"/>
    <mergeCell ref="H275:H276"/>
    <mergeCell ref="O12:P12"/>
    <mergeCell ref="A173:X173"/>
    <mergeCell ref="A229:X229"/>
    <mergeCell ref="A148:X148"/>
    <mergeCell ref="D231:E231"/>
    <mergeCell ref="N208:R208"/>
    <mergeCell ref="D6:L6"/>
    <mergeCell ref="O13:P13"/>
    <mergeCell ref="A182:M183"/>
    <mergeCell ref="N201:R201"/>
    <mergeCell ref="N139:R139"/>
    <mergeCell ref="N237:R237"/>
    <mergeCell ref="N210:T210"/>
    <mergeCell ref="D22:E22"/>
    <mergeCell ref="N203:R203"/>
    <mergeCell ref="D149:E149"/>
    <mergeCell ref="N51:R51"/>
    <mergeCell ref="N122:R12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M17:M18"/>
    <mergeCell ref="A161:X161"/>
    <mergeCell ref="O8:P8"/>
    <mergeCell ref="D226:E226"/>
    <mergeCell ref="D164:E164"/>
    <mergeCell ref="N133:R133"/>
    <mergeCell ref="D241:E241"/>
    <mergeCell ref="D10:E10"/>
    <mergeCell ref="Z275:Z276"/>
    <mergeCell ref="F10:G10"/>
    <mergeCell ref="N84:T84"/>
    <mergeCell ref="A108:X108"/>
    <mergeCell ref="N205:T205"/>
    <mergeCell ref="N164:R164"/>
    <mergeCell ref="A12:L12"/>
    <mergeCell ref="F5:G5"/>
    <mergeCell ref="A14:L14"/>
    <mergeCell ref="E275:E276"/>
    <mergeCell ref="G275:G276"/>
    <mergeCell ref="N82:R82"/>
    <mergeCell ref="N253:R253"/>
    <mergeCell ref="T11:U11"/>
    <mergeCell ref="A121:X121"/>
    <mergeCell ref="N267:T267"/>
    <mergeCell ref="A249:M250"/>
    <mergeCell ref="A167:X167"/>
    <mergeCell ref="D152:E152"/>
    <mergeCell ref="N33:T33"/>
    <mergeCell ref="D29:E29"/>
    <mergeCell ref="N73:T73"/>
    <mergeCell ref="A225:X225"/>
    <mergeCell ref="D252:E252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O5:P5"/>
    <mergeCell ref="N248:R248"/>
    <mergeCell ref="F17:F18"/>
    <mergeCell ref="A251:X251"/>
    <mergeCell ref="D163:E163"/>
    <mergeCell ref="A126:X126"/>
    <mergeCell ref="A240:X240"/>
    <mergeCell ref="N242:T24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J9:L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Y17:Y18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0brd3pdiYLsGmmQJWPBfQ==" formatRows="1" sort="0" spinCount="100000" hashValue="q1R8kk3FgyNSNNTvCGFBeeyT/3ZjlGcpYXtDDbko6CVtd0P0yecb4mQouKGBZM+iOHaaW6NKKwJrZcPQ7q5of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2024-03-22T08:32:10Z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