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3AEF198-323E-41C9-BB0C-1D9931EA63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W497" i="2"/>
  <c r="X497" i="2" s="1"/>
  <c r="W496" i="2"/>
  <c r="X496" i="2" s="1"/>
  <c r="W495" i="2"/>
  <c r="V493" i="2"/>
  <c r="V492" i="2"/>
  <c r="W491" i="2"/>
  <c r="X491" i="2" s="1"/>
  <c r="W490" i="2"/>
  <c r="X490" i="2" s="1"/>
  <c r="W489" i="2"/>
  <c r="X489" i="2" s="1"/>
  <c r="W488" i="2"/>
  <c r="X488" i="2" s="1"/>
  <c r="W487" i="2"/>
  <c r="V483" i="2"/>
  <c r="V482" i="2"/>
  <c r="W481" i="2"/>
  <c r="N481" i="2"/>
  <c r="W480" i="2"/>
  <c r="X480" i="2" s="1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V468" i="2"/>
  <c r="W467" i="2"/>
  <c r="X467" i="2" s="1"/>
  <c r="N467" i="2"/>
  <c r="W466" i="2"/>
  <c r="W469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W455" i="2"/>
  <c r="X455" i="2" s="1"/>
  <c r="W454" i="2"/>
  <c r="X454" i="2" s="1"/>
  <c r="W453" i="2"/>
  <c r="W452" i="2"/>
  <c r="X452" i="2" s="1"/>
  <c r="N452" i="2"/>
  <c r="W451" i="2"/>
  <c r="X451" i="2" s="1"/>
  <c r="W450" i="2"/>
  <c r="V446" i="2"/>
  <c r="V445" i="2"/>
  <c r="W444" i="2"/>
  <c r="W445" i="2" s="1"/>
  <c r="N444" i="2"/>
  <c r="V442" i="2"/>
  <c r="V441" i="2"/>
  <c r="W440" i="2"/>
  <c r="W441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N430" i="2"/>
  <c r="V428" i="2"/>
  <c r="V427" i="2"/>
  <c r="W426" i="2"/>
  <c r="X426" i="2" s="1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V416" i="2"/>
  <c r="V415" i="2"/>
  <c r="W414" i="2"/>
  <c r="W416" i="2" s="1"/>
  <c r="N414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N392" i="2"/>
  <c r="W391" i="2"/>
  <c r="X391" i="2" s="1"/>
  <c r="N391" i="2"/>
  <c r="V389" i="2"/>
  <c r="V388" i="2"/>
  <c r="W387" i="2"/>
  <c r="X387" i="2" s="1"/>
  <c r="N387" i="2"/>
  <c r="W386" i="2"/>
  <c r="W389" i="2" s="1"/>
  <c r="N386" i="2"/>
  <c r="V382" i="2"/>
  <c r="V381" i="2"/>
  <c r="W380" i="2"/>
  <c r="W381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V329" i="2"/>
  <c r="V328" i="2"/>
  <c r="W327" i="2"/>
  <c r="N327" i="2"/>
  <c r="V323" i="2"/>
  <c r="V322" i="2"/>
  <c r="W321" i="2"/>
  <c r="W323" i="2" s="1"/>
  <c r="N321" i="2"/>
  <c r="V319" i="2"/>
  <c r="V318" i="2"/>
  <c r="W317" i="2"/>
  <c r="W319" i="2" s="1"/>
  <c r="N317" i="2"/>
  <c r="V315" i="2"/>
  <c r="V314" i="2"/>
  <c r="W313" i="2"/>
  <c r="X313" i="2" s="1"/>
  <c r="N313" i="2"/>
  <c r="W312" i="2"/>
  <c r="X312" i="2" s="1"/>
  <c r="N312" i="2"/>
  <c r="W311" i="2"/>
  <c r="N311" i="2"/>
  <c r="V309" i="2"/>
  <c r="V308" i="2"/>
  <c r="W307" i="2"/>
  <c r="N307" i="2"/>
  <c r="V304" i="2"/>
  <c r="V303" i="2"/>
  <c r="W302" i="2"/>
  <c r="X302" i="2" s="1"/>
  <c r="N302" i="2"/>
  <c r="W301" i="2"/>
  <c r="X301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V287" i="2"/>
  <c r="V286" i="2"/>
  <c r="W285" i="2"/>
  <c r="X285" i="2" s="1"/>
  <c r="N285" i="2"/>
  <c r="W284" i="2"/>
  <c r="X284" i="2" s="1"/>
  <c r="N284" i="2"/>
  <c r="W283" i="2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N272" i="2"/>
  <c r="W271" i="2"/>
  <c r="X271" i="2" s="1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V251" i="2"/>
  <c r="V250" i="2"/>
  <c r="W249" i="2"/>
  <c r="W251" i="2" s="1"/>
  <c r="N249" i="2"/>
  <c r="V247" i="2"/>
  <c r="V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V228" i="2"/>
  <c r="V227" i="2"/>
  <c r="W226" i="2"/>
  <c r="X226" i="2" s="1"/>
  <c r="W225" i="2"/>
  <c r="X225" i="2" s="1"/>
  <c r="W224" i="2"/>
  <c r="X224" i="2" s="1"/>
  <c r="W223" i="2"/>
  <c r="X223" i="2" s="1"/>
  <c r="W222" i="2"/>
  <c r="X222" i="2" s="1"/>
  <c r="W221" i="2"/>
  <c r="V218" i="2"/>
  <c r="V217" i="2"/>
  <c r="W216" i="2"/>
  <c r="W218" i="2" s="1"/>
  <c r="N216" i="2"/>
  <c r="V214" i="2"/>
  <c r="V213" i="2"/>
  <c r="W212" i="2"/>
  <c r="X212" i="2" s="1"/>
  <c r="W211" i="2"/>
  <c r="X211" i="2" s="1"/>
  <c r="W210" i="2"/>
  <c r="X210" i="2" s="1"/>
  <c r="W209" i="2"/>
  <c r="X209" i="2" s="1"/>
  <c r="W208" i="2"/>
  <c r="X208" i="2" s="1"/>
  <c r="W207" i="2"/>
  <c r="X207" i="2" s="1"/>
  <c r="V204" i="2"/>
  <c r="V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N181" i="2"/>
  <c r="W180" i="2"/>
  <c r="X180" i="2" s="1"/>
  <c r="N180" i="2"/>
  <c r="W179" i="2"/>
  <c r="X179" i="2" s="1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X172" i="2"/>
  <c r="W172" i="2"/>
  <c r="N172" i="2"/>
  <c r="V170" i="2"/>
  <c r="V169" i="2"/>
  <c r="W168" i="2"/>
  <c r="X168" i="2" s="1"/>
  <c r="N168" i="2"/>
  <c r="W167" i="2"/>
  <c r="X167" i="2" s="1"/>
  <c r="N167" i="2"/>
  <c r="V165" i="2"/>
  <c r="V164" i="2"/>
  <c r="W163" i="2"/>
  <c r="N163" i="2"/>
  <c r="W162" i="2"/>
  <c r="N162" i="2"/>
  <c r="V159" i="2"/>
  <c r="V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V146" i="2"/>
  <c r="V145" i="2"/>
  <c r="W144" i="2"/>
  <c r="X144" i="2" s="1"/>
  <c r="N144" i="2"/>
  <c r="W143" i="2"/>
  <c r="X143" i="2" s="1"/>
  <c r="N143" i="2"/>
  <c r="W142" i="2"/>
  <c r="N142" i="2"/>
  <c r="V138" i="2"/>
  <c r="V137" i="2"/>
  <c r="W136" i="2"/>
  <c r="X136" i="2" s="1"/>
  <c r="N136" i="2"/>
  <c r="W135" i="2"/>
  <c r="X135" i="2" s="1"/>
  <c r="N135" i="2"/>
  <c r="W134" i="2"/>
  <c r="X134" i="2" s="1"/>
  <c r="N134" i="2"/>
  <c r="W133" i="2"/>
  <c r="N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W104" i="2" s="1"/>
  <c r="N96" i="2"/>
  <c r="V94" i="2"/>
  <c r="V93" i="2"/>
  <c r="W92" i="2"/>
  <c r="X92" i="2" s="1"/>
  <c r="N92" i="2"/>
  <c r="W91" i="2"/>
  <c r="X91" i="2" s="1"/>
  <c r="N91" i="2"/>
  <c r="W90" i="2"/>
  <c r="N90" i="2"/>
  <c r="W89" i="2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N57" i="2"/>
  <c r="V54" i="2"/>
  <c r="V53" i="2"/>
  <c r="W52" i="2"/>
  <c r="X52" i="2" s="1"/>
  <c r="N52" i="2"/>
  <c r="W51" i="2"/>
  <c r="N51" i="2"/>
  <c r="V47" i="2"/>
  <c r="V46" i="2"/>
  <c r="W45" i="2"/>
  <c r="X45" i="2" s="1"/>
  <c r="X46" i="2" s="1"/>
  <c r="N45" i="2"/>
  <c r="V43" i="2"/>
  <c r="V42" i="2"/>
  <c r="W41" i="2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V24" i="2"/>
  <c r="V23" i="2"/>
  <c r="W22" i="2"/>
  <c r="W24" i="2" s="1"/>
  <c r="N22" i="2"/>
  <c r="H10" i="2"/>
  <c r="A9" i="2"/>
  <c r="A10" i="2" s="1"/>
  <c r="D7" i="2"/>
  <c r="O6" i="2"/>
  <c r="N2" i="2"/>
  <c r="W47" i="2" l="1"/>
  <c r="X440" i="2"/>
  <c r="X441" i="2" s="1"/>
  <c r="W348" i="2"/>
  <c r="T525" i="2"/>
  <c r="X444" i="2"/>
  <c r="X445" i="2" s="1"/>
  <c r="W274" i="2"/>
  <c r="W303" i="2"/>
  <c r="W322" i="2"/>
  <c r="X22" i="2"/>
  <c r="X23" i="2" s="1"/>
  <c r="W23" i="2"/>
  <c r="W165" i="2"/>
  <c r="W304" i="2"/>
  <c r="W438" i="2"/>
  <c r="W442" i="2"/>
  <c r="W482" i="2"/>
  <c r="W463" i="2"/>
  <c r="E525" i="2"/>
  <c r="W43" i="2"/>
  <c r="X41" i="2"/>
  <c r="X42" i="2" s="1"/>
  <c r="W287" i="2"/>
  <c r="W286" i="2"/>
  <c r="X283" i="2"/>
  <c r="X307" i="2"/>
  <c r="X308" i="2" s="1"/>
  <c r="W308" i="2"/>
  <c r="W42" i="2"/>
  <c r="D525" i="2"/>
  <c r="X57" i="2"/>
  <c r="X61" i="2" s="1"/>
  <c r="W120" i="2"/>
  <c r="X107" i="2"/>
  <c r="H525" i="2"/>
  <c r="X149" i="2"/>
  <c r="W269" i="2"/>
  <c r="X261" i="2"/>
  <c r="L525" i="2"/>
  <c r="W227" i="2"/>
  <c r="X221" i="2"/>
  <c r="X227" i="2" s="1"/>
  <c r="W61" i="2"/>
  <c r="X65" i="2"/>
  <c r="X86" i="2" s="1"/>
  <c r="V519" i="2"/>
  <c r="W93" i="2"/>
  <c r="X89" i="2"/>
  <c r="P525" i="2"/>
  <c r="W328" i="2"/>
  <c r="X327" i="2"/>
  <c r="X328" i="2" s="1"/>
  <c r="W197" i="2"/>
  <c r="W268" i="2"/>
  <c r="W315" i="2"/>
  <c r="W377" i="2"/>
  <c r="X380" i="2"/>
  <c r="X381" i="2" s="1"/>
  <c r="W405" i="2"/>
  <c r="X430" i="2"/>
  <c r="X453" i="2"/>
  <c r="X466" i="2"/>
  <c r="X468" i="2" s="1"/>
  <c r="X481" i="2"/>
  <c r="X482" i="2" s="1"/>
  <c r="V525" i="2"/>
  <c r="W492" i="2"/>
  <c r="W517" i="2"/>
  <c r="V515" i="2"/>
  <c r="W54" i="2"/>
  <c r="W87" i="2"/>
  <c r="W130" i="2"/>
  <c r="X163" i="2"/>
  <c r="W177" i="2"/>
  <c r="J525" i="2"/>
  <c r="M525" i="2"/>
  <c r="W257" i="2"/>
  <c r="X260" i="2"/>
  <c r="X268" i="2" s="1"/>
  <c r="W299" i="2"/>
  <c r="X311" i="2"/>
  <c r="X314" i="2" s="1"/>
  <c r="W314" i="2"/>
  <c r="X321" i="2"/>
  <c r="X322" i="2" s="1"/>
  <c r="W342" i="2"/>
  <c r="W365" i="2"/>
  <c r="X373" i="2"/>
  <c r="X377" i="2" s="1"/>
  <c r="W382" i="2"/>
  <c r="W411" i="2"/>
  <c r="W428" i="2"/>
  <c r="U525" i="2"/>
  <c r="W468" i="2"/>
  <c r="W478" i="2"/>
  <c r="W493" i="2"/>
  <c r="W514" i="2"/>
  <c r="W275" i="2"/>
  <c r="W281" i="2"/>
  <c r="W34" i="2"/>
  <c r="W94" i="2"/>
  <c r="F525" i="2"/>
  <c r="G525" i="2"/>
  <c r="I525" i="2"/>
  <c r="X169" i="2"/>
  <c r="W169" i="2"/>
  <c r="W196" i="2"/>
  <c r="X257" i="2"/>
  <c r="X303" i="2"/>
  <c r="W353" i="2"/>
  <c r="R525" i="2"/>
  <c r="X365" i="2"/>
  <c r="W371" i="2"/>
  <c r="X411" i="2"/>
  <c r="X421" i="2"/>
  <c r="W437" i="2"/>
  <c r="W499" i="2"/>
  <c r="W505" i="2"/>
  <c r="V518" i="2"/>
  <c r="W483" i="2"/>
  <c r="F10" i="2"/>
  <c r="X513" i="2"/>
  <c r="X246" i="2"/>
  <c r="X298" i="2"/>
  <c r="X34" i="2"/>
  <c r="X286" i="2"/>
  <c r="X505" i="2"/>
  <c r="X176" i="2"/>
  <c r="X119" i="2"/>
  <c r="X158" i="2"/>
  <c r="X203" i="2"/>
  <c r="X21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X274" i="2" s="1"/>
  <c r="W298" i="2"/>
  <c r="W329" i="2"/>
  <c r="X351" i="2"/>
  <c r="X352" i="2" s="1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S525" i="2"/>
  <c r="W164" i="2"/>
  <c r="X344" i="2"/>
  <c r="X347" i="2" s="1"/>
  <c r="X487" i="2"/>
  <c r="X492" i="2" s="1"/>
  <c r="W518" i="2" l="1"/>
  <c r="W519" i="2"/>
  <c r="W515" i="2"/>
  <c r="X463" i="2"/>
  <c r="X520" i="2"/>
</calcChain>
</file>

<file path=xl/sharedStrings.xml><?xml version="1.0" encoding="utf-8"?>
<sst xmlns="http://schemas.openxmlformats.org/spreadsheetml/2006/main" count="3426" uniqueCount="752">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</sst>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65" sqref="Z6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 t="s">
        <v>751</v>
      </c>
      <c r="I5" s="357"/>
      <c r="J5" s="357"/>
      <c r="K5" s="357"/>
      <c r="L5" s="357"/>
      <c r="N5" s="26" t="s">
        <v>4</v>
      </c>
      <c r="O5" s="359">
        <v>45372</v>
      </c>
      <c r="P5" s="359"/>
      <c r="R5" s="360" t="s">
        <v>3</v>
      </c>
      <c r="S5" s="361"/>
      <c r="T5" s="362" t="s">
        <v>715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728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Четверг</v>
      </c>
      <c r="P6" s="365"/>
      <c r="R6" s="366" t="s">
        <v>5</v>
      </c>
      <c r="S6" s="367"/>
      <c r="T6" s="368" t="s">
        <v>69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0.375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70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71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72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73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74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hidden="1" customHeight="1" x14ac:dyDescent="0.2">
      <c r="A19" s="410" t="s">
        <v>75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hidden="1" customHeight="1" x14ac:dyDescent="0.25">
      <c r="A20" s="411" t="s">
        <v>75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hidden="1" customHeight="1" x14ac:dyDescent="0.25">
      <c r="A21" s="412" t="s">
        <v>76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hidden="1" customHeight="1" x14ac:dyDescent="0.25">
      <c r="A22" s="61" t="s">
        <v>77</v>
      </c>
      <c r="B22" s="61" t="s">
        <v>78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412" t="s">
        <v>81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hidden="1" customHeight="1" x14ac:dyDescent="0.25">
      <c r="A26" s="61" t="s">
        <v>83</v>
      </c>
      <c r="B26" s="61" t="s">
        <v>84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422" t="s">
        <v>85</v>
      </c>
      <c r="O26" s="415"/>
      <c r="P26" s="415"/>
      <c r="Q26" s="415"/>
      <c r="R26" s="416"/>
      <c r="S26" s="38" t="s">
        <v>82</v>
      </c>
      <c r="T26" s="38" t="s">
        <v>48</v>
      </c>
      <c r="U26" s="39" t="s">
        <v>0</v>
      </c>
      <c r="V26" s="57">
        <v>0</v>
      </c>
      <c r="W26" s="54">
        <f t="shared" ref="W26:W33" si="0">IFERROR(IF(V26="",0,CEILING((V26/$H26),1)*$H26),"")</f>
        <v>0</v>
      </c>
      <c r="X26" s="40" t="str">
        <f t="shared" ref="X26:X33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83</v>
      </c>
      <c r="B27" s="61" t="s">
        <v>86</v>
      </c>
      <c r="C27" s="35">
        <v>4301051176</v>
      </c>
      <c r="D27" s="413">
        <v>4607091383881</v>
      </c>
      <c r="E27" s="413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80</v>
      </c>
      <c r="L27" s="37" t="s">
        <v>79</v>
      </c>
      <c r="M27" s="36">
        <v>35</v>
      </c>
      <c r="N27" s="42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87</v>
      </c>
      <c r="B28" s="61" t="s">
        <v>88</v>
      </c>
      <c r="C28" s="35">
        <v>4301051552</v>
      </c>
      <c r="D28" s="413">
        <v>4607091388237</v>
      </c>
      <c r="E28" s="413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80</v>
      </c>
      <c r="L28" s="37" t="s">
        <v>79</v>
      </c>
      <c r="M28" s="36">
        <v>40</v>
      </c>
      <c r="N28" s="4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89</v>
      </c>
      <c r="B29" s="61" t="s">
        <v>90</v>
      </c>
      <c r="C29" s="35">
        <v>4301051180</v>
      </c>
      <c r="D29" s="413">
        <v>4607091383935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2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91</v>
      </c>
      <c r="B30" s="61" t="s">
        <v>92</v>
      </c>
      <c r="C30" s="35">
        <v>4301051426</v>
      </c>
      <c r="D30" s="413">
        <v>4680115881853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93</v>
      </c>
      <c r="B31" s="61" t="s">
        <v>94</v>
      </c>
      <c r="C31" s="35">
        <v>4301051593</v>
      </c>
      <c r="D31" s="413">
        <v>4607091383911</v>
      </c>
      <c r="E31" s="413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27" t="s">
        <v>95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hidden="1" customHeight="1" x14ac:dyDescent="0.25">
      <c r="A32" s="61" t="s">
        <v>93</v>
      </c>
      <c r="B32" s="61" t="s">
        <v>96</v>
      </c>
      <c r="C32" s="35">
        <v>4301051178</v>
      </c>
      <c r="D32" s="413">
        <v>4607091383911</v>
      </c>
      <c r="E32" s="413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80</v>
      </c>
      <c r="L32" s="37" t="s">
        <v>79</v>
      </c>
      <c r="M32" s="36">
        <v>35</v>
      </c>
      <c r="N32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5"/>
      <c r="P32" s="415"/>
      <c r="Q32" s="415"/>
      <c r="R32" s="416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t="27" hidden="1" customHeight="1" x14ac:dyDescent="0.25">
      <c r="A33" s="61" t="s">
        <v>97</v>
      </c>
      <c r="B33" s="61" t="s">
        <v>98</v>
      </c>
      <c r="C33" s="35">
        <v>4301051592</v>
      </c>
      <c r="D33" s="413">
        <v>4607091388244</v>
      </c>
      <c r="E33" s="413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80</v>
      </c>
      <c r="L33" s="37" t="s">
        <v>79</v>
      </c>
      <c r="M33" s="36">
        <v>40</v>
      </c>
      <c r="N33" s="42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5"/>
      <c r="P33" s="415"/>
      <c r="Q33" s="415"/>
      <c r="R33" s="416"/>
      <c r="S33" s="38" t="s">
        <v>48</v>
      </c>
      <c r="T33" s="38" t="s">
        <v>48</v>
      </c>
      <c r="U33" s="39" t="s">
        <v>0</v>
      </c>
      <c r="V33" s="57">
        <v>0</v>
      </c>
      <c r="W33" s="54">
        <f t="shared" si="0"/>
        <v>0</v>
      </c>
      <c r="X33" s="40" t="str">
        <f t="shared" si="1"/>
        <v/>
      </c>
      <c r="Y33" s="66" t="s">
        <v>48</v>
      </c>
      <c r="Z33" s="67" t="s">
        <v>48</v>
      </c>
      <c r="AD33" s="68"/>
      <c r="BA33" s="78" t="s">
        <v>66</v>
      </c>
    </row>
    <row r="34" spans="1:53" hidden="1" x14ac:dyDescent="0.2">
      <c r="A34" s="420"/>
      <c r="B34" s="420"/>
      <c r="C34" s="420"/>
      <c r="D34" s="420"/>
      <c r="E34" s="420"/>
      <c r="F34" s="420"/>
      <c r="G34" s="420"/>
      <c r="H34" s="420"/>
      <c r="I34" s="420"/>
      <c r="J34" s="420"/>
      <c r="K34" s="420"/>
      <c r="L34" s="420"/>
      <c r="M34" s="421"/>
      <c r="N34" s="417" t="s">
        <v>43</v>
      </c>
      <c r="O34" s="418"/>
      <c r="P34" s="418"/>
      <c r="Q34" s="418"/>
      <c r="R34" s="418"/>
      <c r="S34" s="418"/>
      <c r="T34" s="419"/>
      <c r="U34" s="41" t="s">
        <v>42</v>
      </c>
      <c r="V34" s="42">
        <f>IFERROR(V26/H26,"0")+IFERROR(V27/H27,"0")+IFERROR(V28/H28,"0")+IFERROR(V29/H29,"0")+IFERROR(V30/H30,"0")+IFERROR(V31/H31,"0")+IFERROR(V32/H32,"0")+IFERROR(V33/H33,"0")</f>
        <v>0</v>
      </c>
      <c r="W34" s="42">
        <f>IFERROR(W26/H26,"0")+IFERROR(W27/H27,"0")+IFERROR(W28/H28,"0")+IFERROR(W29/H29,"0")+IFERROR(W30/H30,"0")+IFERROR(W31/H31,"0")+IFERROR(W32/H32,"0")+IFERROR(W33/H33,"0")</f>
        <v>0</v>
      </c>
      <c r="X34" s="42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5"/>
      <c r="Z34" s="65"/>
    </row>
    <row r="35" spans="1:53" hidden="1" x14ac:dyDescent="0.2">
      <c r="A35" s="420"/>
      <c r="B35" s="420"/>
      <c r="C35" s="420"/>
      <c r="D35" s="420"/>
      <c r="E35" s="420"/>
      <c r="F35" s="420"/>
      <c r="G35" s="420"/>
      <c r="H35" s="420"/>
      <c r="I35" s="420"/>
      <c r="J35" s="420"/>
      <c r="K35" s="420"/>
      <c r="L35" s="420"/>
      <c r="M35" s="421"/>
      <c r="N35" s="417" t="s">
        <v>43</v>
      </c>
      <c r="O35" s="418"/>
      <c r="P35" s="418"/>
      <c r="Q35" s="418"/>
      <c r="R35" s="418"/>
      <c r="S35" s="418"/>
      <c r="T35" s="419"/>
      <c r="U35" s="41" t="s">
        <v>0</v>
      </c>
      <c r="V35" s="42">
        <f>IFERROR(SUM(V26:V33),"0")</f>
        <v>0</v>
      </c>
      <c r="W35" s="42">
        <f>IFERROR(SUM(W26:W33),"0")</f>
        <v>0</v>
      </c>
      <c r="X35" s="41"/>
      <c r="Y35" s="65"/>
      <c r="Z35" s="65"/>
    </row>
    <row r="36" spans="1:53" ht="14.25" hidden="1" customHeight="1" x14ac:dyDescent="0.25">
      <c r="A36" s="412" t="s">
        <v>99</v>
      </c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/>
      <c r="Y36" s="64"/>
      <c r="Z36" s="64"/>
    </row>
    <row r="37" spans="1:53" ht="27" hidden="1" customHeight="1" x14ac:dyDescent="0.25">
      <c r="A37" s="61" t="s">
        <v>100</v>
      </c>
      <c r="B37" s="61" t="s">
        <v>101</v>
      </c>
      <c r="C37" s="35">
        <v>4301032013</v>
      </c>
      <c r="D37" s="413">
        <v>4607091388503</v>
      </c>
      <c r="E37" s="413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80</v>
      </c>
      <c r="L37" s="37" t="s">
        <v>103</v>
      </c>
      <c r="M37" s="36">
        <v>120</v>
      </c>
      <c r="N37" s="4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5"/>
      <c r="P37" s="415"/>
      <c r="Q37" s="415"/>
      <c r="R37" s="416"/>
      <c r="S37" s="38" t="s">
        <v>48</v>
      </c>
      <c r="T37" s="38" t="s">
        <v>48</v>
      </c>
      <c r="U37" s="39" t="s">
        <v>0</v>
      </c>
      <c r="V37" s="57">
        <v>0</v>
      </c>
      <c r="W37" s="54">
        <f>IFERROR(IF(V37="",0,CEILING((V37/$H37),1)*$H37),"")</f>
        <v>0</v>
      </c>
      <c r="X37" s="40" t="str">
        <f>IFERROR(IF(W37=0,"",ROUNDUP(W37/H37,0)*0.00753),"")</f>
        <v/>
      </c>
      <c r="Y37" s="66" t="s">
        <v>48</v>
      </c>
      <c r="Z37" s="67" t="s">
        <v>48</v>
      </c>
      <c r="AD37" s="68"/>
      <c r="BA37" s="79" t="s">
        <v>102</v>
      </c>
    </row>
    <row r="38" spans="1:53" hidden="1" x14ac:dyDescent="0.2">
      <c r="A38" s="420"/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1"/>
      <c r="N38" s="417" t="s">
        <v>43</v>
      </c>
      <c r="O38" s="418"/>
      <c r="P38" s="418"/>
      <c r="Q38" s="418"/>
      <c r="R38" s="418"/>
      <c r="S38" s="418"/>
      <c r="T38" s="419"/>
      <c r="U38" s="41" t="s">
        <v>42</v>
      </c>
      <c r="V38" s="42">
        <f>IFERROR(V37/H37,"0")</f>
        <v>0</v>
      </c>
      <c r="W38" s="42">
        <f>IFERROR(W37/H37,"0")</f>
        <v>0</v>
      </c>
      <c r="X38" s="42">
        <f>IFERROR(IF(X37="",0,X37),"0")</f>
        <v>0</v>
      </c>
      <c r="Y38" s="65"/>
      <c r="Z38" s="65"/>
    </row>
    <row r="39" spans="1:53" hidden="1" x14ac:dyDescent="0.2">
      <c r="A39" s="420"/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1"/>
      <c r="N39" s="417" t="s">
        <v>43</v>
      </c>
      <c r="O39" s="418"/>
      <c r="P39" s="418"/>
      <c r="Q39" s="418"/>
      <c r="R39" s="418"/>
      <c r="S39" s="418"/>
      <c r="T39" s="419"/>
      <c r="U39" s="41" t="s">
        <v>0</v>
      </c>
      <c r="V39" s="42">
        <f>IFERROR(SUM(V37:V37),"0")</f>
        <v>0</v>
      </c>
      <c r="W39" s="42">
        <f>IFERROR(SUM(W37:W37),"0")</f>
        <v>0</v>
      </c>
      <c r="X39" s="41"/>
      <c r="Y39" s="65"/>
      <c r="Z39" s="65"/>
    </row>
    <row r="40" spans="1:53" ht="14.25" hidden="1" customHeight="1" x14ac:dyDescent="0.25">
      <c r="A40" s="412" t="s">
        <v>104</v>
      </c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2"/>
      <c r="O40" s="412"/>
      <c r="P40" s="412"/>
      <c r="Q40" s="412"/>
      <c r="R40" s="412"/>
      <c r="S40" s="412"/>
      <c r="T40" s="412"/>
      <c r="U40" s="412"/>
      <c r="V40" s="412"/>
      <c r="W40" s="412"/>
      <c r="X40" s="412"/>
      <c r="Y40" s="64"/>
      <c r="Z40" s="64"/>
    </row>
    <row r="41" spans="1:53" ht="80.25" hidden="1" customHeight="1" x14ac:dyDescent="0.25">
      <c r="A41" s="61" t="s">
        <v>105</v>
      </c>
      <c r="B41" s="61" t="s">
        <v>106</v>
      </c>
      <c r="C41" s="35">
        <v>4301160001</v>
      </c>
      <c r="D41" s="413">
        <v>4607091388282</v>
      </c>
      <c r="E41" s="413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80</v>
      </c>
      <c r="L41" s="37" t="s">
        <v>103</v>
      </c>
      <c r="M41" s="36">
        <v>30</v>
      </c>
      <c r="N41" s="43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5"/>
      <c r="P41" s="415"/>
      <c r="Q41" s="415"/>
      <c r="R41" s="416"/>
      <c r="S41" s="38" t="s">
        <v>48</v>
      </c>
      <c r="T41" s="38" t="s">
        <v>48</v>
      </c>
      <c r="U41" s="39" t="s">
        <v>0</v>
      </c>
      <c r="V41" s="57">
        <v>0</v>
      </c>
      <c r="W41" s="54">
        <f>IFERROR(IF(V41="",0,CEILING((V41/$H41),1)*$H41),"")</f>
        <v>0</v>
      </c>
      <c r="X41" s="40" t="str">
        <f>IFERROR(IF(W41=0,"",ROUNDUP(W41/H41,0)*0.00753),"")</f>
        <v/>
      </c>
      <c r="Y41" s="66" t="s">
        <v>107</v>
      </c>
      <c r="Z41" s="67" t="s">
        <v>48</v>
      </c>
      <c r="AD41" s="68"/>
      <c r="BA41" s="80" t="s">
        <v>66</v>
      </c>
    </row>
    <row r="42" spans="1:53" hidden="1" x14ac:dyDescent="0.2">
      <c r="A42" s="420"/>
      <c r="B42" s="420"/>
      <c r="C42" s="420"/>
      <c r="D42" s="420"/>
      <c r="E42" s="420"/>
      <c r="F42" s="420"/>
      <c r="G42" s="420"/>
      <c r="H42" s="420"/>
      <c r="I42" s="420"/>
      <c r="J42" s="420"/>
      <c r="K42" s="420"/>
      <c r="L42" s="420"/>
      <c r="M42" s="421"/>
      <c r="N42" s="417" t="s">
        <v>43</v>
      </c>
      <c r="O42" s="418"/>
      <c r="P42" s="418"/>
      <c r="Q42" s="418"/>
      <c r="R42" s="418"/>
      <c r="S42" s="418"/>
      <c r="T42" s="419"/>
      <c r="U42" s="41" t="s">
        <v>42</v>
      </c>
      <c r="V42" s="42">
        <f>IFERROR(V41/H41,"0")</f>
        <v>0</v>
      </c>
      <c r="W42" s="42">
        <f>IFERROR(W41/H41,"0")</f>
        <v>0</v>
      </c>
      <c r="X42" s="42">
        <f>IFERROR(IF(X41="",0,X41),"0")</f>
        <v>0</v>
      </c>
      <c r="Y42" s="65"/>
      <c r="Z42" s="65"/>
    </row>
    <row r="43" spans="1:53" hidden="1" x14ac:dyDescent="0.2">
      <c r="A43" s="420"/>
      <c r="B43" s="420"/>
      <c r="C43" s="420"/>
      <c r="D43" s="420"/>
      <c r="E43" s="420"/>
      <c r="F43" s="420"/>
      <c r="G43" s="420"/>
      <c r="H43" s="420"/>
      <c r="I43" s="420"/>
      <c r="J43" s="420"/>
      <c r="K43" s="420"/>
      <c r="L43" s="420"/>
      <c r="M43" s="421"/>
      <c r="N43" s="417" t="s">
        <v>43</v>
      </c>
      <c r="O43" s="418"/>
      <c r="P43" s="418"/>
      <c r="Q43" s="418"/>
      <c r="R43" s="418"/>
      <c r="S43" s="418"/>
      <c r="T43" s="419"/>
      <c r="U43" s="41" t="s">
        <v>0</v>
      </c>
      <c r="V43" s="42">
        <f>IFERROR(SUM(V41:V41),"0")</f>
        <v>0</v>
      </c>
      <c r="W43" s="42">
        <f>IFERROR(SUM(W41:W41),"0")</f>
        <v>0</v>
      </c>
      <c r="X43" s="41"/>
      <c r="Y43" s="65"/>
      <c r="Z43" s="65"/>
    </row>
    <row r="44" spans="1:53" ht="14.25" hidden="1" customHeight="1" x14ac:dyDescent="0.25">
      <c r="A44" s="412" t="s">
        <v>108</v>
      </c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/>
      <c r="Y44" s="64"/>
      <c r="Z44" s="64"/>
    </row>
    <row r="45" spans="1:53" ht="27" hidden="1" customHeight="1" x14ac:dyDescent="0.25">
      <c r="A45" s="61" t="s">
        <v>109</v>
      </c>
      <c r="B45" s="61" t="s">
        <v>110</v>
      </c>
      <c r="C45" s="35">
        <v>4301170002</v>
      </c>
      <c r="D45" s="413">
        <v>4607091389111</v>
      </c>
      <c r="E45" s="413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80</v>
      </c>
      <c r="L45" s="37" t="s">
        <v>103</v>
      </c>
      <c r="M45" s="36">
        <v>120</v>
      </c>
      <c r="N45" s="4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5"/>
      <c r="P45" s="415"/>
      <c r="Q45" s="415"/>
      <c r="R45" s="416"/>
      <c r="S45" s="38" t="s">
        <v>48</v>
      </c>
      <c r="T45" s="38" t="s">
        <v>48</v>
      </c>
      <c r="U45" s="39" t="s">
        <v>0</v>
      </c>
      <c r="V45" s="57">
        <v>0</v>
      </c>
      <c r="W45" s="54">
        <f>IFERROR(IF(V45="",0,CEILING((V45/$H45),1)*$H45),"")</f>
        <v>0</v>
      </c>
      <c r="X45" s="40" t="str">
        <f>IFERROR(IF(W45=0,"",ROUNDUP(W45/H45,0)*0.00753),"")</f>
        <v/>
      </c>
      <c r="Y45" s="66" t="s">
        <v>48</v>
      </c>
      <c r="Z45" s="67" t="s">
        <v>48</v>
      </c>
      <c r="AD45" s="68"/>
      <c r="BA45" s="81" t="s">
        <v>102</v>
      </c>
    </row>
    <row r="46" spans="1:53" hidden="1" x14ac:dyDescent="0.2">
      <c r="A46" s="420"/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1"/>
      <c r="N46" s="417" t="s">
        <v>43</v>
      </c>
      <c r="O46" s="418"/>
      <c r="P46" s="418"/>
      <c r="Q46" s="418"/>
      <c r="R46" s="418"/>
      <c r="S46" s="418"/>
      <c r="T46" s="419"/>
      <c r="U46" s="41" t="s">
        <v>42</v>
      </c>
      <c r="V46" s="42">
        <f>IFERROR(V45/H45,"0")</f>
        <v>0</v>
      </c>
      <c r="W46" s="42">
        <f>IFERROR(W45/H45,"0")</f>
        <v>0</v>
      </c>
      <c r="X46" s="42">
        <f>IFERROR(IF(X45="",0,X45),"0")</f>
        <v>0</v>
      </c>
      <c r="Y46" s="65"/>
      <c r="Z46" s="65"/>
    </row>
    <row r="47" spans="1:53" hidden="1" x14ac:dyDescent="0.2">
      <c r="A47" s="420"/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1"/>
      <c r="N47" s="417" t="s">
        <v>43</v>
      </c>
      <c r="O47" s="418"/>
      <c r="P47" s="418"/>
      <c r="Q47" s="418"/>
      <c r="R47" s="418"/>
      <c r="S47" s="418"/>
      <c r="T47" s="419"/>
      <c r="U47" s="41" t="s">
        <v>0</v>
      </c>
      <c r="V47" s="42">
        <f>IFERROR(SUM(V45:V45),"0")</f>
        <v>0</v>
      </c>
      <c r="W47" s="42">
        <f>IFERROR(SUM(W45:W45),"0")</f>
        <v>0</v>
      </c>
      <c r="X47" s="41"/>
      <c r="Y47" s="65"/>
      <c r="Z47" s="65"/>
    </row>
    <row r="48" spans="1:53" ht="27.75" hidden="1" customHeight="1" x14ac:dyDescent="0.2">
      <c r="A48" s="410" t="s">
        <v>111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53"/>
      <c r="Z48" s="53"/>
    </row>
    <row r="49" spans="1:53" ht="16.5" hidden="1" customHeight="1" x14ac:dyDescent="0.25">
      <c r="A49" s="411" t="s">
        <v>112</v>
      </c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63"/>
      <c r="Z49" s="63"/>
    </row>
    <row r="50" spans="1:53" ht="14.25" hidden="1" customHeight="1" x14ac:dyDescent="0.25">
      <c r="A50" s="412" t="s">
        <v>113</v>
      </c>
      <c r="B50" s="412"/>
      <c r="C50" s="412"/>
      <c r="D50" s="412"/>
      <c r="E50" s="412"/>
      <c r="F50" s="412"/>
      <c r="G50" s="412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/>
      <c r="X50" s="412"/>
      <c r="Y50" s="64"/>
      <c r="Z50" s="64"/>
    </row>
    <row r="51" spans="1:53" ht="27" hidden="1" customHeight="1" x14ac:dyDescent="0.25">
      <c r="A51" s="61" t="s">
        <v>114</v>
      </c>
      <c r="B51" s="61" t="s">
        <v>115</v>
      </c>
      <c r="C51" s="35">
        <v>4301020234</v>
      </c>
      <c r="D51" s="413">
        <v>4680115881440</v>
      </c>
      <c r="E51" s="413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6">
        <v>50</v>
      </c>
      <c r="N51" s="4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5"/>
      <c r="P51" s="415"/>
      <c r="Q51" s="415"/>
      <c r="R51" s="416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IFERROR(IF(W51=0,"",ROUNDUP(W51/H51,0)*0.02175),"")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t="27" hidden="1" customHeight="1" x14ac:dyDescent="0.25">
      <c r="A52" s="61" t="s">
        <v>118</v>
      </c>
      <c r="B52" s="61" t="s">
        <v>119</v>
      </c>
      <c r="C52" s="35">
        <v>4301020232</v>
      </c>
      <c r="D52" s="413">
        <v>4680115881433</v>
      </c>
      <c r="E52" s="413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80</v>
      </c>
      <c r="L52" s="37" t="s">
        <v>116</v>
      </c>
      <c r="M52" s="36">
        <v>50</v>
      </c>
      <c r="N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5"/>
      <c r="P52" s="415"/>
      <c r="Q52" s="415"/>
      <c r="R52" s="416"/>
      <c r="S52" s="38" t="s">
        <v>48</v>
      </c>
      <c r="T52" s="38" t="s">
        <v>48</v>
      </c>
      <c r="U52" s="39" t="s">
        <v>0</v>
      </c>
      <c r="V52" s="57">
        <v>0</v>
      </c>
      <c r="W52" s="54">
        <f>IFERROR(IF(V52="",0,CEILING((V52/$H52),1)*$H52),"")</f>
        <v>0</v>
      </c>
      <c r="X52" s="40" t="str">
        <f>IFERROR(IF(W52=0,"",ROUNDUP(W52/H52,0)*0.00753),"")</f>
        <v/>
      </c>
      <c r="Y52" s="66" t="s">
        <v>48</v>
      </c>
      <c r="Z52" s="67" t="s">
        <v>48</v>
      </c>
      <c r="AD52" s="68"/>
      <c r="BA52" s="83" t="s">
        <v>66</v>
      </c>
    </row>
    <row r="53" spans="1:53" hidden="1" x14ac:dyDescent="0.2">
      <c r="A53" s="420"/>
      <c r="B53" s="420"/>
      <c r="C53" s="420"/>
      <c r="D53" s="420"/>
      <c r="E53" s="420"/>
      <c r="F53" s="420"/>
      <c r="G53" s="420"/>
      <c r="H53" s="420"/>
      <c r="I53" s="420"/>
      <c r="J53" s="420"/>
      <c r="K53" s="420"/>
      <c r="L53" s="420"/>
      <c r="M53" s="421"/>
      <c r="N53" s="417" t="s">
        <v>43</v>
      </c>
      <c r="O53" s="418"/>
      <c r="P53" s="418"/>
      <c r="Q53" s="418"/>
      <c r="R53" s="418"/>
      <c r="S53" s="418"/>
      <c r="T53" s="419"/>
      <c r="U53" s="41" t="s">
        <v>42</v>
      </c>
      <c r="V53" s="42">
        <f>IFERROR(V51/H51,"0")+IFERROR(V52/H52,"0")</f>
        <v>0</v>
      </c>
      <c r="W53" s="42">
        <f>IFERROR(W51/H51,"0")+IFERROR(W52/H52,"0")</f>
        <v>0</v>
      </c>
      <c r="X53" s="42">
        <f>IFERROR(IF(X51="",0,X51),"0")+IFERROR(IF(X52="",0,X52),"0")</f>
        <v>0</v>
      </c>
      <c r="Y53" s="65"/>
      <c r="Z53" s="65"/>
    </row>
    <row r="54" spans="1:53" hidden="1" x14ac:dyDescent="0.2">
      <c r="A54" s="420"/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1"/>
      <c r="N54" s="417" t="s">
        <v>43</v>
      </c>
      <c r="O54" s="418"/>
      <c r="P54" s="418"/>
      <c r="Q54" s="418"/>
      <c r="R54" s="418"/>
      <c r="S54" s="418"/>
      <c r="T54" s="419"/>
      <c r="U54" s="41" t="s">
        <v>0</v>
      </c>
      <c r="V54" s="42">
        <f>IFERROR(SUM(V51:V52),"0")</f>
        <v>0</v>
      </c>
      <c r="W54" s="42">
        <f>IFERROR(SUM(W51:W52),"0")</f>
        <v>0</v>
      </c>
      <c r="X54" s="41"/>
      <c r="Y54" s="65"/>
      <c r="Z54" s="65"/>
    </row>
    <row r="55" spans="1:53" ht="16.5" hidden="1" customHeight="1" x14ac:dyDescent="0.25">
      <c r="A55" s="411" t="s">
        <v>120</v>
      </c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/>
      <c r="Y55" s="63"/>
      <c r="Z55" s="63"/>
    </row>
    <row r="56" spans="1:53" ht="14.25" hidden="1" customHeight="1" x14ac:dyDescent="0.25">
      <c r="A56" s="412" t="s">
        <v>121</v>
      </c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64"/>
      <c r="Z56" s="64"/>
    </row>
    <row r="57" spans="1:53" ht="27" hidden="1" customHeight="1" x14ac:dyDescent="0.25">
      <c r="A57" s="61" t="s">
        <v>122</v>
      </c>
      <c r="B57" s="61" t="s">
        <v>123</v>
      </c>
      <c r="C57" s="35">
        <v>4301011452</v>
      </c>
      <c r="D57" s="413">
        <v>4680115881426</v>
      </c>
      <c r="E57" s="413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6">
        <v>50</v>
      </c>
      <c r="N57" s="4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hidden="1" customHeight="1" x14ac:dyDescent="0.25">
      <c r="A58" s="61" t="s">
        <v>122</v>
      </c>
      <c r="B58" s="61" t="s">
        <v>124</v>
      </c>
      <c r="C58" s="35">
        <v>4301011481</v>
      </c>
      <c r="D58" s="413">
        <v>4680115881426</v>
      </c>
      <c r="E58" s="413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6">
        <v>55</v>
      </c>
      <c r="N58" s="43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IFERROR(IF(W58=0,"",ROUNDUP(W58/H58,0)*0.02039),"")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hidden="1" customHeight="1" x14ac:dyDescent="0.25">
      <c r="A59" s="61" t="s">
        <v>126</v>
      </c>
      <c r="B59" s="61" t="s">
        <v>127</v>
      </c>
      <c r="C59" s="35">
        <v>4301011437</v>
      </c>
      <c r="D59" s="413">
        <v>4680115881419</v>
      </c>
      <c r="E59" s="413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80</v>
      </c>
      <c r="L59" s="37" t="s">
        <v>116</v>
      </c>
      <c r="M59" s="36">
        <v>50</v>
      </c>
      <c r="N59" s="4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5"/>
      <c r="P59" s="415"/>
      <c r="Q59" s="415"/>
      <c r="R59" s="416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t="27" hidden="1" customHeight="1" x14ac:dyDescent="0.25">
      <c r="A60" s="61" t="s">
        <v>128</v>
      </c>
      <c r="B60" s="61" t="s">
        <v>129</v>
      </c>
      <c r="C60" s="35">
        <v>4301011458</v>
      </c>
      <c r="D60" s="413">
        <v>4680115881525</v>
      </c>
      <c r="E60" s="413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80</v>
      </c>
      <c r="L60" s="37" t="s">
        <v>116</v>
      </c>
      <c r="M60" s="36">
        <v>50</v>
      </c>
      <c r="N60" s="438" t="s">
        <v>130</v>
      </c>
      <c r="O60" s="415"/>
      <c r="P60" s="415"/>
      <c r="Q60" s="415"/>
      <c r="R60" s="416"/>
      <c r="S60" s="38" t="s">
        <v>48</v>
      </c>
      <c r="T60" s="38" t="s">
        <v>48</v>
      </c>
      <c r="U60" s="39" t="s">
        <v>0</v>
      </c>
      <c r="V60" s="57">
        <v>0</v>
      </c>
      <c r="W60" s="54">
        <f>IFERROR(IF(V60="",0,CEILING((V60/$H60),1)*$H60),"")</f>
        <v>0</v>
      </c>
      <c r="X60" s="40" t="str">
        <f>IFERROR(IF(W60=0,"",ROUNDUP(W60/H60,0)*0.00937),"")</f>
        <v/>
      </c>
      <c r="Y60" s="66" t="s">
        <v>48</v>
      </c>
      <c r="Z60" s="67" t="s">
        <v>48</v>
      </c>
      <c r="AD60" s="68"/>
      <c r="BA60" s="87" t="s">
        <v>66</v>
      </c>
    </row>
    <row r="61" spans="1:53" hidden="1" x14ac:dyDescent="0.2">
      <c r="A61" s="420"/>
      <c r="B61" s="420"/>
      <c r="C61" s="420"/>
      <c r="D61" s="420"/>
      <c r="E61" s="420"/>
      <c r="F61" s="420"/>
      <c r="G61" s="420"/>
      <c r="H61" s="420"/>
      <c r="I61" s="420"/>
      <c r="J61" s="420"/>
      <c r="K61" s="420"/>
      <c r="L61" s="420"/>
      <c r="M61" s="421"/>
      <c r="N61" s="417" t="s">
        <v>43</v>
      </c>
      <c r="O61" s="418"/>
      <c r="P61" s="418"/>
      <c r="Q61" s="418"/>
      <c r="R61" s="418"/>
      <c r="S61" s="418"/>
      <c r="T61" s="419"/>
      <c r="U61" s="41" t="s">
        <v>42</v>
      </c>
      <c r="V61" s="42">
        <f>IFERROR(V57/H57,"0")+IFERROR(V58/H58,"0")+IFERROR(V59/H59,"0")+IFERROR(V60/H60,"0")</f>
        <v>0</v>
      </c>
      <c r="W61" s="42">
        <f>IFERROR(W57/H57,"0")+IFERROR(W58/H58,"0")+IFERROR(W59/H59,"0")+IFERROR(W60/H60,"0")</f>
        <v>0</v>
      </c>
      <c r="X61" s="42">
        <f>IFERROR(IF(X57="",0,X57),"0")+IFERROR(IF(X58="",0,X58),"0")+IFERROR(IF(X59="",0,X59),"0")+IFERROR(IF(X60="",0,X60),"0")</f>
        <v>0</v>
      </c>
      <c r="Y61" s="65"/>
      <c r="Z61" s="65"/>
    </row>
    <row r="62" spans="1:53" hidden="1" x14ac:dyDescent="0.2">
      <c r="A62" s="420"/>
      <c r="B62" s="420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421"/>
      <c r="N62" s="417" t="s">
        <v>43</v>
      </c>
      <c r="O62" s="418"/>
      <c r="P62" s="418"/>
      <c r="Q62" s="418"/>
      <c r="R62" s="418"/>
      <c r="S62" s="418"/>
      <c r="T62" s="419"/>
      <c r="U62" s="41" t="s">
        <v>0</v>
      </c>
      <c r="V62" s="42">
        <f>IFERROR(SUM(V57:V60),"0")</f>
        <v>0</v>
      </c>
      <c r="W62" s="42">
        <f>IFERROR(SUM(W57:W60),"0")</f>
        <v>0</v>
      </c>
      <c r="X62" s="41"/>
      <c r="Y62" s="65"/>
      <c r="Z62" s="65"/>
    </row>
    <row r="63" spans="1:53" ht="16.5" hidden="1" customHeight="1" x14ac:dyDescent="0.25">
      <c r="A63" s="411" t="s">
        <v>111</v>
      </c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1"/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63"/>
      <c r="Z63" s="63"/>
    </row>
    <row r="64" spans="1:53" ht="14.25" hidden="1" customHeight="1" x14ac:dyDescent="0.25">
      <c r="A64" s="412" t="s">
        <v>121</v>
      </c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2"/>
      <c r="X64" s="412"/>
      <c r="Y64" s="64"/>
      <c r="Z64" s="64"/>
    </row>
    <row r="65" spans="1:53" ht="27" customHeight="1" x14ac:dyDescent="0.25">
      <c r="A65" s="61" t="s">
        <v>131</v>
      </c>
      <c r="B65" s="61" t="s">
        <v>132</v>
      </c>
      <c r="C65" s="35">
        <v>4301011623</v>
      </c>
      <c r="D65" s="413">
        <v>4607091382945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6">
        <v>50</v>
      </c>
      <c r="N65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100</v>
      </c>
      <c r="W65" s="54">
        <f t="shared" ref="W65:W85" si="2">IFERROR(IF(V65="",0,CEILING((V65/$H65),1)*$H65),"")</f>
        <v>100.8</v>
      </c>
      <c r="X65" s="40">
        <f t="shared" ref="X65:X71" si="3">IFERROR(IF(W65=0,"",ROUNDUP(W65/H65,0)*0.02175),"")</f>
        <v>0.19574999999999998</v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133</v>
      </c>
      <c r="B66" s="61" t="s">
        <v>134</v>
      </c>
      <c r="C66" s="35">
        <v>4301011380</v>
      </c>
      <c r="D66" s="413">
        <v>4607091385670</v>
      </c>
      <c r="E66" s="413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117</v>
      </c>
      <c r="L66" s="37" t="s">
        <v>116</v>
      </c>
      <c r="M66" s="36">
        <v>50</v>
      </c>
      <c r="N66" s="4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133</v>
      </c>
      <c r="B67" s="61" t="s">
        <v>135</v>
      </c>
      <c r="C67" s="35">
        <v>4301011540</v>
      </c>
      <c r="D67" s="413">
        <v>4607091385670</v>
      </c>
      <c r="E67" s="413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117</v>
      </c>
      <c r="L67" s="37" t="s">
        <v>136</v>
      </c>
      <c r="M67" s="36">
        <v>50</v>
      </c>
      <c r="N67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hidden="1" customHeight="1" x14ac:dyDescent="0.25">
      <c r="A68" s="61" t="s">
        <v>137</v>
      </c>
      <c r="B68" s="61" t="s">
        <v>138</v>
      </c>
      <c r="C68" s="35">
        <v>4301011625</v>
      </c>
      <c r="D68" s="413">
        <v>4680115883956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6">
        <v>50</v>
      </c>
      <c r="N68" s="4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27" hidden="1" customHeight="1" x14ac:dyDescent="0.25">
      <c r="A69" s="61" t="s">
        <v>139</v>
      </c>
      <c r="B69" s="61" t="s">
        <v>140</v>
      </c>
      <c r="C69" s="35">
        <v>4301011468</v>
      </c>
      <c r="D69" s="413">
        <v>4680115881327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6">
        <v>50</v>
      </c>
      <c r="N69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hidden="1" customHeight="1" x14ac:dyDescent="0.25">
      <c r="A70" s="61" t="s">
        <v>142</v>
      </c>
      <c r="B70" s="61" t="s">
        <v>143</v>
      </c>
      <c r="C70" s="35">
        <v>4301011703</v>
      </c>
      <c r="D70" s="413">
        <v>4680115882133</v>
      </c>
      <c r="E70" s="413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117</v>
      </c>
      <c r="L70" s="37" t="s">
        <v>116</v>
      </c>
      <c r="M70" s="36">
        <v>50</v>
      </c>
      <c r="N70" s="4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16.5" hidden="1" customHeight="1" x14ac:dyDescent="0.25">
      <c r="A71" s="61" t="s">
        <v>142</v>
      </c>
      <c r="B71" s="61" t="s">
        <v>144</v>
      </c>
      <c r="C71" s="35">
        <v>4301011514</v>
      </c>
      <c r="D71" s="413">
        <v>4680115882133</v>
      </c>
      <c r="E71" s="413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117</v>
      </c>
      <c r="L71" s="37" t="s">
        <v>116</v>
      </c>
      <c r="M71" s="36">
        <v>50</v>
      </c>
      <c r="N71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si="3"/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4301011192</v>
      </c>
      <c r="D72" s="413">
        <v>4607091382952</v>
      </c>
      <c r="E72" s="413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80</v>
      </c>
      <c r="L72" s="37" t="s">
        <v>116</v>
      </c>
      <c r="M72" s="36">
        <v>50</v>
      </c>
      <c r="N72" s="4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30</v>
      </c>
      <c r="W72" s="54">
        <f t="shared" si="2"/>
        <v>30</v>
      </c>
      <c r="X72" s="40">
        <f>IFERROR(IF(W72=0,"",ROUNDUP(W72/H72,0)*0.00753),"")</f>
        <v>7.5300000000000006E-2</v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4301011382</v>
      </c>
      <c r="D73" s="413">
        <v>4607091385687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136</v>
      </c>
      <c r="M73" s="36">
        <v>50</v>
      </c>
      <c r="N73" s="4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120</v>
      </c>
      <c r="W73" s="54">
        <f t="shared" si="2"/>
        <v>120</v>
      </c>
      <c r="X73" s="40">
        <f t="shared" ref="X73:X79" si="4">IFERROR(IF(W73=0,"",ROUNDUP(W73/H73,0)*0.00937),"")</f>
        <v>0.28110000000000002</v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149</v>
      </c>
      <c r="B74" s="61" t="s">
        <v>150</v>
      </c>
      <c r="C74" s="35">
        <v>4301011565</v>
      </c>
      <c r="D74" s="413">
        <v>4680115882539</v>
      </c>
      <c r="E74" s="413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80</v>
      </c>
      <c r="L74" s="37" t="s">
        <v>136</v>
      </c>
      <c r="M74" s="36">
        <v>50</v>
      </c>
      <c r="N74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151</v>
      </c>
      <c r="B75" s="61" t="s">
        <v>152</v>
      </c>
      <c r="C75" s="35">
        <v>4301011344</v>
      </c>
      <c r="D75" s="413">
        <v>4607091384604</v>
      </c>
      <c r="E75" s="413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116</v>
      </c>
      <c r="M75" s="36">
        <v>50</v>
      </c>
      <c r="N75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hidden="1" customHeight="1" x14ac:dyDescent="0.25">
      <c r="A76" s="61" t="s">
        <v>153</v>
      </c>
      <c r="B76" s="61" t="s">
        <v>154</v>
      </c>
      <c r="C76" s="35">
        <v>4301011386</v>
      </c>
      <c r="D76" s="413">
        <v>4680115880283</v>
      </c>
      <c r="E76" s="413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116</v>
      </c>
      <c r="M76" s="36">
        <v>45</v>
      </c>
      <c r="N76" s="4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hidden="1" customHeight="1" x14ac:dyDescent="0.25">
      <c r="A77" s="61" t="s">
        <v>155</v>
      </c>
      <c r="B77" s="61" t="s">
        <v>156</v>
      </c>
      <c r="C77" s="35">
        <v>4301011624</v>
      </c>
      <c r="D77" s="413">
        <v>4680115883949</v>
      </c>
      <c r="E77" s="413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116</v>
      </c>
      <c r="M77" s="36">
        <v>50</v>
      </c>
      <c r="N77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hidden="1" customHeight="1" x14ac:dyDescent="0.25">
      <c r="A78" s="61" t="s">
        <v>157</v>
      </c>
      <c r="B78" s="61" t="s">
        <v>158</v>
      </c>
      <c r="C78" s="35">
        <v>4301011476</v>
      </c>
      <c r="D78" s="413">
        <v>4680115881518</v>
      </c>
      <c r="E78" s="413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136</v>
      </c>
      <c r="M78" s="36">
        <v>50</v>
      </c>
      <c r="N78" s="4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159</v>
      </c>
      <c r="B79" s="61" t="s">
        <v>160</v>
      </c>
      <c r="C79" s="35">
        <v>4301011443</v>
      </c>
      <c r="D79" s="413">
        <v>4680115881303</v>
      </c>
      <c r="E79" s="413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141</v>
      </c>
      <c r="M79" s="36">
        <v>50</v>
      </c>
      <c r="N79" s="4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90</v>
      </c>
      <c r="W79" s="54">
        <f t="shared" si="2"/>
        <v>90</v>
      </c>
      <c r="X79" s="40">
        <f t="shared" si="4"/>
        <v>0.18740000000000001</v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161</v>
      </c>
      <c r="B80" s="61" t="s">
        <v>162</v>
      </c>
      <c r="C80" s="35">
        <v>4301011562</v>
      </c>
      <c r="D80" s="413">
        <v>4680115882577</v>
      </c>
      <c r="E80" s="413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103</v>
      </c>
      <c r="M80" s="36">
        <v>90</v>
      </c>
      <c r="N80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161</v>
      </c>
      <c r="B81" s="61" t="s">
        <v>163</v>
      </c>
      <c r="C81" s="35">
        <v>4301011564</v>
      </c>
      <c r="D81" s="413">
        <v>4680115882577</v>
      </c>
      <c r="E81" s="413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103</v>
      </c>
      <c r="M81" s="36">
        <v>90</v>
      </c>
      <c r="N81" s="45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hidden="1" customHeight="1" x14ac:dyDescent="0.25">
      <c r="A82" s="61" t="s">
        <v>164</v>
      </c>
      <c r="B82" s="61" t="s">
        <v>165</v>
      </c>
      <c r="C82" s="35">
        <v>4301011432</v>
      </c>
      <c r="D82" s="413">
        <v>4680115882720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116</v>
      </c>
      <c r="M82" s="36">
        <v>90</v>
      </c>
      <c r="N82" s="4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hidden="1" customHeight="1" x14ac:dyDescent="0.25">
      <c r="A83" s="61" t="s">
        <v>166</v>
      </c>
      <c r="B83" s="61" t="s">
        <v>167</v>
      </c>
      <c r="C83" s="35">
        <v>4301011417</v>
      </c>
      <c r="D83" s="413">
        <v>4680115880269</v>
      </c>
      <c r="E83" s="413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136</v>
      </c>
      <c r="M83" s="36">
        <v>50</v>
      </c>
      <c r="N83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hidden="1" customHeight="1" x14ac:dyDescent="0.25">
      <c r="A84" s="61" t="s">
        <v>168</v>
      </c>
      <c r="B84" s="61" t="s">
        <v>169</v>
      </c>
      <c r="C84" s="35">
        <v>4301011415</v>
      </c>
      <c r="D84" s="413">
        <v>4680115880429</v>
      </c>
      <c r="E84" s="413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136</v>
      </c>
      <c r="M84" s="36">
        <v>50</v>
      </c>
      <c r="N84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5"/>
      <c r="P84" s="415"/>
      <c r="Q84" s="415"/>
      <c r="R84" s="416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hidden="1" customHeight="1" x14ac:dyDescent="0.25">
      <c r="A85" s="61" t="s">
        <v>170</v>
      </c>
      <c r="B85" s="61" t="s">
        <v>171</v>
      </c>
      <c r="C85" s="35">
        <v>4301011462</v>
      </c>
      <c r="D85" s="413">
        <v>4680115881457</v>
      </c>
      <c r="E85" s="413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136</v>
      </c>
      <c r="M85" s="36">
        <v>50</v>
      </c>
      <c r="N85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5"/>
      <c r="P85" s="415"/>
      <c r="Q85" s="415"/>
      <c r="R85" s="416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420"/>
      <c r="B86" s="420"/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1"/>
      <c r="N86" s="417" t="s">
        <v>43</v>
      </c>
      <c r="O86" s="418"/>
      <c r="P86" s="418"/>
      <c r="Q86" s="418"/>
      <c r="R86" s="418"/>
      <c r="S86" s="418"/>
      <c r="T86" s="419"/>
      <c r="U86" s="41" t="s">
        <v>42</v>
      </c>
      <c r="V86" s="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68.928571428571431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69</v>
      </c>
      <c r="X86" s="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0.73955000000000004</v>
      </c>
      <c r="Y86" s="65"/>
      <c r="Z86" s="65"/>
    </row>
    <row r="87" spans="1:53" x14ac:dyDescent="0.2">
      <c r="A87" s="420"/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1"/>
      <c r="N87" s="417" t="s">
        <v>43</v>
      </c>
      <c r="O87" s="418"/>
      <c r="P87" s="418"/>
      <c r="Q87" s="418"/>
      <c r="R87" s="418"/>
      <c r="S87" s="418"/>
      <c r="T87" s="419"/>
      <c r="U87" s="41" t="s">
        <v>0</v>
      </c>
      <c r="V87" s="42">
        <f>IFERROR(SUM(V65:V85),"0")</f>
        <v>340</v>
      </c>
      <c r="W87" s="42">
        <f>IFERROR(SUM(W65:W85),"0")</f>
        <v>340.8</v>
      </c>
      <c r="X87" s="41"/>
      <c r="Y87" s="65"/>
      <c r="Z87" s="65"/>
    </row>
    <row r="88" spans="1:53" ht="14.25" hidden="1" customHeight="1" x14ac:dyDescent="0.25">
      <c r="A88" s="412" t="s">
        <v>113</v>
      </c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2"/>
      <c r="S88" s="412"/>
      <c r="T88" s="412"/>
      <c r="U88" s="412"/>
      <c r="V88" s="412"/>
      <c r="W88" s="412"/>
      <c r="X88" s="412"/>
      <c r="Y88" s="64"/>
      <c r="Z88" s="64"/>
    </row>
    <row r="89" spans="1:53" ht="16.5" hidden="1" customHeight="1" x14ac:dyDescent="0.25">
      <c r="A89" s="61" t="s">
        <v>172</v>
      </c>
      <c r="B89" s="61" t="s">
        <v>173</v>
      </c>
      <c r="C89" s="35">
        <v>4301020235</v>
      </c>
      <c r="D89" s="413">
        <v>4680115881488</v>
      </c>
      <c r="E89" s="413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6">
        <v>50</v>
      </c>
      <c r="N89" s="4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174</v>
      </c>
      <c r="B90" s="61" t="s">
        <v>175</v>
      </c>
      <c r="C90" s="35">
        <v>4301020228</v>
      </c>
      <c r="D90" s="413">
        <v>4680115882751</v>
      </c>
      <c r="E90" s="413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116</v>
      </c>
      <c r="M90" s="36">
        <v>90</v>
      </c>
      <c r="N90" s="46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hidden="1" customHeight="1" x14ac:dyDescent="0.25">
      <c r="A91" s="61" t="s">
        <v>176</v>
      </c>
      <c r="B91" s="61" t="s">
        <v>177</v>
      </c>
      <c r="C91" s="35">
        <v>4301020258</v>
      </c>
      <c r="D91" s="413">
        <v>4680115882775</v>
      </c>
      <c r="E91" s="413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136</v>
      </c>
      <c r="M91" s="36">
        <v>50</v>
      </c>
      <c r="N91" s="4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5"/>
      <c r="P91" s="415"/>
      <c r="Q91" s="415"/>
      <c r="R91" s="416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hidden="1" customHeight="1" x14ac:dyDescent="0.25">
      <c r="A92" s="61" t="s">
        <v>179</v>
      </c>
      <c r="B92" s="61" t="s">
        <v>180</v>
      </c>
      <c r="C92" s="35">
        <v>4301020217</v>
      </c>
      <c r="D92" s="413">
        <v>4680115880658</v>
      </c>
      <c r="E92" s="413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116</v>
      </c>
      <c r="M92" s="36">
        <v>50</v>
      </c>
      <c r="N92" s="4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5"/>
      <c r="P92" s="415"/>
      <c r="Q92" s="415"/>
      <c r="R92" s="416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hidden="1" x14ac:dyDescent="0.2">
      <c r="A93" s="420"/>
      <c r="B93" s="420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1"/>
      <c r="N93" s="417" t="s">
        <v>43</v>
      </c>
      <c r="O93" s="418"/>
      <c r="P93" s="418"/>
      <c r="Q93" s="418"/>
      <c r="R93" s="418"/>
      <c r="S93" s="418"/>
      <c r="T93" s="419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hidden="1" x14ac:dyDescent="0.2">
      <c r="A94" s="420"/>
      <c r="B94" s="420"/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21"/>
      <c r="N94" s="417" t="s">
        <v>43</v>
      </c>
      <c r="O94" s="418"/>
      <c r="P94" s="418"/>
      <c r="Q94" s="418"/>
      <c r="R94" s="418"/>
      <c r="S94" s="418"/>
      <c r="T94" s="419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hidden="1" customHeight="1" x14ac:dyDescent="0.25">
      <c r="A95" s="412" t="s">
        <v>76</v>
      </c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2"/>
      <c r="O95" s="412"/>
      <c r="P95" s="412"/>
      <c r="Q95" s="412"/>
      <c r="R95" s="412"/>
      <c r="S95" s="412"/>
      <c r="T95" s="412"/>
      <c r="U95" s="412"/>
      <c r="V95" s="412"/>
      <c r="W95" s="412"/>
      <c r="X95" s="412"/>
      <c r="Y95" s="64"/>
      <c r="Z95" s="64"/>
    </row>
    <row r="96" spans="1:53" ht="16.5" customHeight="1" x14ac:dyDescent="0.25">
      <c r="A96" s="61" t="s">
        <v>181</v>
      </c>
      <c r="B96" s="61" t="s">
        <v>182</v>
      </c>
      <c r="C96" s="35">
        <v>4301030895</v>
      </c>
      <c r="D96" s="413">
        <v>4607091387667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6">
        <v>40</v>
      </c>
      <c r="N96" s="4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150</v>
      </c>
      <c r="W96" s="54">
        <f t="shared" ref="W96:W103" si="5">IFERROR(IF(V96="",0,CEILING((V96/$H96),1)*$H96),"")</f>
        <v>153</v>
      </c>
      <c r="X96" s="40">
        <f>IFERROR(IF(W96=0,"",ROUNDUP(W96/H96,0)*0.02175),"")</f>
        <v>0.36974999999999997</v>
      </c>
      <c r="Y96" s="66" t="s">
        <v>48</v>
      </c>
      <c r="Z96" s="67" t="s">
        <v>48</v>
      </c>
      <c r="AD96" s="68"/>
      <c r="BA96" s="113" t="s">
        <v>66</v>
      </c>
    </row>
    <row r="97" spans="1:53" ht="27" hidden="1" customHeight="1" x14ac:dyDescent="0.25">
      <c r="A97" s="61" t="s">
        <v>183</v>
      </c>
      <c r="B97" s="61" t="s">
        <v>184</v>
      </c>
      <c r="C97" s="35">
        <v>4301030961</v>
      </c>
      <c r="D97" s="413">
        <v>4607091387636</v>
      </c>
      <c r="E97" s="413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185</v>
      </c>
      <c r="B98" s="61" t="s">
        <v>186</v>
      </c>
      <c r="C98" s="35">
        <v>4301030963</v>
      </c>
      <c r="D98" s="413">
        <v>4607091382426</v>
      </c>
      <c r="E98" s="413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79</v>
      </c>
      <c r="M98" s="36">
        <v>40</v>
      </c>
      <c r="N98" s="4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200</v>
      </c>
      <c r="W98" s="54">
        <f t="shared" si="5"/>
        <v>207</v>
      </c>
      <c r="X98" s="40">
        <f>IFERROR(IF(W98=0,"",ROUNDUP(W98/H98,0)*0.02175),"")</f>
        <v>0.50024999999999997</v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187</v>
      </c>
      <c r="B99" s="61" t="s">
        <v>188</v>
      </c>
      <c r="C99" s="35">
        <v>4301030962</v>
      </c>
      <c r="D99" s="413">
        <v>4607091386547</v>
      </c>
      <c r="E99" s="413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189</v>
      </c>
      <c r="B100" s="61" t="s">
        <v>190</v>
      </c>
      <c r="C100" s="35">
        <v>4301031079</v>
      </c>
      <c r="D100" s="413">
        <v>4607091384734</v>
      </c>
      <c r="E100" s="413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191</v>
      </c>
      <c r="B101" s="61" t="s">
        <v>192</v>
      </c>
      <c r="C101" s="35">
        <v>4301030964</v>
      </c>
      <c r="D101" s="413">
        <v>4607091382464</v>
      </c>
      <c r="E101" s="413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4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hidden="1" customHeight="1" x14ac:dyDescent="0.25">
      <c r="A102" s="61" t="s">
        <v>193</v>
      </c>
      <c r="B102" s="61" t="s">
        <v>194</v>
      </c>
      <c r="C102" s="35">
        <v>4301031235</v>
      </c>
      <c r="D102" s="413">
        <v>4680115883444</v>
      </c>
      <c r="E102" s="413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103</v>
      </c>
      <c r="M102" s="36">
        <v>90</v>
      </c>
      <c r="N102" s="4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5"/>
      <c r="P102" s="415"/>
      <c r="Q102" s="415"/>
      <c r="R102" s="416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hidden="1" customHeight="1" x14ac:dyDescent="0.25">
      <c r="A103" s="61" t="s">
        <v>193</v>
      </c>
      <c r="B103" s="61" t="s">
        <v>195</v>
      </c>
      <c r="C103" s="35">
        <v>4301031234</v>
      </c>
      <c r="D103" s="413">
        <v>4680115883444</v>
      </c>
      <c r="E103" s="413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103</v>
      </c>
      <c r="M103" s="36">
        <v>90</v>
      </c>
      <c r="N103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5"/>
      <c r="P103" s="415"/>
      <c r="Q103" s="415"/>
      <c r="R103" s="416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420"/>
      <c r="B104" s="420"/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21"/>
      <c r="N104" s="417" t="s">
        <v>43</v>
      </c>
      <c r="O104" s="418"/>
      <c r="P104" s="418"/>
      <c r="Q104" s="418"/>
      <c r="R104" s="418"/>
      <c r="S104" s="418"/>
      <c r="T104" s="419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38.888888888888886</v>
      </c>
      <c r="W104" s="42">
        <f>IFERROR(W96/H96,"0")+IFERROR(W97/H97,"0")+IFERROR(W98/H98,"0")+IFERROR(W99/H99,"0")+IFERROR(W100/H100,"0")+IFERROR(W101/H101,"0")+IFERROR(W102/H102,"0")+IFERROR(W103/H103,"0")</f>
        <v>40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0.86999999999999988</v>
      </c>
      <c r="Y104" s="65"/>
      <c r="Z104" s="65"/>
    </row>
    <row r="105" spans="1:53" x14ac:dyDescent="0.2">
      <c r="A105" s="420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1"/>
      <c r="N105" s="417" t="s">
        <v>43</v>
      </c>
      <c r="O105" s="418"/>
      <c r="P105" s="418"/>
      <c r="Q105" s="418"/>
      <c r="R105" s="418"/>
      <c r="S105" s="418"/>
      <c r="T105" s="419"/>
      <c r="U105" s="41" t="s">
        <v>0</v>
      </c>
      <c r="V105" s="42">
        <f>IFERROR(SUM(V96:V103),"0")</f>
        <v>350</v>
      </c>
      <c r="W105" s="42">
        <f>IFERROR(SUM(W96:W103),"0")</f>
        <v>360</v>
      </c>
      <c r="X105" s="41"/>
      <c r="Y105" s="65"/>
      <c r="Z105" s="65"/>
    </row>
    <row r="106" spans="1:53" ht="14.25" hidden="1" customHeight="1" x14ac:dyDescent="0.25">
      <c r="A106" s="412" t="s">
        <v>81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64"/>
      <c r="Z106" s="64"/>
    </row>
    <row r="107" spans="1:53" ht="27" hidden="1" customHeight="1" x14ac:dyDescent="0.25">
      <c r="A107" s="61" t="s">
        <v>196</v>
      </c>
      <c r="B107" s="61" t="s">
        <v>197</v>
      </c>
      <c r="C107" s="35">
        <v>4301051543</v>
      </c>
      <c r="D107" s="413">
        <v>4607091386967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117</v>
      </c>
      <c r="L107" s="37" t="s">
        <v>79</v>
      </c>
      <c r="M107" s="36">
        <v>45</v>
      </c>
      <c r="N107" s="4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hidden="1" customHeight="1" x14ac:dyDescent="0.25">
      <c r="A108" s="61" t="s">
        <v>196</v>
      </c>
      <c r="B108" s="61" t="s">
        <v>198</v>
      </c>
      <c r="C108" s="35">
        <v>4301051437</v>
      </c>
      <c r="D108" s="413">
        <v>4607091386967</v>
      </c>
      <c r="E108" s="413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117</v>
      </c>
      <c r="L108" s="37" t="s">
        <v>136</v>
      </c>
      <c r="M108" s="36">
        <v>45</v>
      </c>
      <c r="N108" s="4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413">
        <v>4607091385304</v>
      </c>
      <c r="E109" s="413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117</v>
      </c>
      <c r="L109" s="37" t="s">
        <v>79</v>
      </c>
      <c r="M109" s="36">
        <v>40</v>
      </c>
      <c r="N109" s="4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240</v>
      </c>
      <c r="W109" s="54">
        <f t="shared" si="6"/>
        <v>243.60000000000002</v>
      </c>
      <c r="X109" s="40">
        <f>IFERROR(IF(W109=0,"",ROUNDUP(W109/H109,0)*0.02175),"")</f>
        <v>0.63074999999999992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201</v>
      </c>
      <c r="B110" s="61" t="s">
        <v>202</v>
      </c>
      <c r="C110" s="35">
        <v>4301051648</v>
      </c>
      <c r="D110" s="413">
        <v>4607091386264</v>
      </c>
      <c r="E110" s="413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75" t="s">
        <v>203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30</v>
      </c>
      <c r="W110" s="54">
        <f t="shared" si="6"/>
        <v>30</v>
      </c>
      <c r="X110" s="40">
        <f>IFERROR(IF(W110=0,"",ROUNDUP(W110/H110,0)*0.00753),"")</f>
        <v>7.5300000000000006E-2</v>
      </c>
      <c r="Y110" s="66" t="s">
        <v>48</v>
      </c>
      <c r="Z110" s="67" t="s">
        <v>48</v>
      </c>
      <c r="AD110" s="68"/>
      <c r="BA110" s="124" t="s">
        <v>66</v>
      </c>
    </row>
    <row r="111" spans="1:53" ht="16.5" hidden="1" customHeight="1" x14ac:dyDescent="0.25">
      <c r="A111" s="61" t="s">
        <v>201</v>
      </c>
      <c r="B111" s="61" t="s">
        <v>204</v>
      </c>
      <c r="C111" s="35">
        <v>4301051306</v>
      </c>
      <c r="D111" s="413">
        <v>4607091386264</v>
      </c>
      <c r="E111" s="413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hidden="1" customHeight="1" x14ac:dyDescent="0.25">
      <c r="A112" s="61" t="s">
        <v>205</v>
      </c>
      <c r="B112" s="61" t="s">
        <v>206</v>
      </c>
      <c r="C112" s="35">
        <v>4301051477</v>
      </c>
      <c r="D112" s="413">
        <v>4680115882584</v>
      </c>
      <c r="E112" s="413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103</v>
      </c>
      <c r="M112" s="36">
        <v>60</v>
      </c>
      <c r="N112" s="47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hidden="1" customHeight="1" x14ac:dyDescent="0.25">
      <c r="A113" s="61" t="s">
        <v>205</v>
      </c>
      <c r="B113" s="61" t="s">
        <v>207</v>
      </c>
      <c r="C113" s="35">
        <v>4301051476</v>
      </c>
      <c r="D113" s="413">
        <v>4680115882584</v>
      </c>
      <c r="E113" s="413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103</v>
      </c>
      <c r="M113" s="36">
        <v>60</v>
      </c>
      <c r="N113" s="4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hidden="1" customHeight="1" x14ac:dyDescent="0.25">
      <c r="A114" s="61" t="s">
        <v>208</v>
      </c>
      <c r="B114" s="61" t="s">
        <v>209</v>
      </c>
      <c r="C114" s="35">
        <v>4301051436</v>
      </c>
      <c r="D114" s="413">
        <v>4607091385731</v>
      </c>
      <c r="E114" s="413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136</v>
      </c>
      <c r="M114" s="36">
        <v>45</v>
      </c>
      <c r="N114" s="4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hidden="1" customHeight="1" x14ac:dyDescent="0.25">
      <c r="A115" s="61" t="s">
        <v>210</v>
      </c>
      <c r="B115" s="61" t="s">
        <v>211</v>
      </c>
      <c r="C115" s="35">
        <v>4301051439</v>
      </c>
      <c r="D115" s="413">
        <v>4680115880214</v>
      </c>
      <c r="E115" s="413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136</v>
      </c>
      <c r="M115" s="36">
        <v>45</v>
      </c>
      <c r="N115" s="4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hidden="1" customHeight="1" x14ac:dyDescent="0.25">
      <c r="A116" s="61" t="s">
        <v>212</v>
      </c>
      <c r="B116" s="61" t="s">
        <v>213</v>
      </c>
      <c r="C116" s="35">
        <v>4301051438</v>
      </c>
      <c r="D116" s="413">
        <v>4680115880894</v>
      </c>
      <c r="E116" s="413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136</v>
      </c>
      <c r="M116" s="36">
        <v>45</v>
      </c>
      <c r="N116" s="4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5"/>
      <c r="P116" s="415"/>
      <c r="Q116" s="415"/>
      <c r="R116" s="416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hidden="1" customHeight="1" x14ac:dyDescent="0.25">
      <c r="A117" s="61" t="s">
        <v>214</v>
      </c>
      <c r="B117" s="61" t="s">
        <v>215</v>
      </c>
      <c r="C117" s="35">
        <v>4301051313</v>
      </c>
      <c r="D117" s="413">
        <v>4607091385427</v>
      </c>
      <c r="E117" s="413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5"/>
      <c r="P117" s="415"/>
      <c r="Q117" s="415"/>
      <c r="R117" s="416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hidden="1" customHeight="1" x14ac:dyDescent="0.25">
      <c r="A118" s="61" t="s">
        <v>216</v>
      </c>
      <c r="B118" s="61" t="s">
        <v>217</v>
      </c>
      <c r="C118" s="35">
        <v>4301051480</v>
      </c>
      <c r="D118" s="413">
        <v>4680115882645</v>
      </c>
      <c r="E118" s="413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4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5"/>
      <c r="P118" s="415"/>
      <c r="Q118" s="415"/>
      <c r="R118" s="416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420"/>
      <c r="B119" s="420"/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417" t="s">
        <v>43</v>
      </c>
      <c r="O119" s="418"/>
      <c r="P119" s="418"/>
      <c r="Q119" s="418"/>
      <c r="R119" s="418"/>
      <c r="S119" s="418"/>
      <c r="T119" s="419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38.571428571428569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39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0.70604999999999996</v>
      </c>
      <c r="Y119" s="65"/>
      <c r="Z119" s="65"/>
    </row>
    <row r="120" spans="1:53" x14ac:dyDescent="0.2">
      <c r="A120" s="420"/>
      <c r="B120" s="420"/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1"/>
      <c r="N120" s="417" t="s">
        <v>43</v>
      </c>
      <c r="O120" s="418"/>
      <c r="P120" s="418"/>
      <c r="Q120" s="418"/>
      <c r="R120" s="418"/>
      <c r="S120" s="418"/>
      <c r="T120" s="419"/>
      <c r="U120" s="41" t="s">
        <v>0</v>
      </c>
      <c r="V120" s="42">
        <f>IFERROR(SUM(V107:V118),"0")</f>
        <v>270</v>
      </c>
      <c r="W120" s="42">
        <f>IFERROR(SUM(W107:W118),"0")</f>
        <v>273.60000000000002</v>
      </c>
      <c r="X120" s="41"/>
      <c r="Y120" s="65"/>
      <c r="Z120" s="65"/>
    </row>
    <row r="121" spans="1:53" ht="14.25" hidden="1" customHeight="1" x14ac:dyDescent="0.25">
      <c r="A121" s="412" t="s">
        <v>218</v>
      </c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2"/>
      <c r="P121" s="412"/>
      <c r="Q121" s="412"/>
      <c r="R121" s="412"/>
      <c r="S121" s="412"/>
      <c r="T121" s="412"/>
      <c r="U121" s="412"/>
      <c r="V121" s="412"/>
      <c r="W121" s="412"/>
      <c r="X121" s="412"/>
      <c r="Y121" s="64"/>
      <c r="Z121" s="64"/>
    </row>
    <row r="122" spans="1:53" ht="27" hidden="1" customHeight="1" x14ac:dyDescent="0.25">
      <c r="A122" s="61" t="s">
        <v>219</v>
      </c>
      <c r="B122" s="61" t="s">
        <v>220</v>
      </c>
      <c r="C122" s="35">
        <v>4301060296</v>
      </c>
      <c r="D122" s="413">
        <v>4607091383065</v>
      </c>
      <c r="E122" s="413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48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221</v>
      </c>
      <c r="B123" s="61" t="s">
        <v>222</v>
      </c>
      <c r="C123" s="35">
        <v>4301060366</v>
      </c>
      <c r="D123" s="413">
        <v>4680115881532</v>
      </c>
      <c r="E123" s="413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117</v>
      </c>
      <c r="L123" s="37" t="s">
        <v>79</v>
      </c>
      <c r="M123" s="36">
        <v>30</v>
      </c>
      <c r="N123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hidden="1" customHeight="1" x14ac:dyDescent="0.25">
      <c r="A124" s="61" t="s">
        <v>221</v>
      </c>
      <c r="B124" s="61" t="s">
        <v>223</v>
      </c>
      <c r="C124" s="35">
        <v>4301060371</v>
      </c>
      <c r="D124" s="413">
        <v>4680115881532</v>
      </c>
      <c r="E124" s="413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117</v>
      </c>
      <c r="L124" s="37" t="s">
        <v>79</v>
      </c>
      <c r="M124" s="36">
        <v>30</v>
      </c>
      <c r="N124" s="486" t="s">
        <v>224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221</v>
      </c>
      <c r="B125" s="61" t="s">
        <v>225</v>
      </c>
      <c r="C125" s="35">
        <v>4301060350</v>
      </c>
      <c r="D125" s="413">
        <v>4680115881532</v>
      </c>
      <c r="E125" s="413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117</v>
      </c>
      <c r="L125" s="37" t="s">
        <v>136</v>
      </c>
      <c r="M125" s="36">
        <v>30</v>
      </c>
      <c r="N125" s="4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hidden="1" customHeight="1" x14ac:dyDescent="0.25">
      <c r="A126" s="61" t="s">
        <v>226</v>
      </c>
      <c r="B126" s="61" t="s">
        <v>227</v>
      </c>
      <c r="C126" s="35">
        <v>4301060356</v>
      </c>
      <c r="D126" s="413">
        <v>4680115882652</v>
      </c>
      <c r="E126" s="413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5"/>
      <c r="P126" s="415"/>
      <c r="Q126" s="415"/>
      <c r="R126" s="416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hidden="1" customHeight="1" x14ac:dyDescent="0.25">
      <c r="A127" s="61" t="s">
        <v>228</v>
      </c>
      <c r="B127" s="61" t="s">
        <v>229</v>
      </c>
      <c r="C127" s="35">
        <v>4301060309</v>
      </c>
      <c r="D127" s="413">
        <v>4680115880238</v>
      </c>
      <c r="E127" s="413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5"/>
      <c r="P127" s="415"/>
      <c r="Q127" s="415"/>
      <c r="R127" s="416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hidden="1" customHeight="1" x14ac:dyDescent="0.25">
      <c r="A128" s="61" t="s">
        <v>230</v>
      </c>
      <c r="B128" s="61" t="s">
        <v>231</v>
      </c>
      <c r="C128" s="35">
        <v>4301060351</v>
      </c>
      <c r="D128" s="413">
        <v>4680115881464</v>
      </c>
      <c r="E128" s="413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136</v>
      </c>
      <c r="M128" s="36">
        <v>30</v>
      </c>
      <c r="N128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5"/>
      <c r="P128" s="415"/>
      <c r="Q128" s="415"/>
      <c r="R128" s="416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hidden="1" x14ac:dyDescent="0.2">
      <c r="A129" s="420"/>
      <c r="B129" s="420"/>
      <c r="C129" s="420"/>
      <c r="D129" s="420"/>
      <c r="E129" s="420"/>
      <c r="F129" s="420"/>
      <c r="G129" s="420"/>
      <c r="H129" s="420"/>
      <c r="I129" s="420"/>
      <c r="J129" s="420"/>
      <c r="K129" s="420"/>
      <c r="L129" s="420"/>
      <c r="M129" s="421"/>
      <c r="N129" s="417" t="s">
        <v>43</v>
      </c>
      <c r="O129" s="418"/>
      <c r="P129" s="418"/>
      <c r="Q129" s="418"/>
      <c r="R129" s="418"/>
      <c r="S129" s="418"/>
      <c r="T129" s="419"/>
      <c r="U129" s="41" t="s">
        <v>42</v>
      </c>
      <c r="V129" s="42">
        <f>IFERROR(V122/H122,"0")+IFERROR(V123/H123,"0")+IFERROR(V124/H124,"0")+IFERROR(V125/H125,"0")+IFERROR(V126/H126,"0")+IFERROR(V127/H127,"0")+IFERROR(V128/H128,"0")</f>
        <v>0</v>
      </c>
      <c r="W129" s="42">
        <f>IFERROR(W122/H122,"0")+IFERROR(W123/H123,"0")+IFERROR(W124/H124,"0")+IFERROR(W125/H125,"0")+IFERROR(W126/H126,"0")+IFERROR(W127/H127,"0")+IFERROR(W128/H128,"0")</f>
        <v>0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5"/>
      <c r="Z129" s="65"/>
    </row>
    <row r="130" spans="1:53" hidden="1" x14ac:dyDescent="0.2">
      <c r="A130" s="420"/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1"/>
      <c r="N130" s="417" t="s">
        <v>43</v>
      </c>
      <c r="O130" s="418"/>
      <c r="P130" s="418"/>
      <c r="Q130" s="418"/>
      <c r="R130" s="418"/>
      <c r="S130" s="418"/>
      <c r="T130" s="419"/>
      <c r="U130" s="41" t="s">
        <v>0</v>
      </c>
      <c r="V130" s="42">
        <f>IFERROR(SUM(V122:V128),"0")</f>
        <v>0</v>
      </c>
      <c r="W130" s="42">
        <f>IFERROR(SUM(W122:W128),"0")</f>
        <v>0</v>
      </c>
      <c r="X130" s="41"/>
      <c r="Y130" s="65"/>
      <c r="Z130" s="65"/>
    </row>
    <row r="131" spans="1:53" ht="16.5" hidden="1" customHeight="1" x14ac:dyDescent="0.25">
      <c r="A131" s="411" t="s">
        <v>232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63"/>
      <c r="Z131" s="63"/>
    </row>
    <row r="132" spans="1:53" ht="14.25" hidden="1" customHeight="1" x14ac:dyDescent="0.25">
      <c r="A132" s="412" t="s">
        <v>81</v>
      </c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  <c r="S132" s="412"/>
      <c r="T132" s="412"/>
      <c r="U132" s="412"/>
      <c r="V132" s="412"/>
      <c r="W132" s="412"/>
      <c r="X132" s="412"/>
      <c r="Y132" s="64"/>
      <c r="Z132" s="64"/>
    </row>
    <row r="133" spans="1:53" ht="27" customHeight="1" x14ac:dyDescent="0.25">
      <c r="A133" s="61" t="s">
        <v>233</v>
      </c>
      <c r="B133" s="61" t="s">
        <v>234</v>
      </c>
      <c r="C133" s="35">
        <v>4301051612</v>
      </c>
      <c r="D133" s="413">
        <v>4607091385168</v>
      </c>
      <c r="E133" s="413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117</v>
      </c>
      <c r="L133" s="37" t="s">
        <v>79</v>
      </c>
      <c r="M133" s="36">
        <v>45</v>
      </c>
      <c r="N133" s="4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200</v>
      </c>
      <c r="W133" s="54">
        <f>IFERROR(IF(V133="",0,CEILING((V133/$H133),1)*$H133),"")</f>
        <v>201.60000000000002</v>
      </c>
      <c r="X133" s="40">
        <f>IFERROR(IF(W133=0,"",ROUNDUP(W133/H133,0)*0.02175),"")</f>
        <v>0.52200000000000002</v>
      </c>
      <c r="Y133" s="66" t="s">
        <v>48</v>
      </c>
      <c r="Z133" s="67" t="s">
        <v>48</v>
      </c>
      <c r="AD133" s="68"/>
      <c r="BA133" s="140" t="s">
        <v>66</v>
      </c>
    </row>
    <row r="134" spans="1:53" ht="27" hidden="1" customHeight="1" x14ac:dyDescent="0.25">
      <c r="A134" s="61" t="s">
        <v>233</v>
      </c>
      <c r="B134" s="61" t="s">
        <v>235</v>
      </c>
      <c r="C134" s="35">
        <v>4301051360</v>
      </c>
      <c r="D134" s="413">
        <v>4607091385168</v>
      </c>
      <c r="E134" s="413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136</v>
      </c>
      <c r="M134" s="36">
        <v>45</v>
      </c>
      <c r="N134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5"/>
      <c r="P134" s="415"/>
      <c r="Q134" s="415"/>
      <c r="R134" s="416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IFERROR(IF(W134=0,"",ROUNDUP(W134/H134,0)*0.02175),"")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hidden="1" customHeight="1" x14ac:dyDescent="0.25">
      <c r="A135" s="61" t="s">
        <v>236</v>
      </c>
      <c r="B135" s="61" t="s">
        <v>237</v>
      </c>
      <c r="C135" s="35">
        <v>4301051362</v>
      </c>
      <c r="D135" s="413">
        <v>4607091383256</v>
      </c>
      <c r="E135" s="413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80</v>
      </c>
      <c r="L135" s="37" t="s">
        <v>136</v>
      </c>
      <c r="M135" s="36">
        <v>45</v>
      </c>
      <c r="N135" s="4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5"/>
      <c r="P135" s="415"/>
      <c r="Q135" s="415"/>
      <c r="R135" s="416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hidden="1" customHeight="1" x14ac:dyDescent="0.25">
      <c r="A136" s="61" t="s">
        <v>238</v>
      </c>
      <c r="B136" s="61" t="s">
        <v>239</v>
      </c>
      <c r="C136" s="35">
        <v>4301051358</v>
      </c>
      <c r="D136" s="413">
        <v>4607091385748</v>
      </c>
      <c r="E136" s="413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80</v>
      </c>
      <c r="L136" s="37" t="s">
        <v>136</v>
      </c>
      <c r="M136" s="36">
        <v>45</v>
      </c>
      <c r="N136" s="4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5"/>
      <c r="P136" s="415"/>
      <c r="Q136" s="415"/>
      <c r="R136" s="416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x14ac:dyDescent="0.2">
      <c r="A137" s="420"/>
      <c r="B137" s="420"/>
      <c r="C137" s="420"/>
      <c r="D137" s="420"/>
      <c r="E137" s="420"/>
      <c r="F137" s="420"/>
      <c r="G137" s="420"/>
      <c r="H137" s="420"/>
      <c r="I137" s="420"/>
      <c r="J137" s="420"/>
      <c r="K137" s="420"/>
      <c r="L137" s="420"/>
      <c r="M137" s="421"/>
      <c r="N137" s="417" t="s">
        <v>43</v>
      </c>
      <c r="O137" s="418"/>
      <c r="P137" s="418"/>
      <c r="Q137" s="418"/>
      <c r="R137" s="418"/>
      <c r="S137" s="418"/>
      <c r="T137" s="419"/>
      <c r="U137" s="41" t="s">
        <v>42</v>
      </c>
      <c r="V137" s="42">
        <f>IFERROR(V133/H133,"0")+IFERROR(V134/H134,"0")+IFERROR(V135/H135,"0")+IFERROR(V136/H136,"0")</f>
        <v>23.80952380952381</v>
      </c>
      <c r="W137" s="42">
        <f>IFERROR(W133/H133,"0")+IFERROR(W134/H134,"0")+IFERROR(W135/H135,"0")+IFERROR(W136/H136,"0")</f>
        <v>24</v>
      </c>
      <c r="X137" s="42">
        <f>IFERROR(IF(X133="",0,X133),"0")+IFERROR(IF(X134="",0,X134),"0")+IFERROR(IF(X135="",0,X135),"0")+IFERROR(IF(X136="",0,X136),"0")</f>
        <v>0.52200000000000002</v>
      </c>
      <c r="Y137" s="65"/>
      <c r="Z137" s="65"/>
    </row>
    <row r="138" spans="1:53" x14ac:dyDescent="0.2">
      <c r="A138" s="420"/>
      <c r="B138" s="420"/>
      <c r="C138" s="420"/>
      <c r="D138" s="420"/>
      <c r="E138" s="420"/>
      <c r="F138" s="420"/>
      <c r="G138" s="420"/>
      <c r="H138" s="420"/>
      <c r="I138" s="420"/>
      <c r="J138" s="420"/>
      <c r="K138" s="420"/>
      <c r="L138" s="420"/>
      <c r="M138" s="421"/>
      <c r="N138" s="417" t="s">
        <v>43</v>
      </c>
      <c r="O138" s="418"/>
      <c r="P138" s="418"/>
      <c r="Q138" s="418"/>
      <c r="R138" s="418"/>
      <c r="S138" s="418"/>
      <c r="T138" s="419"/>
      <c r="U138" s="41" t="s">
        <v>0</v>
      </c>
      <c r="V138" s="42">
        <f>IFERROR(SUM(V133:V136),"0")</f>
        <v>200</v>
      </c>
      <c r="W138" s="42">
        <f>IFERROR(SUM(W133:W136),"0")</f>
        <v>201.60000000000002</v>
      </c>
      <c r="X138" s="41"/>
      <c r="Y138" s="65"/>
      <c r="Z138" s="65"/>
    </row>
    <row r="139" spans="1:53" ht="27.75" hidden="1" customHeight="1" x14ac:dyDescent="0.2">
      <c r="A139" s="410" t="s">
        <v>240</v>
      </c>
      <c r="B139" s="410"/>
      <c r="C139" s="410"/>
      <c r="D139" s="410"/>
      <c r="E139" s="410"/>
      <c r="F139" s="410"/>
      <c r="G139" s="410"/>
      <c r="H139" s="410"/>
      <c r="I139" s="410"/>
      <c r="J139" s="410"/>
      <c r="K139" s="410"/>
      <c r="L139" s="410"/>
      <c r="M139" s="410"/>
      <c r="N139" s="410"/>
      <c r="O139" s="410"/>
      <c r="P139" s="410"/>
      <c r="Q139" s="410"/>
      <c r="R139" s="410"/>
      <c r="S139" s="410"/>
      <c r="T139" s="410"/>
      <c r="U139" s="410"/>
      <c r="V139" s="410"/>
      <c r="W139" s="410"/>
      <c r="X139" s="410"/>
      <c r="Y139" s="53"/>
      <c r="Z139" s="53"/>
    </row>
    <row r="140" spans="1:53" ht="16.5" hidden="1" customHeight="1" x14ac:dyDescent="0.25">
      <c r="A140" s="411" t="s">
        <v>241</v>
      </c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1"/>
      <c r="P140" s="411"/>
      <c r="Q140" s="411"/>
      <c r="R140" s="411"/>
      <c r="S140" s="411"/>
      <c r="T140" s="411"/>
      <c r="U140" s="411"/>
      <c r="V140" s="411"/>
      <c r="W140" s="411"/>
      <c r="X140" s="411"/>
      <c r="Y140" s="63"/>
      <c r="Z140" s="63"/>
    </row>
    <row r="141" spans="1:53" ht="14.25" hidden="1" customHeight="1" x14ac:dyDescent="0.25">
      <c r="A141" s="412" t="s">
        <v>121</v>
      </c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  <c r="S141" s="412"/>
      <c r="T141" s="412"/>
      <c r="U141" s="412"/>
      <c r="V141" s="412"/>
      <c r="W141" s="412"/>
      <c r="X141" s="412"/>
      <c r="Y141" s="64"/>
      <c r="Z141" s="64"/>
    </row>
    <row r="142" spans="1:53" ht="27" hidden="1" customHeight="1" x14ac:dyDescent="0.25">
      <c r="A142" s="61" t="s">
        <v>242</v>
      </c>
      <c r="B142" s="61" t="s">
        <v>243</v>
      </c>
      <c r="C142" s="35">
        <v>4301011223</v>
      </c>
      <c r="D142" s="413">
        <v>4607091383423</v>
      </c>
      <c r="E142" s="413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117</v>
      </c>
      <c r="L142" s="37" t="s">
        <v>136</v>
      </c>
      <c r="M142" s="36">
        <v>35</v>
      </c>
      <c r="N142" s="4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5"/>
      <c r="P142" s="415"/>
      <c r="Q142" s="415"/>
      <c r="R142" s="416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27" hidden="1" customHeight="1" x14ac:dyDescent="0.25">
      <c r="A143" s="61" t="s">
        <v>244</v>
      </c>
      <c r="B143" s="61" t="s">
        <v>245</v>
      </c>
      <c r="C143" s="35">
        <v>4301011338</v>
      </c>
      <c r="D143" s="413">
        <v>4607091381405</v>
      </c>
      <c r="E143" s="413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117</v>
      </c>
      <c r="L143" s="37" t="s">
        <v>79</v>
      </c>
      <c r="M143" s="36">
        <v>35</v>
      </c>
      <c r="N143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5"/>
      <c r="P143" s="415"/>
      <c r="Q143" s="415"/>
      <c r="R143" s="416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37.5" hidden="1" customHeight="1" x14ac:dyDescent="0.25">
      <c r="A144" s="61" t="s">
        <v>246</v>
      </c>
      <c r="B144" s="61" t="s">
        <v>247</v>
      </c>
      <c r="C144" s="35">
        <v>4301011333</v>
      </c>
      <c r="D144" s="413">
        <v>4607091386516</v>
      </c>
      <c r="E144" s="413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117</v>
      </c>
      <c r="L144" s="37" t="s">
        <v>79</v>
      </c>
      <c r="M144" s="36">
        <v>30</v>
      </c>
      <c r="N144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5"/>
      <c r="P144" s="415"/>
      <c r="Q144" s="415"/>
      <c r="R144" s="416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hidden="1" x14ac:dyDescent="0.2">
      <c r="A145" s="420"/>
      <c r="B145" s="420"/>
      <c r="C145" s="420"/>
      <c r="D145" s="420"/>
      <c r="E145" s="420"/>
      <c r="F145" s="420"/>
      <c r="G145" s="420"/>
      <c r="H145" s="420"/>
      <c r="I145" s="420"/>
      <c r="J145" s="420"/>
      <c r="K145" s="420"/>
      <c r="L145" s="420"/>
      <c r="M145" s="421"/>
      <c r="N145" s="417" t="s">
        <v>43</v>
      </c>
      <c r="O145" s="418"/>
      <c r="P145" s="418"/>
      <c r="Q145" s="418"/>
      <c r="R145" s="418"/>
      <c r="S145" s="418"/>
      <c r="T145" s="419"/>
      <c r="U145" s="41" t="s">
        <v>42</v>
      </c>
      <c r="V145" s="42">
        <f>IFERROR(V142/H142,"0")+IFERROR(V143/H143,"0")+IFERROR(V144/H144,"0")</f>
        <v>0</v>
      </c>
      <c r="W145" s="42">
        <f>IFERROR(W142/H142,"0")+IFERROR(W143/H143,"0")+IFERROR(W144/H144,"0")</f>
        <v>0</v>
      </c>
      <c r="X145" s="42">
        <f>IFERROR(IF(X142="",0,X142),"0")+IFERROR(IF(X143="",0,X143),"0")+IFERROR(IF(X144="",0,X144),"0")</f>
        <v>0</v>
      </c>
      <c r="Y145" s="65"/>
      <c r="Z145" s="65"/>
    </row>
    <row r="146" spans="1:53" hidden="1" x14ac:dyDescent="0.2">
      <c r="A146" s="420"/>
      <c r="B146" s="420"/>
      <c r="C146" s="420"/>
      <c r="D146" s="420"/>
      <c r="E146" s="420"/>
      <c r="F146" s="420"/>
      <c r="G146" s="420"/>
      <c r="H146" s="420"/>
      <c r="I146" s="420"/>
      <c r="J146" s="420"/>
      <c r="K146" s="420"/>
      <c r="L146" s="420"/>
      <c r="M146" s="421"/>
      <c r="N146" s="417" t="s">
        <v>43</v>
      </c>
      <c r="O146" s="418"/>
      <c r="P146" s="418"/>
      <c r="Q146" s="418"/>
      <c r="R146" s="418"/>
      <c r="S146" s="418"/>
      <c r="T146" s="419"/>
      <c r="U146" s="41" t="s">
        <v>0</v>
      </c>
      <c r="V146" s="42">
        <f>IFERROR(SUM(V142:V144),"0")</f>
        <v>0</v>
      </c>
      <c r="W146" s="42">
        <f>IFERROR(SUM(W142:W144),"0")</f>
        <v>0</v>
      </c>
      <c r="X146" s="41"/>
      <c r="Y146" s="65"/>
      <c r="Z146" s="65"/>
    </row>
    <row r="147" spans="1:53" ht="16.5" hidden="1" customHeight="1" x14ac:dyDescent="0.25">
      <c r="A147" s="411" t="s">
        <v>248</v>
      </c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63"/>
      <c r="Z147" s="63"/>
    </row>
    <row r="148" spans="1:53" ht="14.25" hidden="1" customHeight="1" x14ac:dyDescent="0.25">
      <c r="A148" s="412" t="s">
        <v>76</v>
      </c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64"/>
      <c r="Z148" s="64"/>
    </row>
    <row r="149" spans="1:53" ht="27" hidden="1" customHeight="1" x14ac:dyDescent="0.25">
      <c r="A149" s="61" t="s">
        <v>249</v>
      </c>
      <c r="B149" s="61" t="s">
        <v>250</v>
      </c>
      <c r="C149" s="35">
        <v>4301031191</v>
      </c>
      <c r="D149" s="413">
        <v>4680115880993</v>
      </c>
      <c r="E149" s="413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4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ref="W149:W157" si="8">IFERROR(IF(V149="",0,CEILING((V149/$H149),1)*$H149),"")</f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hidden="1" customHeight="1" x14ac:dyDescent="0.25">
      <c r="A150" s="61" t="s">
        <v>251</v>
      </c>
      <c r="B150" s="61" t="s">
        <v>252</v>
      </c>
      <c r="C150" s="35">
        <v>4301031204</v>
      </c>
      <c r="D150" s="413">
        <v>4680115881761</v>
      </c>
      <c r="E150" s="413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253</v>
      </c>
      <c r="B151" s="61" t="s">
        <v>254</v>
      </c>
      <c r="C151" s="35">
        <v>4301031201</v>
      </c>
      <c r="D151" s="413">
        <v>4680115881563</v>
      </c>
      <c r="E151" s="413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80</v>
      </c>
      <c r="L151" s="37" t="s">
        <v>79</v>
      </c>
      <c r="M151" s="36">
        <v>40</v>
      </c>
      <c r="N151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IFERROR(IF(W151=0,"",ROUNDUP(W151/H151,0)*0.00753),"")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255</v>
      </c>
      <c r="B152" s="61" t="s">
        <v>256</v>
      </c>
      <c r="C152" s="35">
        <v>4301031199</v>
      </c>
      <c r="D152" s="413">
        <v>4680115880986</v>
      </c>
      <c r="E152" s="413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178</v>
      </c>
      <c r="L152" s="37" t="s">
        <v>79</v>
      </c>
      <c r="M152" s="36">
        <v>40</v>
      </c>
      <c r="N152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257</v>
      </c>
      <c r="B153" s="61" t="s">
        <v>258</v>
      </c>
      <c r="C153" s="35">
        <v>4301031190</v>
      </c>
      <c r="D153" s="413">
        <v>4680115880207</v>
      </c>
      <c r="E153" s="413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80</v>
      </c>
      <c r="L153" s="37" t="s">
        <v>79</v>
      </c>
      <c r="M153" s="36">
        <v>40</v>
      </c>
      <c r="N153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hidden="1" customHeight="1" x14ac:dyDescent="0.25">
      <c r="A154" s="61" t="s">
        <v>259</v>
      </c>
      <c r="B154" s="61" t="s">
        <v>260</v>
      </c>
      <c r="C154" s="35">
        <v>4301031205</v>
      </c>
      <c r="D154" s="413">
        <v>4680115881785</v>
      </c>
      <c r="E154" s="413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178</v>
      </c>
      <c r="L154" s="37" t="s">
        <v>79</v>
      </c>
      <c r="M154" s="36">
        <v>40</v>
      </c>
      <c r="N154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hidden="1" customHeight="1" x14ac:dyDescent="0.25">
      <c r="A155" s="61" t="s">
        <v>261</v>
      </c>
      <c r="B155" s="61" t="s">
        <v>262</v>
      </c>
      <c r="C155" s="35">
        <v>4301031202</v>
      </c>
      <c r="D155" s="413">
        <v>4680115881679</v>
      </c>
      <c r="E155" s="413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178</v>
      </c>
      <c r="L155" s="37" t="s">
        <v>79</v>
      </c>
      <c r="M155" s="36">
        <v>40</v>
      </c>
      <c r="N155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5"/>
      <c r="P155" s="415"/>
      <c r="Q155" s="415"/>
      <c r="R155" s="416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hidden="1" customHeight="1" x14ac:dyDescent="0.25">
      <c r="A156" s="61" t="s">
        <v>263</v>
      </c>
      <c r="B156" s="61" t="s">
        <v>264</v>
      </c>
      <c r="C156" s="35">
        <v>4301031158</v>
      </c>
      <c r="D156" s="413">
        <v>4680115880191</v>
      </c>
      <c r="E156" s="413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80</v>
      </c>
      <c r="L156" s="37" t="s">
        <v>79</v>
      </c>
      <c r="M156" s="36">
        <v>40</v>
      </c>
      <c r="N156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5"/>
      <c r="P156" s="415"/>
      <c r="Q156" s="415"/>
      <c r="R156" s="416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IFERROR(IF(W156=0,"",ROUNDUP(W156/H156,0)*0.00753),"")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16.5" hidden="1" customHeight="1" x14ac:dyDescent="0.25">
      <c r="A157" s="61" t="s">
        <v>265</v>
      </c>
      <c r="B157" s="61" t="s">
        <v>266</v>
      </c>
      <c r="C157" s="35">
        <v>4301031245</v>
      </c>
      <c r="D157" s="413">
        <v>4680115883963</v>
      </c>
      <c r="E157" s="413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178</v>
      </c>
      <c r="L157" s="37" t="s">
        <v>79</v>
      </c>
      <c r="M157" s="36">
        <v>40</v>
      </c>
      <c r="N157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5"/>
      <c r="P157" s="415"/>
      <c r="Q157" s="415"/>
      <c r="R157" s="416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IFERROR(IF(W157=0,"",ROUNDUP(W157/H157,0)*0.00502),"")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hidden="1" x14ac:dyDescent="0.2">
      <c r="A158" s="420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1"/>
      <c r="N158" s="417" t="s">
        <v>43</v>
      </c>
      <c r="O158" s="418"/>
      <c r="P158" s="418"/>
      <c r="Q158" s="418"/>
      <c r="R158" s="418"/>
      <c r="S158" s="418"/>
      <c r="T158" s="419"/>
      <c r="U158" s="41" t="s">
        <v>42</v>
      </c>
      <c r="V158" s="42">
        <f>IFERROR(V149/H149,"0")+IFERROR(V150/H150,"0")+IFERROR(V151/H151,"0")+IFERROR(V152/H152,"0")+IFERROR(V153/H153,"0")+IFERROR(V154/H154,"0")+IFERROR(V155/H155,"0")+IFERROR(V156/H156,"0")+IFERROR(V157/H157,"0")</f>
        <v>0</v>
      </c>
      <c r="W158" s="42">
        <f>IFERROR(W149/H149,"0")+IFERROR(W150/H150,"0")+IFERROR(W151/H151,"0")+IFERROR(W152/H152,"0")+IFERROR(W153/H153,"0")+IFERROR(W154/H154,"0")+IFERROR(W155/H155,"0")+IFERROR(W156/H156,"0")+IFERROR(W157/H157,"0")</f>
        <v>0</v>
      </c>
      <c r="X158" s="4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5"/>
      <c r="Z158" s="65"/>
    </row>
    <row r="159" spans="1:53" hidden="1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1"/>
      <c r="N159" s="417" t="s">
        <v>43</v>
      </c>
      <c r="O159" s="418"/>
      <c r="P159" s="418"/>
      <c r="Q159" s="418"/>
      <c r="R159" s="418"/>
      <c r="S159" s="418"/>
      <c r="T159" s="419"/>
      <c r="U159" s="41" t="s">
        <v>0</v>
      </c>
      <c r="V159" s="42">
        <f>IFERROR(SUM(V149:V157),"0")</f>
        <v>0</v>
      </c>
      <c r="W159" s="42">
        <f>IFERROR(SUM(W149:W157),"0")</f>
        <v>0</v>
      </c>
      <c r="X159" s="41"/>
      <c r="Y159" s="65"/>
      <c r="Z159" s="65"/>
    </row>
    <row r="160" spans="1:53" ht="16.5" hidden="1" customHeight="1" x14ac:dyDescent="0.25">
      <c r="A160" s="411" t="s">
        <v>267</v>
      </c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63"/>
      <c r="Z160" s="63"/>
    </row>
    <row r="161" spans="1:53" ht="14.25" hidden="1" customHeight="1" x14ac:dyDescent="0.25">
      <c r="A161" s="412" t="s">
        <v>121</v>
      </c>
      <c r="B161" s="412"/>
      <c r="C161" s="412"/>
      <c r="D161" s="412"/>
      <c r="E161" s="412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  <c r="S161" s="412"/>
      <c r="T161" s="412"/>
      <c r="U161" s="412"/>
      <c r="V161" s="412"/>
      <c r="W161" s="412"/>
      <c r="X161" s="412"/>
      <c r="Y161" s="64"/>
      <c r="Z161" s="64"/>
    </row>
    <row r="162" spans="1:53" ht="16.5" hidden="1" customHeight="1" x14ac:dyDescent="0.25">
      <c r="A162" s="61" t="s">
        <v>268</v>
      </c>
      <c r="B162" s="61" t="s">
        <v>269</v>
      </c>
      <c r="C162" s="35">
        <v>4301011450</v>
      </c>
      <c r="D162" s="413">
        <v>4680115881402</v>
      </c>
      <c r="E162" s="413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117</v>
      </c>
      <c r="L162" s="37" t="s">
        <v>116</v>
      </c>
      <c r="M162" s="36">
        <v>55</v>
      </c>
      <c r="N162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5"/>
      <c r="P162" s="415"/>
      <c r="Q162" s="415"/>
      <c r="R162" s="416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IFERROR(IF(W162=0,"",ROUNDUP(W162/H162,0)*0.02175),"")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t="27" hidden="1" customHeight="1" x14ac:dyDescent="0.25">
      <c r="A163" s="61" t="s">
        <v>270</v>
      </c>
      <c r="B163" s="61" t="s">
        <v>271</v>
      </c>
      <c r="C163" s="35">
        <v>4301011454</v>
      </c>
      <c r="D163" s="413">
        <v>4680115881396</v>
      </c>
      <c r="E163" s="413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80</v>
      </c>
      <c r="L163" s="37" t="s">
        <v>79</v>
      </c>
      <c r="M163" s="36">
        <v>55</v>
      </c>
      <c r="N16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5"/>
      <c r="P163" s="415"/>
      <c r="Q163" s="415"/>
      <c r="R163" s="416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IFERROR(IF(W163=0,"",ROUNDUP(W163/H163,0)*0.00753),"")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hidden="1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1"/>
      <c r="N164" s="417" t="s">
        <v>43</v>
      </c>
      <c r="O164" s="418"/>
      <c r="P164" s="418"/>
      <c r="Q164" s="418"/>
      <c r="R164" s="418"/>
      <c r="S164" s="418"/>
      <c r="T164" s="419"/>
      <c r="U164" s="41" t="s">
        <v>42</v>
      </c>
      <c r="V164" s="42">
        <f>IFERROR(V162/H162,"0")+IFERROR(V163/H163,"0")</f>
        <v>0</v>
      </c>
      <c r="W164" s="42">
        <f>IFERROR(W162/H162,"0")+IFERROR(W163/H163,"0")</f>
        <v>0</v>
      </c>
      <c r="X164" s="42">
        <f>IFERROR(IF(X162="",0,X162),"0")+IFERROR(IF(X163="",0,X163),"0")</f>
        <v>0</v>
      </c>
      <c r="Y164" s="65"/>
      <c r="Z164" s="65"/>
    </row>
    <row r="165" spans="1:53" hidden="1" x14ac:dyDescent="0.2">
      <c r="A165" s="420"/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1"/>
      <c r="N165" s="417" t="s">
        <v>43</v>
      </c>
      <c r="O165" s="418"/>
      <c r="P165" s="418"/>
      <c r="Q165" s="418"/>
      <c r="R165" s="418"/>
      <c r="S165" s="418"/>
      <c r="T165" s="419"/>
      <c r="U165" s="41" t="s">
        <v>0</v>
      </c>
      <c r="V165" s="42">
        <f>IFERROR(SUM(V162:V163),"0")</f>
        <v>0</v>
      </c>
      <c r="W165" s="42">
        <f>IFERROR(SUM(W162:W163),"0")</f>
        <v>0</v>
      </c>
      <c r="X165" s="41"/>
      <c r="Y165" s="65"/>
      <c r="Z165" s="65"/>
    </row>
    <row r="166" spans="1:53" ht="14.25" hidden="1" customHeight="1" x14ac:dyDescent="0.25">
      <c r="A166" s="412" t="s">
        <v>113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64"/>
      <c r="Z166" s="64"/>
    </row>
    <row r="167" spans="1:53" ht="16.5" hidden="1" customHeight="1" x14ac:dyDescent="0.25">
      <c r="A167" s="61" t="s">
        <v>272</v>
      </c>
      <c r="B167" s="61" t="s">
        <v>273</v>
      </c>
      <c r="C167" s="35">
        <v>4301020262</v>
      </c>
      <c r="D167" s="413">
        <v>4680115882935</v>
      </c>
      <c r="E167" s="413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117</v>
      </c>
      <c r="L167" s="37" t="s">
        <v>136</v>
      </c>
      <c r="M167" s="36">
        <v>50</v>
      </c>
      <c r="N167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5"/>
      <c r="P167" s="415"/>
      <c r="Q167" s="415"/>
      <c r="R167" s="416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IFERROR(IF(W167=0,"",ROUNDUP(W167/H167,0)*0.02175),"")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t="16.5" hidden="1" customHeight="1" x14ac:dyDescent="0.25">
      <c r="A168" s="61" t="s">
        <v>274</v>
      </c>
      <c r="B168" s="61" t="s">
        <v>275</v>
      </c>
      <c r="C168" s="35">
        <v>4301020220</v>
      </c>
      <c r="D168" s="413">
        <v>4680115880764</v>
      </c>
      <c r="E168" s="413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80</v>
      </c>
      <c r="L168" s="37" t="s">
        <v>116</v>
      </c>
      <c r="M168" s="36">
        <v>50</v>
      </c>
      <c r="N168" s="5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5"/>
      <c r="P168" s="415"/>
      <c r="Q168" s="415"/>
      <c r="R168" s="416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IFERROR(IF(W168=0,"",ROUNDUP(W168/H168,0)*0.00753),"")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hidden="1" x14ac:dyDescent="0.2">
      <c r="A169" s="420"/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1"/>
      <c r="N169" s="417" t="s">
        <v>43</v>
      </c>
      <c r="O169" s="418"/>
      <c r="P169" s="418"/>
      <c r="Q169" s="418"/>
      <c r="R169" s="418"/>
      <c r="S169" s="418"/>
      <c r="T169" s="419"/>
      <c r="U169" s="41" t="s">
        <v>42</v>
      </c>
      <c r="V169" s="42">
        <f>IFERROR(V167/H167,"0")+IFERROR(V168/H168,"0")</f>
        <v>0</v>
      </c>
      <c r="W169" s="42">
        <f>IFERROR(W167/H167,"0")+IFERROR(W168/H168,"0")</f>
        <v>0</v>
      </c>
      <c r="X169" s="42">
        <f>IFERROR(IF(X167="",0,X167),"0")+IFERROR(IF(X168="",0,X168),"0")</f>
        <v>0</v>
      </c>
      <c r="Y169" s="65"/>
      <c r="Z169" s="65"/>
    </row>
    <row r="170" spans="1:53" hidden="1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1"/>
      <c r="N170" s="417" t="s">
        <v>43</v>
      </c>
      <c r="O170" s="418"/>
      <c r="P170" s="418"/>
      <c r="Q170" s="418"/>
      <c r="R170" s="418"/>
      <c r="S170" s="418"/>
      <c r="T170" s="419"/>
      <c r="U170" s="41" t="s">
        <v>0</v>
      </c>
      <c r="V170" s="42">
        <f>IFERROR(SUM(V167:V168),"0")</f>
        <v>0</v>
      </c>
      <c r="W170" s="42">
        <f>IFERROR(SUM(W167:W168),"0")</f>
        <v>0</v>
      </c>
      <c r="X170" s="41"/>
      <c r="Y170" s="65"/>
      <c r="Z170" s="65"/>
    </row>
    <row r="171" spans="1:53" ht="14.25" hidden="1" customHeight="1" x14ac:dyDescent="0.25">
      <c r="A171" s="412" t="s">
        <v>76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64"/>
      <c r="Z171" s="64"/>
    </row>
    <row r="172" spans="1:53" ht="27" customHeight="1" x14ac:dyDescent="0.25">
      <c r="A172" s="61" t="s">
        <v>276</v>
      </c>
      <c r="B172" s="61" t="s">
        <v>277</v>
      </c>
      <c r="C172" s="35">
        <v>4301031224</v>
      </c>
      <c r="D172" s="413">
        <v>4680115882683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100</v>
      </c>
      <c r="W172" s="54">
        <f>IFERROR(IF(V172="",0,CEILING((V172/$H172),1)*$H172),"")</f>
        <v>102.60000000000001</v>
      </c>
      <c r="X172" s="40">
        <f>IFERROR(IF(W172=0,"",ROUNDUP(W172/H172,0)*0.00937),"")</f>
        <v>0.17802999999999999</v>
      </c>
      <c r="Y172" s="66" t="s">
        <v>48</v>
      </c>
      <c r="Z172" s="67" t="s">
        <v>48</v>
      </c>
      <c r="AD172" s="68"/>
      <c r="BA172" s="160" t="s">
        <v>66</v>
      </c>
    </row>
    <row r="173" spans="1:53" ht="27" hidden="1" customHeight="1" x14ac:dyDescent="0.25">
      <c r="A173" s="61" t="s">
        <v>278</v>
      </c>
      <c r="B173" s="61" t="s">
        <v>279</v>
      </c>
      <c r="C173" s="35">
        <v>4301031230</v>
      </c>
      <c r="D173" s="413">
        <v>4680115882690</v>
      </c>
      <c r="E173" s="413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5"/>
      <c r="P173" s="415"/>
      <c r="Q173" s="415"/>
      <c r="R173" s="416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4301031220</v>
      </c>
      <c r="D174" s="413">
        <v>4680115882669</v>
      </c>
      <c r="E174" s="413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5"/>
      <c r="P174" s="415"/>
      <c r="Q174" s="415"/>
      <c r="R174" s="416"/>
      <c r="S174" s="38" t="s">
        <v>48</v>
      </c>
      <c r="T174" s="38" t="s">
        <v>48</v>
      </c>
      <c r="U174" s="39" t="s">
        <v>0</v>
      </c>
      <c r="V174" s="57">
        <v>100</v>
      </c>
      <c r="W174" s="54">
        <f>IFERROR(IF(V174="",0,CEILING((V174/$H174),1)*$H174),"")</f>
        <v>102.60000000000001</v>
      </c>
      <c r="X174" s="40">
        <f>IFERROR(IF(W174=0,"",ROUNDUP(W174/H174,0)*0.00937),"")</f>
        <v>0.17802999999999999</v>
      </c>
      <c r="Y174" s="66" t="s">
        <v>48</v>
      </c>
      <c r="Z174" s="67" t="s">
        <v>48</v>
      </c>
      <c r="AD174" s="68"/>
      <c r="BA174" s="162" t="s">
        <v>66</v>
      </c>
    </row>
    <row r="175" spans="1:53" ht="27" hidden="1" customHeight="1" x14ac:dyDescent="0.25">
      <c r="A175" s="61" t="s">
        <v>282</v>
      </c>
      <c r="B175" s="61" t="s">
        <v>283</v>
      </c>
      <c r="C175" s="35">
        <v>4301031221</v>
      </c>
      <c r="D175" s="413">
        <v>4680115882676</v>
      </c>
      <c r="E175" s="413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5"/>
      <c r="P175" s="415"/>
      <c r="Q175" s="415"/>
      <c r="R175" s="416"/>
      <c r="S175" s="38" t="s">
        <v>48</v>
      </c>
      <c r="T175" s="38" t="s">
        <v>48</v>
      </c>
      <c r="U175" s="39" t="s">
        <v>0</v>
      </c>
      <c r="V175" s="57">
        <v>0</v>
      </c>
      <c r="W175" s="54">
        <f>IFERROR(IF(V175="",0,CEILING((V175/$H175),1)*$H175),"")</f>
        <v>0</v>
      </c>
      <c r="X175" s="40" t="str">
        <f>IFERROR(IF(W175=0,"",ROUNDUP(W175/H175,0)*0.00937),"")</f>
        <v/>
      </c>
      <c r="Y175" s="66" t="s">
        <v>48</v>
      </c>
      <c r="Z175" s="67" t="s">
        <v>48</v>
      </c>
      <c r="AD175" s="68"/>
      <c r="BA175" s="163" t="s">
        <v>66</v>
      </c>
    </row>
    <row r="176" spans="1:53" x14ac:dyDescent="0.2">
      <c r="A176" s="420"/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1"/>
      <c r="N176" s="417" t="s">
        <v>43</v>
      </c>
      <c r="O176" s="418"/>
      <c r="P176" s="418"/>
      <c r="Q176" s="418"/>
      <c r="R176" s="418"/>
      <c r="S176" s="418"/>
      <c r="T176" s="419"/>
      <c r="U176" s="41" t="s">
        <v>42</v>
      </c>
      <c r="V176" s="42">
        <f>IFERROR(V172/H172,"0")+IFERROR(V173/H173,"0")+IFERROR(V174/H174,"0")+IFERROR(V175/H175,"0")</f>
        <v>37.037037037037038</v>
      </c>
      <c r="W176" s="42">
        <f>IFERROR(W172/H172,"0")+IFERROR(W173/H173,"0")+IFERROR(W174/H174,"0")+IFERROR(W175/H175,"0")</f>
        <v>38</v>
      </c>
      <c r="X176" s="42">
        <f>IFERROR(IF(X172="",0,X172),"0")+IFERROR(IF(X173="",0,X173),"0")+IFERROR(IF(X174="",0,X174),"0")+IFERROR(IF(X175="",0,X175),"0")</f>
        <v>0.35605999999999999</v>
      </c>
      <c r="Y176" s="65"/>
      <c r="Z176" s="65"/>
    </row>
    <row r="177" spans="1:53" x14ac:dyDescent="0.2">
      <c r="A177" s="420"/>
      <c r="B177" s="420"/>
      <c r="C177" s="420"/>
      <c r="D177" s="420"/>
      <c r="E177" s="420"/>
      <c r="F177" s="420"/>
      <c r="G177" s="420"/>
      <c r="H177" s="420"/>
      <c r="I177" s="420"/>
      <c r="J177" s="420"/>
      <c r="K177" s="420"/>
      <c r="L177" s="420"/>
      <c r="M177" s="421"/>
      <c r="N177" s="417" t="s">
        <v>43</v>
      </c>
      <c r="O177" s="418"/>
      <c r="P177" s="418"/>
      <c r="Q177" s="418"/>
      <c r="R177" s="418"/>
      <c r="S177" s="418"/>
      <c r="T177" s="419"/>
      <c r="U177" s="41" t="s">
        <v>0</v>
      </c>
      <c r="V177" s="42">
        <f>IFERROR(SUM(V172:V175),"0")</f>
        <v>200</v>
      </c>
      <c r="W177" s="42">
        <f>IFERROR(SUM(W172:W175),"0")</f>
        <v>205.20000000000002</v>
      </c>
      <c r="X177" s="41"/>
      <c r="Y177" s="65"/>
      <c r="Z177" s="65"/>
    </row>
    <row r="178" spans="1:53" ht="14.25" hidden="1" customHeight="1" x14ac:dyDescent="0.25">
      <c r="A178" s="412" t="s">
        <v>81</v>
      </c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  <c r="S178" s="412"/>
      <c r="T178" s="412"/>
      <c r="U178" s="412"/>
      <c r="V178" s="412"/>
      <c r="W178" s="412"/>
      <c r="X178" s="412"/>
      <c r="Y178" s="64"/>
      <c r="Z178" s="64"/>
    </row>
    <row r="179" spans="1:53" ht="27" hidden="1" customHeight="1" x14ac:dyDescent="0.25">
      <c r="A179" s="61" t="s">
        <v>284</v>
      </c>
      <c r="B179" s="61" t="s">
        <v>285</v>
      </c>
      <c r="C179" s="35">
        <v>4301051409</v>
      </c>
      <c r="D179" s="413">
        <v>4680115881556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117</v>
      </c>
      <c r="L179" s="37" t="s">
        <v>136</v>
      </c>
      <c r="M179" s="36">
        <v>45</v>
      </c>
      <c r="N179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ref="W179:W195" si="9">IFERROR(IF(V179="",0,CEILING((V179/$H179),1)*$H179),"")</f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hidden="1" customHeight="1" x14ac:dyDescent="0.25">
      <c r="A180" s="61" t="s">
        <v>286</v>
      </c>
      <c r="B180" s="61" t="s">
        <v>287</v>
      </c>
      <c r="C180" s="35">
        <v>4301051538</v>
      </c>
      <c r="D180" s="413">
        <v>4680115880573</v>
      </c>
      <c r="E180" s="413"/>
      <c r="F180" s="60">
        <v>1.45</v>
      </c>
      <c r="G180" s="36">
        <v>6</v>
      </c>
      <c r="H180" s="60">
        <v>8.6999999999999993</v>
      </c>
      <c r="I180" s="60">
        <v>9.2639999999999993</v>
      </c>
      <c r="J180" s="36">
        <v>56</v>
      </c>
      <c r="K180" s="36" t="s">
        <v>117</v>
      </c>
      <c r="L180" s="37" t="s">
        <v>79</v>
      </c>
      <c r="M180" s="36">
        <v>45</v>
      </c>
      <c r="N180" s="5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hidden="1" customHeight="1" x14ac:dyDescent="0.25">
      <c r="A181" s="61" t="s">
        <v>288</v>
      </c>
      <c r="B181" s="61" t="s">
        <v>289</v>
      </c>
      <c r="C181" s="35">
        <v>4301051408</v>
      </c>
      <c r="D181" s="413">
        <v>4680115881594</v>
      </c>
      <c r="E181" s="413"/>
      <c r="F181" s="60">
        <v>1.35</v>
      </c>
      <c r="G181" s="36">
        <v>6</v>
      </c>
      <c r="H181" s="60">
        <v>8.1</v>
      </c>
      <c r="I181" s="60">
        <v>8.6639999999999997</v>
      </c>
      <c r="J181" s="36">
        <v>56</v>
      </c>
      <c r="K181" s="36" t="s">
        <v>117</v>
      </c>
      <c r="L181" s="37" t="s">
        <v>136</v>
      </c>
      <c r="M181" s="36">
        <v>40</v>
      </c>
      <c r="N181" s="5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hidden="1" customHeight="1" x14ac:dyDescent="0.25">
      <c r="A182" s="61" t="s">
        <v>290</v>
      </c>
      <c r="B182" s="61" t="s">
        <v>291</v>
      </c>
      <c r="C182" s="35">
        <v>4301051505</v>
      </c>
      <c r="D182" s="413">
        <v>4680115881587</v>
      </c>
      <c r="E182" s="413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117</v>
      </c>
      <c r="L182" s="37" t="s">
        <v>79</v>
      </c>
      <c r="M182" s="36">
        <v>40</v>
      </c>
      <c r="N182" s="5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IFERROR(IF(W182=0,"",ROUNDUP(W182/H182,0)*0.01196),"")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16.5" hidden="1" customHeight="1" x14ac:dyDescent="0.25">
      <c r="A183" s="61" t="s">
        <v>292</v>
      </c>
      <c r="B183" s="61" t="s">
        <v>293</v>
      </c>
      <c r="C183" s="35">
        <v>4301051380</v>
      </c>
      <c r="D183" s="413">
        <v>4680115880962</v>
      </c>
      <c r="E183" s="413"/>
      <c r="F183" s="60">
        <v>1.3</v>
      </c>
      <c r="G183" s="36">
        <v>6</v>
      </c>
      <c r="H183" s="60">
        <v>7.8</v>
      </c>
      <c r="I183" s="60">
        <v>8.3640000000000008</v>
      </c>
      <c r="J183" s="36">
        <v>56</v>
      </c>
      <c r="K183" s="36" t="s">
        <v>117</v>
      </c>
      <c r="L183" s="37" t="s">
        <v>79</v>
      </c>
      <c r="M183" s="36">
        <v>40</v>
      </c>
      <c r="N183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hidden="1" customHeight="1" x14ac:dyDescent="0.25">
      <c r="A184" s="61" t="s">
        <v>294</v>
      </c>
      <c r="B184" s="61" t="s">
        <v>295</v>
      </c>
      <c r="C184" s="35">
        <v>4301051411</v>
      </c>
      <c r="D184" s="413">
        <v>4680115881617</v>
      </c>
      <c r="E184" s="413"/>
      <c r="F184" s="60">
        <v>1.35</v>
      </c>
      <c r="G184" s="36">
        <v>6</v>
      </c>
      <c r="H184" s="60">
        <v>8.1</v>
      </c>
      <c r="I184" s="60">
        <v>8.6460000000000008</v>
      </c>
      <c r="J184" s="36">
        <v>56</v>
      </c>
      <c r="K184" s="36" t="s">
        <v>117</v>
      </c>
      <c r="L184" s="37" t="s">
        <v>136</v>
      </c>
      <c r="M184" s="36">
        <v>40</v>
      </c>
      <c r="N184" s="5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IFERROR(IF(W184=0,"",ROUNDUP(W184/H184,0)*0.02175),"")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296</v>
      </c>
      <c r="B185" s="61" t="s">
        <v>297</v>
      </c>
      <c r="C185" s="35">
        <v>4301051487</v>
      </c>
      <c r="D185" s="413">
        <v>4680115881228</v>
      </c>
      <c r="E185" s="413"/>
      <c r="F185" s="60">
        <v>0.4</v>
      </c>
      <c r="G185" s="36">
        <v>6</v>
      </c>
      <c r="H185" s="60">
        <v>2.4</v>
      </c>
      <c r="I185" s="60">
        <v>2.6720000000000002</v>
      </c>
      <c r="J185" s="36">
        <v>156</v>
      </c>
      <c r="K185" s="36" t="s">
        <v>80</v>
      </c>
      <c r="L185" s="37" t="s">
        <v>79</v>
      </c>
      <c r="M185" s="36">
        <v>40</v>
      </c>
      <c r="N185" s="5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IFERROR(IF(W185=0,"",ROUNDUP(W185/H185,0)*0.00753),"")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298</v>
      </c>
      <c r="B186" s="61" t="s">
        <v>299</v>
      </c>
      <c r="C186" s="35">
        <v>4301051506</v>
      </c>
      <c r="D186" s="413">
        <v>4680115881037</v>
      </c>
      <c r="E186" s="413"/>
      <c r="F186" s="60">
        <v>0.84</v>
      </c>
      <c r="G186" s="36">
        <v>4</v>
      </c>
      <c r="H186" s="60">
        <v>3.36</v>
      </c>
      <c r="I186" s="60">
        <v>3.6179999999999999</v>
      </c>
      <c r="J186" s="36">
        <v>120</v>
      </c>
      <c r="K186" s="36" t="s">
        <v>80</v>
      </c>
      <c r="L186" s="37" t="s">
        <v>79</v>
      </c>
      <c r="M186" s="36">
        <v>40</v>
      </c>
      <c r="N186" s="5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IFERROR(IF(W186=0,"",ROUNDUP(W186/H186,0)*0.00937),"")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300</v>
      </c>
      <c r="B187" s="61" t="s">
        <v>301</v>
      </c>
      <c r="C187" s="35">
        <v>4301051384</v>
      </c>
      <c r="D187" s="413">
        <v>4680115881211</v>
      </c>
      <c r="E187" s="413"/>
      <c r="F187" s="60">
        <v>0.4</v>
      </c>
      <c r="G187" s="36">
        <v>6</v>
      </c>
      <c r="H187" s="60">
        <v>2.4</v>
      </c>
      <c r="I187" s="60">
        <v>2.6</v>
      </c>
      <c r="J187" s="36">
        <v>156</v>
      </c>
      <c r="K187" s="36" t="s">
        <v>80</v>
      </c>
      <c r="L187" s="37" t="s">
        <v>79</v>
      </c>
      <c r="M187" s="36">
        <v>45</v>
      </c>
      <c r="N187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IFERROR(IF(W187=0,"",ROUNDUP(W187/H187,0)*0.00753),"")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302</v>
      </c>
      <c r="B188" s="61" t="s">
        <v>303</v>
      </c>
      <c r="C188" s="35">
        <v>4301051378</v>
      </c>
      <c r="D188" s="413">
        <v>4680115881020</v>
      </c>
      <c r="E188" s="413"/>
      <c r="F188" s="60">
        <v>0.84</v>
      </c>
      <c r="G188" s="36">
        <v>4</v>
      </c>
      <c r="H188" s="60">
        <v>3.36</v>
      </c>
      <c r="I188" s="60">
        <v>3.57</v>
      </c>
      <c r="J188" s="36">
        <v>120</v>
      </c>
      <c r="K188" s="36" t="s">
        <v>80</v>
      </c>
      <c r="L188" s="37" t="s">
        <v>79</v>
      </c>
      <c r="M188" s="36">
        <v>45</v>
      </c>
      <c r="N188" s="5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IFERROR(IF(W188=0,"",ROUNDUP(W188/H188,0)*0.00937),"")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304</v>
      </c>
      <c r="B189" s="61" t="s">
        <v>305</v>
      </c>
      <c r="C189" s="35">
        <v>4301051407</v>
      </c>
      <c r="D189" s="413">
        <v>4680115882195</v>
      </c>
      <c r="E189" s="413"/>
      <c r="F189" s="60">
        <v>0.4</v>
      </c>
      <c r="G189" s="36">
        <v>6</v>
      </c>
      <c r="H189" s="60">
        <v>2.4</v>
      </c>
      <c r="I189" s="60">
        <v>2.69</v>
      </c>
      <c r="J189" s="36">
        <v>156</v>
      </c>
      <c r="K189" s="36" t="s">
        <v>80</v>
      </c>
      <c r="L189" s="37" t="s">
        <v>136</v>
      </c>
      <c r="M189" s="36">
        <v>40</v>
      </c>
      <c r="N189" s="5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ref="X189:X195" si="10">IFERROR(IF(W189=0,"",ROUNDUP(W189/H189,0)*0.00753),"")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hidden="1" customHeight="1" x14ac:dyDescent="0.25">
      <c r="A190" s="61" t="s">
        <v>306</v>
      </c>
      <c r="B190" s="61" t="s">
        <v>307</v>
      </c>
      <c r="C190" s="35">
        <v>4301051479</v>
      </c>
      <c r="D190" s="413">
        <v>4680115882607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80</v>
      </c>
      <c r="L190" s="37" t="s">
        <v>136</v>
      </c>
      <c r="M190" s="36">
        <v>45</v>
      </c>
      <c r="N190" s="5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hidden="1" customHeight="1" x14ac:dyDescent="0.25">
      <c r="A191" s="61" t="s">
        <v>308</v>
      </c>
      <c r="B191" s="61" t="s">
        <v>309</v>
      </c>
      <c r="C191" s="35">
        <v>4301051468</v>
      </c>
      <c r="D191" s="413">
        <v>4680115880092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136</v>
      </c>
      <c r="M191" s="36">
        <v>45</v>
      </c>
      <c r="N191" s="5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hidden="1" customHeight="1" x14ac:dyDescent="0.25">
      <c r="A192" s="61" t="s">
        <v>310</v>
      </c>
      <c r="B192" s="61" t="s">
        <v>311</v>
      </c>
      <c r="C192" s="35">
        <v>4301051469</v>
      </c>
      <c r="D192" s="413">
        <v>4680115880221</v>
      </c>
      <c r="E192" s="413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136</v>
      </c>
      <c r="M192" s="36">
        <v>45</v>
      </c>
      <c r="N192" s="5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hidden="1" customHeight="1" x14ac:dyDescent="0.25">
      <c r="A193" s="61" t="s">
        <v>312</v>
      </c>
      <c r="B193" s="61" t="s">
        <v>313</v>
      </c>
      <c r="C193" s="35">
        <v>4301051523</v>
      </c>
      <c r="D193" s="413">
        <v>4680115882942</v>
      </c>
      <c r="E193" s="413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79</v>
      </c>
      <c r="M193" s="36">
        <v>40</v>
      </c>
      <c r="N193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5"/>
      <c r="P193" s="415"/>
      <c r="Q193" s="415"/>
      <c r="R193" s="416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hidden="1" customHeight="1" x14ac:dyDescent="0.25">
      <c r="A194" s="61" t="s">
        <v>314</v>
      </c>
      <c r="B194" s="61" t="s">
        <v>315</v>
      </c>
      <c r="C194" s="35">
        <v>4301051326</v>
      </c>
      <c r="D194" s="413">
        <v>4680115880504</v>
      </c>
      <c r="E194" s="413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79</v>
      </c>
      <c r="M194" s="36">
        <v>40</v>
      </c>
      <c r="N194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5"/>
      <c r="P194" s="415"/>
      <c r="Q194" s="415"/>
      <c r="R194" s="416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27" hidden="1" customHeight="1" x14ac:dyDescent="0.25">
      <c r="A195" s="61" t="s">
        <v>316</v>
      </c>
      <c r="B195" s="61" t="s">
        <v>317</v>
      </c>
      <c r="C195" s="35">
        <v>4301051410</v>
      </c>
      <c r="D195" s="413">
        <v>4680115882164</v>
      </c>
      <c r="E195" s="413"/>
      <c r="F195" s="60">
        <v>0.4</v>
      </c>
      <c r="G195" s="36">
        <v>6</v>
      </c>
      <c r="H195" s="60">
        <v>2.4</v>
      </c>
      <c r="I195" s="60">
        <v>2.6779999999999999</v>
      </c>
      <c r="J195" s="36">
        <v>156</v>
      </c>
      <c r="K195" s="36" t="s">
        <v>80</v>
      </c>
      <c r="L195" s="37" t="s">
        <v>136</v>
      </c>
      <c r="M195" s="36">
        <v>40</v>
      </c>
      <c r="N195" s="5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5"/>
      <c r="P195" s="415"/>
      <c r="Q195" s="415"/>
      <c r="R195" s="416"/>
      <c r="S195" s="38" t="s">
        <v>48</v>
      </c>
      <c r="T195" s="38" t="s">
        <v>48</v>
      </c>
      <c r="U195" s="39" t="s">
        <v>0</v>
      </c>
      <c r="V195" s="57">
        <v>0</v>
      </c>
      <c r="W195" s="54">
        <f t="shared" si="9"/>
        <v>0</v>
      </c>
      <c r="X195" s="40" t="str">
        <f t="shared" si="10"/>
        <v/>
      </c>
      <c r="Y195" s="66" t="s">
        <v>48</v>
      </c>
      <c r="Z195" s="67" t="s">
        <v>48</v>
      </c>
      <c r="AD195" s="68"/>
      <c r="BA195" s="180" t="s">
        <v>66</v>
      </c>
    </row>
    <row r="196" spans="1:53" hidden="1" x14ac:dyDescent="0.2">
      <c r="A196" s="420"/>
      <c r="B196" s="420"/>
      <c r="C196" s="420"/>
      <c r="D196" s="420"/>
      <c r="E196" s="420"/>
      <c r="F196" s="420"/>
      <c r="G196" s="420"/>
      <c r="H196" s="420"/>
      <c r="I196" s="420"/>
      <c r="J196" s="420"/>
      <c r="K196" s="420"/>
      <c r="L196" s="420"/>
      <c r="M196" s="421"/>
      <c r="N196" s="417" t="s">
        <v>43</v>
      </c>
      <c r="O196" s="418"/>
      <c r="P196" s="418"/>
      <c r="Q196" s="418"/>
      <c r="R196" s="418"/>
      <c r="S196" s="418"/>
      <c r="T196" s="419"/>
      <c r="U196" s="41" t="s">
        <v>42</v>
      </c>
      <c r="V196" s="4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5"/>
      <c r="Z196" s="65"/>
    </row>
    <row r="197" spans="1:53" hidden="1" x14ac:dyDescent="0.2">
      <c r="A197" s="420"/>
      <c r="B197" s="420"/>
      <c r="C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1"/>
      <c r="N197" s="417" t="s">
        <v>43</v>
      </c>
      <c r="O197" s="418"/>
      <c r="P197" s="418"/>
      <c r="Q197" s="418"/>
      <c r="R197" s="418"/>
      <c r="S197" s="418"/>
      <c r="T197" s="419"/>
      <c r="U197" s="41" t="s">
        <v>0</v>
      </c>
      <c r="V197" s="42">
        <f>IFERROR(SUM(V179:V195),"0")</f>
        <v>0</v>
      </c>
      <c r="W197" s="42">
        <f>IFERROR(SUM(W179:W195),"0")</f>
        <v>0</v>
      </c>
      <c r="X197" s="41"/>
      <c r="Y197" s="65"/>
      <c r="Z197" s="65"/>
    </row>
    <row r="198" spans="1:53" ht="14.25" hidden="1" customHeight="1" x14ac:dyDescent="0.25">
      <c r="A198" s="412" t="s">
        <v>218</v>
      </c>
      <c r="B198" s="412"/>
      <c r="C198" s="412"/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64"/>
      <c r="Z198" s="64"/>
    </row>
    <row r="199" spans="1:53" ht="16.5" hidden="1" customHeight="1" x14ac:dyDescent="0.25">
      <c r="A199" s="61" t="s">
        <v>318</v>
      </c>
      <c r="B199" s="61" t="s">
        <v>319</v>
      </c>
      <c r="C199" s="35">
        <v>4301060360</v>
      </c>
      <c r="D199" s="413">
        <v>4680115882874</v>
      </c>
      <c r="E199" s="413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hidden="1" customHeight="1" x14ac:dyDescent="0.25">
      <c r="A200" s="61" t="s">
        <v>320</v>
      </c>
      <c r="B200" s="61" t="s">
        <v>321</v>
      </c>
      <c r="C200" s="35">
        <v>4301060359</v>
      </c>
      <c r="D200" s="413">
        <v>4680115884434</v>
      </c>
      <c r="E200" s="413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5"/>
      <c r="P200" s="415"/>
      <c r="Q200" s="415"/>
      <c r="R200" s="416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hidden="1" customHeight="1" x14ac:dyDescent="0.25">
      <c r="A201" s="61" t="s">
        <v>322</v>
      </c>
      <c r="B201" s="61" t="s">
        <v>323</v>
      </c>
      <c r="C201" s="35">
        <v>4301060338</v>
      </c>
      <c r="D201" s="413">
        <v>4680115880801</v>
      </c>
      <c r="E201" s="413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3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5"/>
      <c r="P201" s="415"/>
      <c r="Q201" s="415"/>
      <c r="R201" s="416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27" hidden="1" customHeight="1" x14ac:dyDescent="0.25">
      <c r="A202" s="61" t="s">
        <v>324</v>
      </c>
      <c r="B202" s="61" t="s">
        <v>325</v>
      </c>
      <c r="C202" s="35">
        <v>4301060339</v>
      </c>
      <c r="D202" s="413">
        <v>4680115880818</v>
      </c>
      <c r="E202" s="413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5"/>
      <c r="P202" s="415"/>
      <c r="Q202" s="415"/>
      <c r="R202" s="416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hidden="1" x14ac:dyDescent="0.2">
      <c r="A203" s="420"/>
      <c r="B203" s="420"/>
      <c r="C203" s="420"/>
      <c r="D203" s="420"/>
      <c r="E203" s="420"/>
      <c r="F203" s="420"/>
      <c r="G203" s="420"/>
      <c r="H203" s="420"/>
      <c r="I203" s="420"/>
      <c r="J203" s="420"/>
      <c r="K203" s="420"/>
      <c r="L203" s="420"/>
      <c r="M203" s="421"/>
      <c r="N203" s="417" t="s">
        <v>43</v>
      </c>
      <c r="O203" s="418"/>
      <c r="P203" s="418"/>
      <c r="Q203" s="418"/>
      <c r="R203" s="418"/>
      <c r="S203" s="418"/>
      <c r="T203" s="419"/>
      <c r="U203" s="41" t="s">
        <v>42</v>
      </c>
      <c r="V203" s="42">
        <f>IFERROR(V199/H199,"0")+IFERROR(V200/H200,"0")+IFERROR(V201/H201,"0")+IFERROR(V202/H202,"0")</f>
        <v>0</v>
      </c>
      <c r="W203" s="42">
        <f>IFERROR(W199/H199,"0")+IFERROR(W200/H200,"0")+IFERROR(W201/H201,"0")+IFERROR(W202/H202,"0")</f>
        <v>0</v>
      </c>
      <c r="X203" s="42">
        <f>IFERROR(IF(X199="",0,X199),"0")+IFERROR(IF(X200="",0,X200),"0")+IFERROR(IF(X201="",0,X201),"0")+IFERROR(IF(X202="",0,X202),"0")</f>
        <v>0</v>
      </c>
      <c r="Y203" s="65"/>
      <c r="Z203" s="65"/>
    </row>
    <row r="204" spans="1:53" hidden="1" x14ac:dyDescent="0.2">
      <c r="A204" s="420"/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1"/>
      <c r="N204" s="417" t="s">
        <v>43</v>
      </c>
      <c r="O204" s="418"/>
      <c r="P204" s="418"/>
      <c r="Q204" s="418"/>
      <c r="R204" s="418"/>
      <c r="S204" s="418"/>
      <c r="T204" s="419"/>
      <c r="U204" s="41" t="s">
        <v>0</v>
      </c>
      <c r="V204" s="42">
        <f>IFERROR(SUM(V199:V202),"0")</f>
        <v>0</v>
      </c>
      <c r="W204" s="42">
        <f>IFERROR(SUM(W199:W202),"0")</f>
        <v>0</v>
      </c>
      <c r="X204" s="41"/>
      <c r="Y204" s="65"/>
      <c r="Z204" s="65"/>
    </row>
    <row r="205" spans="1:53" ht="16.5" hidden="1" customHeight="1" x14ac:dyDescent="0.25">
      <c r="A205" s="411" t="s">
        <v>326</v>
      </c>
      <c r="B205" s="411"/>
      <c r="C205" s="411"/>
      <c r="D205" s="411"/>
      <c r="E205" s="411"/>
      <c r="F205" s="411"/>
      <c r="G205" s="411"/>
      <c r="H205" s="411"/>
      <c r="I205" s="411"/>
      <c r="J205" s="411"/>
      <c r="K205" s="411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63"/>
      <c r="Z205" s="63"/>
    </row>
    <row r="206" spans="1:53" ht="14.25" hidden="1" customHeight="1" x14ac:dyDescent="0.25">
      <c r="A206" s="412" t="s">
        <v>121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64"/>
      <c r="Z206" s="64"/>
    </row>
    <row r="207" spans="1:53" ht="27" hidden="1" customHeight="1" x14ac:dyDescent="0.25">
      <c r="A207" s="61" t="s">
        <v>327</v>
      </c>
      <c r="B207" s="61" t="s">
        <v>328</v>
      </c>
      <c r="C207" s="35">
        <v>4301011717</v>
      </c>
      <c r="D207" s="413">
        <v>4680115884274</v>
      </c>
      <c r="E207" s="413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117</v>
      </c>
      <c r="L207" s="37" t="s">
        <v>116</v>
      </c>
      <c r="M207" s="36">
        <v>55</v>
      </c>
      <c r="N207" s="536" t="s">
        <v>329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ref="W207:W212" si="11">IFERROR(IF(V207="",0,CEILING((V207/$H207),1)*$H207),"")</f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hidden="1" customHeight="1" x14ac:dyDescent="0.25">
      <c r="A208" s="61" t="s">
        <v>330</v>
      </c>
      <c r="B208" s="61" t="s">
        <v>331</v>
      </c>
      <c r="C208" s="35">
        <v>4301011719</v>
      </c>
      <c r="D208" s="413">
        <v>4680115884298</v>
      </c>
      <c r="E208" s="413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117</v>
      </c>
      <c r="L208" s="37" t="s">
        <v>116</v>
      </c>
      <c r="M208" s="36">
        <v>55</v>
      </c>
      <c r="N208" s="537" t="s">
        <v>332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333</v>
      </c>
      <c r="B209" s="61" t="s">
        <v>334</v>
      </c>
      <c r="C209" s="35">
        <v>4301011733</v>
      </c>
      <c r="D209" s="413">
        <v>4680115884250</v>
      </c>
      <c r="E209" s="413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117</v>
      </c>
      <c r="L209" s="37" t="s">
        <v>136</v>
      </c>
      <c r="M209" s="36">
        <v>55</v>
      </c>
      <c r="N209" s="538" t="s">
        <v>335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hidden="1" customHeight="1" x14ac:dyDescent="0.25">
      <c r="A210" s="61" t="s">
        <v>336</v>
      </c>
      <c r="B210" s="61" t="s">
        <v>337</v>
      </c>
      <c r="C210" s="35">
        <v>4301011718</v>
      </c>
      <c r="D210" s="413">
        <v>4680115884281</v>
      </c>
      <c r="E210" s="413"/>
      <c r="F210" s="60">
        <v>0.4</v>
      </c>
      <c r="G210" s="36">
        <v>10</v>
      </c>
      <c r="H210" s="60">
        <v>4</v>
      </c>
      <c r="I210" s="60">
        <v>4.24</v>
      </c>
      <c r="J210" s="36">
        <v>120</v>
      </c>
      <c r="K210" s="36" t="s">
        <v>80</v>
      </c>
      <c r="L210" s="37" t="s">
        <v>116</v>
      </c>
      <c r="M210" s="36">
        <v>55</v>
      </c>
      <c r="N210" s="539" t="s">
        <v>338</v>
      </c>
      <c r="O210" s="415"/>
      <c r="P210" s="415"/>
      <c r="Q210" s="415"/>
      <c r="R210" s="416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hidden="1" customHeight="1" x14ac:dyDescent="0.25">
      <c r="A211" s="61" t="s">
        <v>339</v>
      </c>
      <c r="B211" s="61" t="s">
        <v>340</v>
      </c>
      <c r="C211" s="35">
        <v>4301011720</v>
      </c>
      <c r="D211" s="413">
        <v>4680115884199</v>
      </c>
      <c r="E211" s="413"/>
      <c r="F211" s="60">
        <v>0.37</v>
      </c>
      <c r="G211" s="36">
        <v>10</v>
      </c>
      <c r="H211" s="60">
        <v>3.7</v>
      </c>
      <c r="I211" s="60">
        <v>3.94</v>
      </c>
      <c r="J211" s="36">
        <v>120</v>
      </c>
      <c r="K211" s="36" t="s">
        <v>80</v>
      </c>
      <c r="L211" s="37" t="s">
        <v>116</v>
      </c>
      <c r="M211" s="36">
        <v>55</v>
      </c>
      <c r="N211" s="540" t="s">
        <v>341</v>
      </c>
      <c r="O211" s="415"/>
      <c r="P211" s="415"/>
      <c r="Q211" s="415"/>
      <c r="R211" s="416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hidden="1" customHeight="1" x14ac:dyDescent="0.25">
      <c r="A212" s="61" t="s">
        <v>342</v>
      </c>
      <c r="B212" s="61" t="s">
        <v>343</v>
      </c>
      <c r="C212" s="35">
        <v>4301011716</v>
      </c>
      <c r="D212" s="413">
        <v>4680115884267</v>
      </c>
      <c r="E212" s="413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80</v>
      </c>
      <c r="L212" s="37" t="s">
        <v>116</v>
      </c>
      <c r="M212" s="36">
        <v>55</v>
      </c>
      <c r="N212" s="541" t="s">
        <v>344</v>
      </c>
      <c r="O212" s="415"/>
      <c r="P212" s="415"/>
      <c r="Q212" s="415"/>
      <c r="R212" s="416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hidden="1" x14ac:dyDescent="0.2">
      <c r="A213" s="420"/>
      <c r="B213" s="420"/>
      <c r="C213" s="420"/>
      <c r="D213" s="420"/>
      <c r="E213" s="420"/>
      <c r="F213" s="420"/>
      <c r="G213" s="420"/>
      <c r="H213" s="420"/>
      <c r="I213" s="420"/>
      <c r="J213" s="420"/>
      <c r="K213" s="420"/>
      <c r="L213" s="420"/>
      <c r="M213" s="421"/>
      <c r="N213" s="417" t="s">
        <v>43</v>
      </c>
      <c r="O213" s="418"/>
      <c r="P213" s="418"/>
      <c r="Q213" s="418"/>
      <c r="R213" s="418"/>
      <c r="S213" s="418"/>
      <c r="T213" s="419"/>
      <c r="U213" s="41" t="s">
        <v>42</v>
      </c>
      <c r="V213" s="42">
        <f>IFERROR(V207/H207,"0")+IFERROR(V208/H208,"0")+IFERROR(V209/H209,"0")+IFERROR(V210/H210,"0")+IFERROR(V211/H211,"0")+IFERROR(V212/H212,"0")</f>
        <v>0</v>
      </c>
      <c r="W213" s="42">
        <f>IFERROR(W207/H207,"0")+IFERROR(W208/H208,"0")+IFERROR(W209/H209,"0")+IFERROR(W210/H210,"0")+IFERROR(W211/H211,"0")+IFERROR(W212/H212,"0")</f>
        <v>0</v>
      </c>
      <c r="X213" s="42">
        <f>IFERROR(IF(X207="",0,X207),"0")+IFERROR(IF(X208="",0,X208),"0")+IFERROR(IF(X209="",0,X209),"0")+IFERROR(IF(X210="",0,X210),"0")+IFERROR(IF(X211="",0,X211),"0")+IFERROR(IF(X212="",0,X212),"0")</f>
        <v>0</v>
      </c>
      <c r="Y213" s="65"/>
      <c r="Z213" s="65"/>
    </row>
    <row r="214" spans="1:53" hidden="1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0</v>
      </c>
      <c r="V214" s="42">
        <f>IFERROR(SUM(V207:V212),"0")</f>
        <v>0</v>
      </c>
      <c r="W214" s="42">
        <f>IFERROR(SUM(W207:W212),"0")</f>
        <v>0</v>
      </c>
      <c r="X214" s="41"/>
      <c r="Y214" s="65"/>
      <c r="Z214" s="65"/>
    </row>
    <row r="215" spans="1:53" ht="14.25" hidden="1" customHeight="1" x14ac:dyDescent="0.25">
      <c r="A215" s="412" t="s">
        <v>76</v>
      </c>
      <c r="B215" s="412"/>
      <c r="C215" s="412"/>
      <c r="D215" s="412"/>
      <c r="E215" s="412"/>
      <c r="F215" s="412"/>
      <c r="G215" s="412"/>
      <c r="H215" s="412"/>
      <c r="I215" s="412"/>
      <c r="J215" s="412"/>
      <c r="K215" s="412"/>
      <c r="L215" s="412"/>
      <c r="M215" s="412"/>
      <c r="N215" s="412"/>
      <c r="O215" s="412"/>
      <c r="P215" s="412"/>
      <c r="Q215" s="412"/>
      <c r="R215" s="412"/>
      <c r="S215" s="412"/>
      <c r="T215" s="412"/>
      <c r="U215" s="412"/>
      <c r="V215" s="412"/>
      <c r="W215" s="412"/>
      <c r="X215" s="412"/>
      <c r="Y215" s="64"/>
      <c r="Z215" s="64"/>
    </row>
    <row r="216" spans="1:53" ht="27" hidden="1" customHeight="1" x14ac:dyDescent="0.25">
      <c r="A216" s="61" t="s">
        <v>345</v>
      </c>
      <c r="B216" s="61" t="s">
        <v>346</v>
      </c>
      <c r="C216" s="35">
        <v>4301031151</v>
      </c>
      <c r="D216" s="413">
        <v>4607091389845</v>
      </c>
      <c r="E216" s="413"/>
      <c r="F216" s="60">
        <v>0.35</v>
      </c>
      <c r="G216" s="36">
        <v>6</v>
      </c>
      <c r="H216" s="60">
        <v>2.1</v>
      </c>
      <c r="I216" s="60">
        <v>2.2000000000000002</v>
      </c>
      <c r="J216" s="36">
        <v>234</v>
      </c>
      <c r="K216" s="36" t="s">
        <v>178</v>
      </c>
      <c r="L216" s="37" t="s">
        <v>79</v>
      </c>
      <c r="M216" s="36">
        <v>40</v>
      </c>
      <c r="N216" s="5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5"/>
      <c r="P216" s="415"/>
      <c r="Q216" s="415"/>
      <c r="R216" s="416"/>
      <c r="S216" s="38" t="s">
        <v>48</v>
      </c>
      <c r="T216" s="38" t="s">
        <v>48</v>
      </c>
      <c r="U216" s="39" t="s">
        <v>0</v>
      </c>
      <c r="V216" s="57">
        <v>0</v>
      </c>
      <c r="W216" s="54">
        <f>IFERROR(IF(V216="",0,CEILING((V216/$H216),1)*$H216),"")</f>
        <v>0</v>
      </c>
      <c r="X216" s="40" t="str">
        <f>IFERROR(IF(W216=0,"",ROUNDUP(W216/H216,0)*0.00502),"")</f>
        <v/>
      </c>
      <c r="Y216" s="66" t="s">
        <v>48</v>
      </c>
      <c r="Z216" s="67" t="s">
        <v>48</v>
      </c>
      <c r="AD216" s="68"/>
      <c r="BA216" s="191" t="s">
        <v>66</v>
      </c>
    </row>
    <row r="217" spans="1:53" hidden="1" x14ac:dyDescent="0.2">
      <c r="A217" s="420"/>
      <c r="B217" s="420"/>
      <c r="C217" s="420"/>
      <c r="D217" s="420"/>
      <c r="E217" s="420"/>
      <c r="F217" s="420"/>
      <c r="G217" s="420"/>
      <c r="H217" s="420"/>
      <c r="I217" s="420"/>
      <c r="J217" s="420"/>
      <c r="K217" s="420"/>
      <c r="L217" s="420"/>
      <c r="M217" s="421"/>
      <c r="N217" s="417" t="s">
        <v>43</v>
      </c>
      <c r="O217" s="418"/>
      <c r="P217" s="418"/>
      <c r="Q217" s="418"/>
      <c r="R217" s="418"/>
      <c r="S217" s="418"/>
      <c r="T217" s="419"/>
      <c r="U217" s="41" t="s">
        <v>42</v>
      </c>
      <c r="V217" s="42">
        <f>IFERROR(V216/H216,"0")</f>
        <v>0</v>
      </c>
      <c r="W217" s="42">
        <f>IFERROR(W216/H216,"0")</f>
        <v>0</v>
      </c>
      <c r="X217" s="42">
        <f>IFERROR(IF(X216="",0,X216),"0")</f>
        <v>0</v>
      </c>
      <c r="Y217" s="65"/>
      <c r="Z217" s="65"/>
    </row>
    <row r="218" spans="1:53" hidden="1" x14ac:dyDescent="0.2">
      <c r="A218" s="420"/>
      <c r="B218" s="420"/>
      <c r="C218" s="420"/>
      <c r="D218" s="420"/>
      <c r="E218" s="420"/>
      <c r="F218" s="420"/>
      <c r="G218" s="420"/>
      <c r="H218" s="420"/>
      <c r="I218" s="420"/>
      <c r="J218" s="420"/>
      <c r="K218" s="420"/>
      <c r="L218" s="420"/>
      <c r="M218" s="421"/>
      <c r="N218" s="417" t="s">
        <v>43</v>
      </c>
      <c r="O218" s="418"/>
      <c r="P218" s="418"/>
      <c r="Q218" s="418"/>
      <c r="R218" s="418"/>
      <c r="S218" s="418"/>
      <c r="T218" s="419"/>
      <c r="U218" s="41" t="s">
        <v>0</v>
      </c>
      <c r="V218" s="42">
        <f>IFERROR(SUM(V216:V216),"0")</f>
        <v>0</v>
      </c>
      <c r="W218" s="42">
        <f>IFERROR(SUM(W216:W216),"0")</f>
        <v>0</v>
      </c>
      <c r="X218" s="41"/>
      <c r="Y218" s="65"/>
      <c r="Z218" s="65"/>
    </row>
    <row r="219" spans="1:53" ht="16.5" hidden="1" customHeight="1" x14ac:dyDescent="0.25">
      <c r="A219" s="411" t="s">
        <v>347</v>
      </c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1"/>
      <c r="Y219" s="63"/>
      <c r="Z219" s="63"/>
    </row>
    <row r="220" spans="1:53" ht="14.25" hidden="1" customHeight="1" x14ac:dyDescent="0.25">
      <c r="A220" s="412" t="s">
        <v>121</v>
      </c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2"/>
      <c r="P220" s="412"/>
      <c r="Q220" s="412"/>
      <c r="R220" s="412"/>
      <c r="S220" s="412"/>
      <c r="T220" s="412"/>
      <c r="U220" s="412"/>
      <c r="V220" s="412"/>
      <c r="W220" s="412"/>
      <c r="X220" s="412"/>
      <c r="Y220" s="64"/>
      <c r="Z220" s="64"/>
    </row>
    <row r="221" spans="1:53" ht="27" hidden="1" customHeight="1" x14ac:dyDescent="0.25">
      <c r="A221" s="61" t="s">
        <v>348</v>
      </c>
      <c r="B221" s="61" t="s">
        <v>349</v>
      </c>
      <c r="C221" s="35">
        <v>4301011826</v>
      </c>
      <c r="D221" s="413">
        <v>4680115884137</v>
      </c>
      <c r="E221" s="413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117</v>
      </c>
      <c r="L221" s="37" t="s">
        <v>116</v>
      </c>
      <c r="M221" s="36">
        <v>55</v>
      </c>
      <c r="N221" s="543" t="s">
        <v>350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ref="W221:W226" si="12">IFERROR(IF(V221="",0,CEILING((V221/$H221),1)*$H221),"")</f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351</v>
      </c>
      <c r="B222" s="61" t="s">
        <v>352</v>
      </c>
      <c r="C222" s="35">
        <v>4301011724</v>
      </c>
      <c r="D222" s="413">
        <v>4680115884236</v>
      </c>
      <c r="E222" s="413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117</v>
      </c>
      <c r="L222" s="37" t="s">
        <v>116</v>
      </c>
      <c r="M222" s="36">
        <v>55</v>
      </c>
      <c r="N222" s="544" t="s">
        <v>353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354</v>
      </c>
      <c r="B223" s="61" t="s">
        <v>355</v>
      </c>
      <c r="C223" s="35">
        <v>4301011721</v>
      </c>
      <c r="D223" s="413">
        <v>4680115884175</v>
      </c>
      <c r="E223" s="413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117</v>
      </c>
      <c r="L223" s="37" t="s">
        <v>116</v>
      </c>
      <c r="M223" s="36">
        <v>55</v>
      </c>
      <c r="N223" s="545" t="s">
        <v>356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hidden="1" customHeight="1" x14ac:dyDescent="0.25">
      <c r="A224" s="61" t="s">
        <v>357</v>
      </c>
      <c r="B224" s="61" t="s">
        <v>358</v>
      </c>
      <c r="C224" s="35">
        <v>4301011824</v>
      </c>
      <c r="D224" s="413">
        <v>4680115884144</v>
      </c>
      <c r="E224" s="413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80</v>
      </c>
      <c r="L224" s="37" t="s">
        <v>116</v>
      </c>
      <c r="M224" s="36">
        <v>55</v>
      </c>
      <c r="N224" s="546" t="s">
        <v>359</v>
      </c>
      <c r="O224" s="415"/>
      <c r="P224" s="415"/>
      <c r="Q224" s="415"/>
      <c r="R224" s="416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hidden="1" customHeight="1" x14ac:dyDescent="0.25">
      <c r="A225" s="61" t="s">
        <v>360</v>
      </c>
      <c r="B225" s="61" t="s">
        <v>361</v>
      </c>
      <c r="C225" s="35">
        <v>4301011726</v>
      </c>
      <c r="D225" s="413">
        <v>4680115884182</v>
      </c>
      <c r="E225" s="413"/>
      <c r="F225" s="60">
        <v>0.37</v>
      </c>
      <c r="G225" s="36">
        <v>10</v>
      </c>
      <c r="H225" s="60">
        <v>3.7</v>
      </c>
      <c r="I225" s="60">
        <v>3.94</v>
      </c>
      <c r="J225" s="36">
        <v>120</v>
      </c>
      <c r="K225" s="36" t="s">
        <v>80</v>
      </c>
      <c r="L225" s="37" t="s">
        <v>116</v>
      </c>
      <c r="M225" s="36">
        <v>55</v>
      </c>
      <c r="N225" s="547" t="s">
        <v>362</v>
      </c>
      <c r="O225" s="415"/>
      <c r="P225" s="415"/>
      <c r="Q225" s="415"/>
      <c r="R225" s="416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hidden="1" customHeight="1" x14ac:dyDescent="0.25">
      <c r="A226" s="61" t="s">
        <v>363</v>
      </c>
      <c r="B226" s="61" t="s">
        <v>364</v>
      </c>
      <c r="C226" s="35">
        <v>4301011722</v>
      </c>
      <c r="D226" s="413">
        <v>4680115884205</v>
      </c>
      <c r="E226" s="413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116</v>
      </c>
      <c r="M226" s="36">
        <v>55</v>
      </c>
      <c r="N226" s="548" t="s">
        <v>365</v>
      </c>
      <c r="O226" s="415"/>
      <c r="P226" s="415"/>
      <c r="Q226" s="415"/>
      <c r="R226" s="416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hidden="1" x14ac:dyDescent="0.2">
      <c r="A227" s="420"/>
      <c r="B227" s="420"/>
      <c r="C227" s="420"/>
      <c r="D227" s="420"/>
      <c r="E227" s="420"/>
      <c r="F227" s="420"/>
      <c r="G227" s="420"/>
      <c r="H227" s="420"/>
      <c r="I227" s="420"/>
      <c r="J227" s="420"/>
      <c r="K227" s="420"/>
      <c r="L227" s="420"/>
      <c r="M227" s="421"/>
      <c r="N227" s="417" t="s">
        <v>43</v>
      </c>
      <c r="O227" s="418"/>
      <c r="P227" s="418"/>
      <c r="Q227" s="418"/>
      <c r="R227" s="418"/>
      <c r="S227" s="418"/>
      <c r="T227" s="419"/>
      <c r="U227" s="41" t="s">
        <v>42</v>
      </c>
      <c r="V227" s="42">
        <f>IFERROR(V221/H221,"0")+IFERROR(V222/H222,"0")+IFERROR(V223/H223,"0")+IFERROR(V224/H224,"0")+IFERROR(V225/H225,"0")+IFERROR(V226/H226,"0")</f>
        <v>0</v>
      </c>
      <c r="W227" s="42">
        <f>IFERROR(W221/H221,"0")+IFERROR(W222/H222,"0")+IFERROR(W223/H223,"0")+IFERROR(W224/H224,"0")+IFERROR(W225/H225,"0")+IFERROR(W226/H226,"0")</f>
        <v>0</v>
      </c>
      <c r="X227" s="42">
        <f>IFERROR(IF(X221="",0,X221),"0")+IFERROR(IF(X222="",0,X222),"0")+IFERROR(IF(X223="",0,X223),"0")+IFERROR(IF(X224="",0,X224),"0")+IFERROR(IF(X225="",0,X225),"0")+IFERROR(IF(X226="",0,X226),"0")</f>
        <v>0</v>
      </c>
      <c r="Y227" s="65"/>
      <c r="Z227" s="65"/>
    </row>
    <row r="228" spans="1:53" hidden="1" x14ac:dyDescent="0.2">
      <c r="A228" s="420"/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1"/>
      <c r="N228" s="417" t="s">
        <v>43</v>
      </c>
      <c r="O228" s="418"/>
      <c r="P228" s="418"/>
      <c r="Q228" s="418"/>
      <c r="R228" s="418"/>
      <c r="S228" s="418"/>
      <c r="T228" s="419"/>
      <c r="U228" s="41" t="s">
        <v>0</v>
      </c>
      <c r="V228" s="42">
        <f>IFERROR(SUM(V221:V226),"0")</f>
        <v>0</v>
      </c>
      <c r="W228" s="42">
        <f>IFERROR(SUM(W221:W226),"0")</f>
        <v>0</v>
      </c>
      <c r="X228" s="41"/>
      <c r="Y228" s="65"/>
      <c r="Z228" s="65"/>
    </row>
    <row r="229" spans="1:53" ht="16.5" hidden="1" customHeight="1" x14ac:dyDescent="0.25">
      <c r="A229" s="411" t="s">
        <v>366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63"/>
      <c r="Z229" s="63"/>
    </row>
    <row r="230" spans="1:53" ht="14.25" hidden="1" customHeight="1" x14ac:dyDescent="0.25">
      <c r="A230" s="412" t="s">
        <v>121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64"/>
      <c r="Z230" s="64"/>
    </row>
    <row r="231" spans="1:53" ht="27" hidden="1" customHeight="1" x14ac:dyDescent="0.25">
      <c r="A231" s="61" t="s">
        <v>367</v>
      </c>
      <c r="B231" s="61" t="s">
        <v>368</v>
      </c>
      <c r="C231" s="35">
        <v>4301011346</v>
      </c>
      <c r="D231" s="413">
        <v>4607091387445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117</v>
      </c>
      <c r="L231" s="37" t="s">
        <v>116</v>
      </c>
      <c r="M231" s="36">
        <v>31</v>
      </c>
      <c r="N231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ref="W231:W245" si="13">IFERROR(IF(V231="",0,CEILING((V231/$H231),1)*$H231),"")</f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hidden="1" customHeight="1" x14ac:dyDescent="0.25">
      <c r="A232" s="61" t="s">
        <v>369</v>
      </c>
      <c r="B232" s="61" t="s">
        <v>370</v>
      </c>
      <c r="C232" s="35">
        <v>4301011362</v>
      </c>
      <c r="D232" s="413">
        <v>4607091386004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48</v>
      </c>
      <c r="K232" s="36" t="s">
        <v>117</v>
      </c>
      <c r="L232" s="37" t="s">
        <v>125</v>
      </c>
      <c r="M232" s="36">
        <v>55</v>
      </c>
      <c r="N232" s="55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IFERROR(IF(W232=0,"",ROUNDUP(W232/H232,0)*0.02039),"")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369</v>
      </c>
      <c r="B233" s="61" t="s">
        <v>371</v>
      </c>
      <c r="C233" s="35">
        <v>4301011308</v>
      </c>
      <c r="D233" s="413">
        <v>4607091386004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56</v>
      </c>
      <c r="K233" s="36" t="s">
        <v>117</v>
      </c>
      <c r="L233" s="37" t="s">
        <v>116</v>
      </c>
      <c r="M233" s="36">
        <v>55</v>
      </c>
      <c r="N233" s="5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372</v>
      </c>
      <c r="B234" s="61" t="s">
        <v>373</v>
      </c>
      <c r="C234" s="35">
        <v>4301011347</v>
      </c>
      <c r="D234" s="413">
        <v>4607091386073</v>
      </c>
      <c r="E234" s="413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117</v>
      </c>
      <c r="L234" s="37" t="s">
        <v>116</v>
      </c>
      <c r="M234" s="36">
        <v>31</v>
      </c>
      <c r="N234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hidden="1" customHeight="1" x14ac:dyDescent="0.25">
      <c r="A235" s="61" t="s">
        <v>374</v>
      </c>
      <c r="B235" s="61" t="s">
        <v>375</v>
      </c>
      <c r="C235" s="35">
        <v>4301010928</v>
      </c>
      <c r="D235" s="413">
        <v>4607091387322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117</v>
      </c>
      <c r="L235" s="37" t="s">
        <v>116</v>
      </c>
      <c r="M235" s="36">
        <v>55</v>
      </c>
      <c r="N235" s="5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374</v>
      </c>
      <c r="B236" s="61" t="s">
        <v>376</v>
      </c>
      <c r="C236" s="35">
        <v>4301011395</v>
      </c>
      <c r="D236" s="413">
        <v>4607091387322</v>
      </c>
      <c r="E236" s="413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117</v>
      </c>
      <c r="L236" s="37" t="s">
        <v>125</v>
      </c>
      <c r="M236" s="36">
        <v>55</v>
      </c>
      <c r="N236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IFERROR(IF(W236=0,"",ROUNDUP(W236/H236,0)*0.02039),"")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377</v>
      </c>
      <c r="B237" s="61" t="s">
        <v>378</v>
      </c>
      <c r="C237" s="35">
        <v>4301011311</v>
      </c>
      <c r="D237" s="413">
        <v>4607091387377</v>
      </c>
      <c r="E237" s="413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117</v>
      </c>
      <c r="L237" s="37" t="s">
        <v>116</v>
      </c>
      <c r="M237" s="36">
        <v>55</v>
      </c>
      <c r="N237" s="5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200</v>
      </c>
      <c r="W237" s="54">
        <f t="shared" si="13"/>
        <v>205.20000000000002</v>
      </c>
      <c r="X237" s="40">
        <f>IFERROR(IF(W237=0,"",ROUNDUP(W237/H237,0)*0.02175),"")</f>
        <v>0.41324999999999995</v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379</v>
      </c>
      <c r="B238" s="61" t="s">
        <v>380</v>
      </c>
      <c r="C238" s="35">
        <v>4301010945</v>
      </c>
      <c r="D238" s="413">
        <v>4607091387353</v>
      </c>
      <c r="E238" s="413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117</v>
      </c>
      <c r="L238" s="37" t="s">
        <v>116</v>
      </c>
      <c r="M238" s="36">
        <v>55</v>
      </c>
      <c r="N238" s="5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381</v>
      </c>
      <c r="B239" s="61" t="s">
        <v>382</v>
      </c>
      <c r="C239" s="35">
        <v>4301011328</v>
      </c>
      <c r="D239" s="413">
        <v>4607091386011</v>
      </c>
      <c r="E239" s="413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ref="X239:X245" si="14">IFERROR(IF(W239=0,"",ROUNDUP(W239/H239,0)*0.00937),"")</f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hidden="1" customHeight="1" x14ac:dyDescent="0.25">
      <c r="A240" s="61" t="s">
        <v>383</v>
      </c>
      <c r="B240" s="61" t="s">
        <v>384</v>
      </c>
      <c r="C240" s="35">
        <v>4301011329</v>
      </c>
      <c r="D240" s="413">
        <v>4607091387308</v>
      </c>
      <c r="E240" s="413"/>
      <c r="F240" s="60">
        <v>0.5</v>
      </c>
      <c r="G240" s="36">
        <v>10</v>
      </c>
      <c r="H240" s="60">
        <v>5</v>
      </c>
      <c r="I240" s="60">
        <v>5.21</v>
      </c>
      <c r="J240" s="36">
        <v>120</v>
      </c>
      <c r="K240" s="36" t="s">
        <v>80</v>
      </c>
      <c r="L240" s="37" t="s">
        <v>79</v>
      </c>
      <c r="M240" s="36">
        <v>55</v>
      </c>
      <c r="N240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385</v>
      </c>
      <c r="B241" s="61" t="s">
        <v>386</v>
      </c>
      <c r="C241" s="35">
        <v>4301011049</v>
      </c>
      <c r="D241" s="413">
        <v>4607091387339</v>
      </c>
      <c r="E241" s="413"/>
      <c r="F241" s="60">
        <v>0.5</v>
      </c>
      <c r="G241" s="36">
        <v>10</v>
      </c>
      <c r="H241" s="60">
        <v>5</v>
      </c>
      <c r="I241" s="60">
        <v>5.24</v>
      </c>
      <c r="J241" s="36">
        <v>120</v>
      </c>
      <c r="K241" s="36" t="s">
        <v>80</v>
      </c>
      <c r="L241" s="37" t="s">
        <v>116</v>
      </c>
      <c r="M241" s="36">
        <v>55</v>
      </c>
      <c r="N241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50</v>
      </c>
      <c r="W241" s="54">
        <f t="shared" si="13"/>
        <v>50</v>
      </c>
      <c r="X241" s="40">
        <f t="shared" si="14"/>
        <v>9.3700000000000006E-2</v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387</v>
      </c>
      <c r="B242" s="61" t="s">
        <v>388</v>
      </c>
      <c r="C242" s="35">
        <v>4301011433</v>
      </c>
      <c r="D242" s="413">
        <v>4680115882638</v>
      </c>
      <c r="E242" s="413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116</v>
      </c>
      <c r="M242" s="36">
        <v>90</v>
      </c>
      <c r="N242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389</v>
      </c>
      <c r="B243" s="61" t="s">
        <v>390</v>
      </c>
      <c r="C243" s="35">
        <v>4301011573</v>
      </c>
      <c r="D243" s="413">
        <v>4680115881938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116</v>
      </c>
      <c r="M243" s="36">
        <v>90</v>
      </c>
      <c r="N243" s="5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hidden="1" customHeight="1" x14ac:dyDescent="0.25">
      <c r="A244" s="61" t="s">
        <v>391</v>
      </c>
      <c r="B244" s="61" t="s">
        <v>392</v>
      </c>
      <c r="C244" s="35">
        <v>4301010944</v>
      </c>
      <c r="D244" s="413">
        <v>4607091387346</v>
      </c>
      <c r="E244" s="413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116</v>
      </c>
      <c r="M244" s="36">
        <v>55</v>
      </c>
      <c r="N244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5"/>
      <c r="P244" s="415"/>
      <c r="Q244" s="415"/>
      <c r="R244" s="416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hidden="1" customHeight="1" x14ac:dyDescent="0.25">
      <c r="A245" s="61" t="s">
        <v>393</v>
      </c>
      <c r="B245" s="61" t="s">
        <v>394</v>
      </c>
      <c r="C245" s="35">
        <v>4301011353</v>
      </c>
      <c r="D245" s="413">
        <v>4607091389807</v>
      </c>
      <c r="E245" s="413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116</v>
      </c>
      <c r="M245" s="36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5"/>
      <c r="P245" s="415"/>
      <c r="Q245" s="415"/>
      <c r="R245" s="416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x14ac:dyDescent="0.2">
      <c r="A246" s="420"/>
      <c r="B246" s="420"/>
      <c r="C246" s="420"/>
      <c r="D246" s="420"/>
      <c r="E246" s="420"/>
      <c r="F246" s="420"/>
      <c r="G246" s="420"/>
      <c r="H246" s="420"/>
      <c r="I246" s="420"/>
      <c r="J246" s="420"/>
      <c r="K246" s="420"/>
      <c r="L246" s="420"/>
      <c r="M246" s="421"/>
      <c r="N246" s="417" t="s">
        <v>43</v>
      </c>
      <c r="O246" s="418"/>
      <c r="P246" s="418"/>
      <c r="Q246" s="418"/>
      <c r="R246" s="418"/>
      <c r="S246" s="418"/>
      <c r="T246" s="419"/>
      <c r="U246" s="41" t="s">
        <v>42</v>
      </c>
      <c r="V246" s="4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28.518518518518519</v>
      </c>
      <c r="W246" s="4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29</v>
      </c>
      <c r="X246" s="4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0.50695000000000001</v>
      </c>
      <c r="Y246" s="65"/>
      <c r="Z246" s="65"/>
    </row>
    <row r="247" spans="1:53" x14ac:dyDescent="0.2">
      <c r="A247" s="420"/>
      <c r="B247" s="420"/>
      <c r="C247" s="420"/>
      <c r="D247" s="420"/>
      <c r="E247" s="420"/>
      <c r="F247" s="420"/>
      <c r="G247" s="420"/>
      <c r="H247" s="420"/>
      <c r="I247" s="420"/>
      <c r="J247" s="420"/>
      <c r="K247" s="420"/>
      <c r="L247" s="420"/>
      <c r="M247" s="421"/>
      <c r="N247" s="417" t="s">
        <v>43</v>
      </c>
      <c r="O247" s="418"/>
      <c r="P247" s="418"/>
      <c r="Q247" s="418"/>
      <c r="R247" s="418"/>
      <c r="S247" s="418"/>
      <c r="T247" s="419"/>
      <c r="U247" s="41" t="s">
        <v>0</v>
      </c>
      <c r="V247" s="42">
        <f>IFERROR(SUM(V231:V245),"0")</f>
        <v>250</v>
      </c>
      <c r="W247" s="42">
        <f>IFERROR(SUM(W231:W245),"0")</f>
        <v>255.20000000000002</v>
      </c>
      <c r="X247" s="41"/>
      <c r="Y247" s="65"/>
      <c r="Z247" s="65"/>
    </row>
    <row r="248" spans="1:53" ht="14.25" hidden="1" customHeight="1" x14ac:dyDescent="0.25">
      <c r="A248" s="412" t="s">
        <v>113</v>
      </c>
      <c r="B248" s="412"/>
      <c r="C248" s="412"/>
      <c r="D248" s="412"/>
      <c r="E248" s="412"/>
      <c r="F248" s="412"/>
      <c r="G248" s="412"/>
      <c r="H248" s="412"/>
      <c r="I248" s="412"/>
      <c r="J248" s="412"/>
      <c r="K248" s="412"/>
      <c r="L248" s="412"/>
      <c r="M248" s="412"/>
      <c r="N248" s="412"/>
      <c r="O248" s="412"/>
      <c r="P248" s="412"/>
      <c r="Q248" s="412"/>
      <c r="R248" s="412"/>
      <c r="S248" s="412"/>
      <c r="T248" s="412"/>
      <c r="U248" s="412"/>
      <c r="V248" s="412"/>
      <c r="W248" s="412"/>
      <c r="X248" s="412"/>
      <c r="Y248" s="64"/>
      <c r="Z248" s="64"/>
    </row>
    <row r="249" spans="1:53" ht="27" hidden="1" customHeight="1" x14ac:dyDescent="0.25">
      <c r="A249" s="61" t="s">
        <v>395</v>
      </c>
      <c r="B249" s="61" t="s">
        <v>396</v>
      </c>
      <c r="C249" s="35">
        <v>4301020254</v>
      </c>
      <c r="D249" s="413">
        <v>4680115881914</v>
      </c>
      <c r="E249" s="413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80</v>
      </c>
      <c r="L249" s="37" t="s">
        <v>116</v>
      </c>
      <c r="M249" s="36">
        <v>90</v>
      </c>
      <c r="N249" s="5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5"/>
      <c r="P249" s="415"/>
      <c r="Q249" s="415"/>
      <c r="R249" s="416"/>
      <c r="S249" s="38" t="s">
        <v>48</v>
      </c>
      <c r="T249" s="38" t="s">
        <v>48</v>
      </c>
      <c r="U249" s="39" t="s">
        <v>0</v>
      </c>
      <c r="V249" s="57">
        <v>0</v>
      </c>
      <c r="W249" s="54">
        <f>IFERROR(IF(V249="",0,CEILING((V249/$H249),1)*$H249),"")</f>
        <v>0</v>
      </c>
      <c r="X249" s="40" t="str">
        <f>IFERROR(IF(W249=0,"",ROUNDUP(W249/H249,0)*0.00937),"")</f>
        <v/>
      </c>
      <c r="Y249" s="66" t="s">
        <v>48</v>
      </c>
      <c r="Z249" s="67" t="s">
        <v>48</v>
      </c>
      <c r="AD249" s="68"/>
      <c r="BA249" s="213" t="s">
        <v>66</v>
      </c>
    </row>
    <row r="250" spans="1:53" hidden="1" x14ac:dyDescent="0.2">
      <c r="A250" s="420"/>
      <c r="B250" s="420"/>
      <c r="C250" s="420"/>
      <c r="D250" s="420"/>
      <c r="E250" s="420"/>
      <c r="F250" s="420"/>
      <c r="G250" s="420"/>
      <c r="H250" s="420"/>
      <c r="I250" s="420"/>
      <c r="J250" s="420"/>
      <c r="K250" s="420"/>
      <c r="L250" s="420"/>
      <c r="M250" s="421"/>
      <c r="N250" s="417" t="s">
        <v>43</v>
      </c>
      <c r="O250" s="418"/>
      <c r="P250" s="418"/>
      <c r="Q250" s="418"/>
      <c r="R250" s="418"/>
      <c r="S250" s="418"/>
      <c r="T250" s="419"/>
      <c r="U250" s="41" t="s">
        <v>42</v>
      </c>
      <c r="V250" s="42">
        <f>IFERROR(V249/H249,"0")</f>
        <v>0</v>
      </c>
      <c r="W250" s="42">
        <f>IFERROR(W249/H249,"0")</f>
        <v>0</v>
      </c>
      <c r="X250" s="42">
        <f>IFERROR(IF(X249="",0,X249),"0")</f>
        <v>0</v>
      </c>
      <c r="Y250" s="65"/>
      <c r="Z250" s="65"/>
    </row>
    <row r="251" spans="1:53" hidden="1" x14ac:dyDescent="0.2">
      <c r="A251" s="420"/>
      <c r="B251" s="420"/>
      <c r="C251" s="420"/>
      <c r="D251" s="420"/>
      <c r="E251" s="420"/>
      <c r="F251" s="420"/>
      <c r="G251" s="420"/>
      <c r="H251" s="420"/>
      <c r="I251" s="420"/>
      <c r="J251" s="420"/>
      <c r="K251" s="420"/>
      <c r="L251" s="420"/>
      <c r="M251" s="421"/>
      <c r="N251" s="417" t="s">
        <v>43</v>
      </c>
      <c r="O251" s="418"/>
      <c r="P251" s="418"/>
      <c r="Q251" s="418"/>
      <c r="R251" s="418"/>
      <c r="S251" s="418"/>
      <c r="T251" s="419"/>
      <c r="U251" s="41" t="s">
        <v>0</v>
      </c>
      <c r="V251" s="42">
        <f>IFERROR(SUM(V249:V249),"0")</f>
        <v>0</v>
      </c>
      <c r="W251" s="42">
        <f>IFERROR(SUM(W249:W249),"0")</f>
        <v>0</v>
      </c>
      <c r="X251" s="41"/>
      <c r="Y251" s="65"/>
      <c r="Z251" s="65"/>
    </row>
    <row r="252" spans="1:53" ht="14.25" hidden="1" customHeight="1" x14ac:dyDescent="0.25">
      <c r="A252" s="412" t="s">
        <v>76</v>
      </c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412"/>
      <c r="S252" s="412"/>
      <c r="T252" s="412"/>
      <c r="U252" s="412"/>
      <c r="V252" s="412"/>
      <c r="W252" s="412"/>
      <c r="X252" s="412"/>
      <c r="Y252" s="64"/>
      <c r="Z252" s="64"/>
    </row>
    <row r="253" spans="1:53" ht="27" hidden="1" customHeight="1" x14ac:dyDescent="0.25">
      <c r="A253" s="61" t="s">
        <v>397</v>
      </c>
      <c r="B253" s="61" t="s">
        <v>398</v>
      </c>
      <c r="C253" s="35">
        <v>4301030878</v>
      </c>
      <c r="D253" s="413">
        <v>4607091387193</v>
      </c>
      <c r="E253" s="413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35</v>
      </c>
      <c r="N253" s="5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IFERROR(IF(W253=0,"",ROUNDUP(W253/H253,0)*0.00753),"")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hidden="1" customHeight="1" x14ac:dyDescent="0.25">
      <c r="A254" s="61" t="s">
        <v>399</v>
      </c>
      <c r="B254" s="61" t="s">
        <v>400</v>
      </c>
      <c r="C254" s="35">
        <v>4301031153</v>
      </c>
      <c r="D254" s="413">
        <v>4607091387230</v>
      </c>
      <c r="E254" s="413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80</v>
      </c>
      <c r="L254" s="37" t="s">
        <v>79</v>
      </c>
      <c r="M254" s="36">
        <v>40</v>
      </c>
      <c r="N254" s="5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IFERROR(IF(W254=0,"",ROUNDUP(W254/H254,0)*0.00753),"")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401</v>
      </c>
      <c r="B255" s="61" t="s">
        <v>402</v>
      </c>
      <c r="C255" s="35">
        <v>4301031152</v>
      </c>
      <c r="D255" s="413">
        <v>4607091387285</v>
      </c>
      <c r="E255" s="413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178</v>
      </c>
      <c r="L255" s="37" t="s">
        <v>79</v>
      </c>
      <c r="M255" s="36">
        <v>40</v>
      </c>
      <c r="N255" s="5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5"/>
      <c r="P255" s="415"/>
      <c r="Q255" s="415"/>
      <c r="R255" s="416"/>
      <c r="S255" s="38" t="s">
        <v>48</v>
      </c>
      <c r="T255" s="38" t="s">
        <v>48</v>
      </c>
      <c r="U255" s="39" t="s">
        <v>0</v>
      </c>
      <c r="V255" s="57">
        <v>70</v>
      </c>
      <c r="W255" s="54">
        <f>IFERROR(IF(V255="",0,CEILING((V255/$H255),1)*$H255),"")</f>
        <v>71.400000000000006</v>
      </c>
      <c r="X255" s="40">
        <f>IFERROR(IF(W255=0,"",ROUNDUP(W255/H255,0)*0.00502),"")</f>
        <v>0.17068</v>
      </c>
      <c r="Y255" s="66" t="s">
        <v>48</v>
      </c>
      <c r="Z255" s="67" t="s">
        <v>48</v>
      </c>
      <c r="AD255" s="68"/>
      <c r="BA255" s="216" t="s">
        <v>66</v>
      </c>
    </row>
    <row r="256" spans="1:53" ht="27" hidden="1" customHeight="1" x14ac:dyDescent="0.25">
      <c r="A256" s="61" t="s">
        <v>403</v>
      </c>
      <c r="B256" s="61" t="s">
        <v>404</v>
      </c>
      <c r="C256" s="35">
        <v>4301031164</v>
      </c>
      <c r="D256" s="413">
        <v>4680115880481</v>
      </c>
      <c r="E256" s="413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178</v>
      </c>
      <c r="L256" s="37" t="s">
        <v>79</v>
      </c>
      <c r="M256" s="36">
        <v>40</v>
      </c>
      <c r="N256" s="5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5"/>
      <c r="P256" s="415"/>
      <c r="Q256" s="415"/>
      <c r="R256" s="416"/>
      <c r="S256" s="38" t="s">
        <v>48</v>
      </c>
      <c r="T256" s="38" t="s">
        <v>48</v>
      </c>
      <c r="U256" s="39" t="s">
        <v>0</v>
      </c>
      <c r="V256" s="57">
        <v>0</v>
      </c>
      <c r="W256" s="54">
        <f>IFERROR(IF(V256="",0,CEILING((V256/$H256),1)*$H256),"")</f>
        <v>0</v>
      </c>
      <c r="X256" s="40" t="str">
        <f>IFERROR(IF(W256=0,"",ROUNDUP(W256/H256,0)*0.00502),"")</f>
        <v/>
      </c>
      <c r="Y256" s="66" t="s">
        <v>48</v>
      </c>
      <c r="Z256" s="67" t="s">
        <v>48</v>
      </c>
      <c r="AD256" s="68"/>
      <c r="BA256" s="217" t="s">
        <v>66</v>
      </c>
    </row>
    <row r="257" spans="1:53" x14ac:dyDescent="0.2">
      <c r="A257" s="420"/>
      <c r="B257" s="420"/>
      <c r="C257" s="420"/>
      <c r="D257" s="420"/>
      <c r="E257" s="420"/>
      <c r="F257" s="420"/>
      <c r="G257" s="420"/>
      <c r="H257" s="420"/>
      <c r="I257" s="420"/>
      <c r="J257" s="420"/>
      <c r="K257" s="420"/>
      <c r="L257" s="420"/>
      <c r="M257" s="421"/>
      <c r="N257" s="417" t="s">
        <v>43</v>
      </c>
      <c r="O257" s="418"/>
      <c r="P257" s="418"/>
      <c r="Q257" s="418"/>
      <c r="R257" s="418"/>
      <c r="S257" s="418"/>
      <c r="T257" s="419"/>
      <c r="U257" s="41" t="s">
        <v>42</v>
      </c>
      <c r="V257" s="42">
        <f>IFERROR(V253/H253,"0")+IFERROR(V254/H254,"0")+IFERROR(V255/H255,"0")+IFERROR(V256/H256,"0")</f>
        <v>33.333333333333329</v>
      </c>
      <c r="W257" s="42">
        <f>IFERROR(W253/H253,"0")+IFERROR(W254/H254,"0")+IFERROR(W255/H255,"0")+IFERROR(W256/H256,"0")</f>
        <v>34</v>
      </c>
      <c r="X257" s="42">
        <f>IFERROR(IF(X253="",0,X253),"0")+IFERROR(IF(X254="",0,X254),"0")+IFERROR(IF(X255="",0,X255),"0")+IFERROR(IF(X256="",0,X256),"0")</f>
        <v>0.17068</v>
      </c>
      <c r="Y257" s="65"/>
      <c r="Z257" s="65"/>
    </row>
    <row r="258" spans="1:53" x14ac:dyDescent="0.2">
      <c r="A258" s="420"/>
      <c r="B258" s="420"/>
      <c r="C258" s="420"/>
      <c r="D258" s="420"/>
      <c r="E258" s="420"/>
      <c r="F258" s="420"/>
      <c r="G258" s="420"/>
      <c r="H258" s="420"/>
      <c r="I258" s="420"/>
      <c r="J258" s="420"/>
      <c r="K258" s="420"/>
      <c r="L258" s="420"/>
      <c r="M258" s="421"/>
      <c r="N258" s="417" t="s">
        <v>43</v>
      </c>
      <c r="O258" s="418"/>
      <c r="P258" s="418"/>
      <c r="Q258" s="418"/>
      <c r="R258" s="418"/>
      <c r="S258" s="418"/>
      <c r="T258" s="419"/>
      <c r="U258" s="41" t="s">
        <v>0</v>
      </c>
      <c r="V258" s="42">
        <f>IFERROR(SUM(V253:V256),"0")</f>
        <v>70</v>
      </c>
      <c r="W258" s="42">
        <f>IFERROR(SUM(W253:W256),"0")</f>
        <v>71.400000000000006</v>
      </c>
      <c r="X258" s="41"/>
      <c r="Y258" s="65"/>
      <c r="Z258" s="65"/>
    </row>
    <row r="259" spans="1:53" ht="14.25" hidden="1" customHeight="1" x14ac:dyDescent="0.25">
      <c r="A259" s="412" t="s">
        <v>81</v>
      </c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2"/>
      <c r="O259" s="412"/>
      <c r="P259" s="412"/>
      <c r="Q259" s="412"/>
      <c r="R259" s="412"/>
      <c r="S259" s="412"/>
      <c r="T259" s="412"/>
      <c r="U259" s="412"/>
      <c r="V259" s="412"/>
      <c r="W259" s="412"/>
      <c r="X259" s="412"/>
      <c r="Y259" s="64"/>
      <c r="Z259" s="64"/>
    </row>
    <row r="260" spans="1:53" ht="16.5" hidden="1" customHeight="1" x14ac:dyDescent="0.25">
      <c r="A260" s="61" t="s">
        <v>405</v>
      </c>
      <c r="B260" s="61" t="s">
        <v>406</v>
      </c>
      <c r="C260" s="35">
        <v>4301051100</v>
      </c>
      <c r="D260" s="413">
        <v>4607091387766</v>
      </c>
      <c r="E260" s="413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117</v>
      </c>
      <c r="L260" s="37" t="s">
        <v>136</v>
      </c>
      <c r="M260" s="36">
        <v>40</v>
      </c>
      <c r="N260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ref="W260:W267" si="15">IFERROR(IF(V260="",0,CEILING((V260/$H260),1)*$H260),"")</f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407</v>
      </c>
      <c r="B261" s="61" t="s">
        <v>408</v>
      </c>
      <c r="C261" s="35">
        <v>4301051116</v>
      </c>
      <c r="D261" s="413">
        <v>4607091387957</v>
      </c>
      <c r="E261" s="413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117</v>
      </c>
      <c r="L261" s="37" t="s">
        <v>79</v>
      </c>
      <c r="M261" s="36">
        <v>40</v>
      </c>
      <c r="N261" s="5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hidden="1" customHeight="1" x14ac:dyDescent="0.25">
      <c r="A262" s="61" t="s">
        <v>409</v>
      </c>
      <c r="B262" s="61" t="s">
        <v>410</v>
      </c>
      <c r="C262" s="35">
        <v>4301051115</v>
      </c>
      <c r="D262" s="413">
        <v>4607091387964</v>
      </c>
      <c r="E262" s="413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117</v>
      </c>
      <c r="L262" s="37" t="s">
        <v>79</v>
      </c>
      <c r="M262" s="36">
        <v>40</v>
      </c>
      <c r="N262" s="5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IFERROR(IF(W262=0,"",ROUNDUP(W262/H262,0)*0.02175),"")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413">
        <v>4607091381672</v>
      </c>
      <c r="E263" s="413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360</v>
      </c>
      <c r="W263" s="54">
        <f t="shared" si="15"/>
        <v>360</v>
      </c>
      <c r="X263" s="40">
        <f>IFERROR(IF(W263=0,"",ROUNDUP(W263/H263,0)*0.00937),"")</f>
        <v>0.93699999999999994</v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413</v>
      </c>
      <c r="B264" s="61" t="s">
        <v>414</v>
      </c>
      <c r="C264" s="35">
        <v>4301051130</v>
      </c>
      <c r="D264" s="413">
        <v>4607091387537</v>
      </c>
      <c r="E264" s="413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415</v>
      </c>
      <c r="B265" s="61" t="s">
        <v>416</v>
      </c>
      <c r="C265" s="35">
        <v>4301051132</v>
      </c>
      <c r="D265" s="413">
        <v>4607091387513</v>
      </c>
      <c r="E265" s="413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417</v>
      </c>
      <c r="B266" s="61" t="s">
        <v>418</v>
      </c>
      <c r="C266" s="35">
        <v>4301051277</v>
      </c>
      <c r="D266" s="413">
        <v>4680115880511</v>
      </c>
      <c r="E266" s="413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136</v>
      </c>
      <c r="M266" s="36">
        <v>40</v>
      </c>
      <c r="N266" s="5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hidden="1" customHeight="1" x14ac:dyDescent="0.25">
      <c r="A267" s="61" t="s">
        <v>419</v>
      </c>
      <c r="B267" s="61" t="s">
        <v>420</v>
      </c>
      <c r="C267" s="35">
        <v>4301051344</v>
      </c>
      <c r="D267" s="413">
        <v>4680115880412</v>
      </c>
      <c r="E267" s="413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136</v>
      </c>
      <c r="M267" s="36">
        <v>45</v>
      </c>
      <c r="N267" s="57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5"/>
      <c r="P267" s="415"/>
      <c r="Q267" s="415"/>
      <c r="R267" s="416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42</v>
      </c>
      <c r="V268" s="42">
        <f>IFERROR(V260/H260,"0")+IFERROR(V261/H261,"0")+IFERROR(V262/H262,"0")+IFERROR(V263/H263,"0")+IFERROR(V264/H264,"0")+IFERROR(V265/H265,"0")+IFERROR(V266/H266,"0")+IFERROR(V267/H267,"0")</f>
        <v>100</v>
      </c>
      <c r="W268" s="42">
        <f>IFERROR(W260/H260,"0")+IFERROR(W261/H261,"0")+IFERROR(W262/H262,"0")+IFERROR(W263/H263,"0")+IFERROR(W264/H264,"0")+IFERROR(W265/H265,"0")+IFERROR(W266/H266,"0")+IFERROR(W267/H267,"0")</f>
        <v>100</v>
      </c>
      <c r="X268" s="4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0.93699999999999994</v>
      </c>
      <c r="Y268" s="65"/>
      <c r="Z268" s="65"/>
    </row>
    <row r="269" spans="1:53" x14ac:dyDescent="0.2">
      <c r="A269" s="420"/>
      <c r="B269" s="420"/>
      <c r="C269" s="420"/>
      <c r="D269" s="420"/>
      <c r="E269" s="420"/>
      <c r="F269" s="420"/>
      <c r="G269" s="420"/>
      <c r="H269" s="420"/>
      <c r="I269" s="420"/>
      <c r="J269" s="420"/>
      <c r="K269" s="420"/>
      <c r="L269" s="420"/>
      <c r="M269" s="421"/>
      <c r="N269" s="417" t="s">
        <v>43</v>
      </c>
      <c r="O269" s="418"/>
      <c r="P269" s="418"/>
      <c r="Q269" s="418"/>
      <c r="R269" s="418"/>
      <c r="S269" s="418"/>
      <c r="T269" s="419"/>
      <c r="U269" s="41" t="s">
        <v>0</v>
      </c>
      <c r="V269" s="42">
        <f>IFERROR(SUM(V260:V267),"0")</f>
        <v>360</v>
      </c>
      <c r="W269" s="42">
        <f>IFERROR(SUM(W260:W267),"0")</f>
        <v>360</v>
      </c>
      <c r="X269" s="41"/>
      <c r="Y269" s="65"/>
      <c r="Z269" s="65"/>
    </row>
    <row r="270" spans="1:53" ht="14.25" hidden="1" customHeight="1" x14ac:dyDescent="0.25">
      <c r="A270" s="412" t="s">
        <v>218</v>
      </c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2"/>
      <c r="P270" s="412"/>
      <c r="Q270" s="412"/>
      <c r="R270" s="412"/>
      <c r="S270" s="412"/>
      <c r="T270" s="412"/>
      <c r="U270" s="412"/>
      <c r="V270" s="412"/>
      <c r="W270" s="412"/>
      <c r="X270" s="412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413">
        <v>4607091380880</v>
      </c>
      <c r="E271" s="413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117</v>
      </c>
      <c r="L271" s="37" t="s">
        <v>79</v>
      </c>
      <c r="M271" s="36">
        <v>30</v>
      </c>
      <c r="N271" s="5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80</v>
      </c>
      <c r="W271" s="54">
        <f>IFERROR(IF(V271="",0,CEILING((V271/$H271),1)*$H271),"")</f>
        <v>84</v>
      </c>
      <c r="X271" s="40">
        <f>IFERROR(IF(W271=0,"",ROUNDUP(W271/H271,0)*0.02175),"")</f>
        <v>0.21749999999999997</v>
      </c>
      <c r="Y271" s="66" t="s">
        <v>48</v>
      </c>
      <c r="Z271" s="67" t="s">
        <v>48</v>
      </c>
      <c r="AD271" s="68"/>
      <c r="BA271" s="226" t="s">
        <v>66</v>
      </c>
    </row>
    <row r="272" spans="1:53" ht="27" hidden="1" customHeight="1" x14ac:dyDescent="0.25">
      <c r="A272" s="61" t="s">
        <v>423</v>
      </c>
      <c r="B272" s="61" t="s">
        <v>424</v>
      </c>
      <c r="C272" s="35">
        <v>4301060308</v>
      </c>
      <c r="D272" s="413">
        <v>4607091384482</v>
      </c>
      <c r="E272" s="413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117</v>
      </c>
      <c r="L272" s="37" t="s">
        <v>79</v>
      </c>
      <c r="M272" s="36">
        <v>30</v>
      </c>
      <c r="N272" s="5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413">
        <v>4607091380897</v>
      </c>
      <c r="E273" s="413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117</v>
      </c>
      <c r="L273" s="37" t="s">
        <v>79</v>
      </c>
      <c r="M273" s="36">
        <v>30</v>
      </c>
      <c r="N273" s="5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5"/>
      <c r="P273" s="415"/>
      <c r="Q273" s="415"/>
      <c r="R273" s="416"/>
      <c r="S273" s="38" t="s">
        <v>48</v>
      </c>
      <c r="T273" s="38" t="s">
        <v>48</v>
      </c>
      <c r="U273" s="39" t="s">
        <v>0</v>
      </c>
      <c r="V273" s="57">
        <v>160</v>
      </c>
      <c r="W273" s="54">
        <f>IFERROR(IF(V273="",0,CEILING((V273/$H273),1)*$H273),"")</f>
        <v>168</v>
      </c>
      <c r="X273" s="40">
        <f>IFERROR(IF(W273=0,"",ROUNDUP(W273/H273,0)*0.02175),"")</f>
        <v>0.43499999999999994</v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42</v>
      </c>
      <c r="V274" s="42">
        <f>IFERROR(V271/H271,"0")+IFERROR(V272/H272,"0")+IFERROR(V273/H273,"0")</f>
        <v>28.571428571428569</v>
      </c>
      <c r="W274" s="42">
        <f>IFERROR(W271/H271,"0")+IFERROR(W272/H272,"0")+IFERROR(W273/H273,"0")</f>
        <v>30</v>
      </c>
      <c r="X274" s="42">
        <f>IFERROR(IF(X271="",0,X271),"0")+IFERROR(IF(X272="",0,X272),"0")+IFERROR(IF(X273="",0,X273),"0")</f>
        <v>0.65249999999999986</v>
      </c>
      <c r="Y274" s="65"/>
      <c r="Z274" s="65"/>
    </row>
    <row r="275" spans="1:53" x14ac:dyDescent="0.2">
      <c r="A275" s="420"/>
      <c r="B275" s="420"/>
      <c r="C275" s="420"/>
      <c r="D275" s="420"/>
      <c r="E275" s="420"/>
      <c r="F275" s="420"/>
      <c r="G275" s="420"/>
      <c r="H275" s="420"/>
      <c r="I275" s="420"/>
      <c r="J275" s="420"/>
      <c r="K275" s="420"/>
      <c r="L275" s="420"/>
      <c r="M275" s="421"/>
      <c r="N275" s="417" t="s">
        <v>43</v>
      </c>
      <c r="O275" s="418"/>
      <c r="P275" s="418"/>
      <c r="Q275" s="418"/>
      <c r="R275" s="418"/>
      <c r="S275" s="418"/>
      <c r="T275" s="419"/>
      <c r="U275" s="41" t="s">
        <v>0</v>
      </c>
      <c r="V275" s="42">
        <f>IFERROR(SUM(V271:V273),"0")</f>
        <v>240</v>
      </c>
      <c r="W275" s="42">
        <f>IFERROR(SUM(W271:W273),"0")</f>
        <v>252</v>
      </c>
      <c r="X275" s="41"/>
      <c r="Y275" s="65"/>
      <c r="Z275" s="65"/>
    </row>
    <row r="276" spans="1:53" ht="14.25" hidden="1" customHeight="1" x14ac:dyDescent="0.25">
      <c r="A276" s="412" t="s">
        <v>99</v>
      </c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  <c r="L276" s="412"/>
      <c r="M276" s="412"/>
      <c r="N276" s="412"/>
      <c r="O276" s="412"/>
      <c r="P276" s="412"/>
      <c r="Q276" s="412"/>
      <c r="R276" s="412"/>
      <c r="S276" s="412"/>
      <c r="T276" s="412"/>
      <c r="U276" s="412"/>
      <c r="V276" s="412"/>
      <c r="W276" s="412"/>
      <c r="X276" s="412"/>
      <c r="Y276" s="64"/>
      <c r="Z276" s="64"/>
    </row>
    <row r="277" spans="1:53" ht="16.5" hidden="1" customHeight="1" x14ac:dyDescent="0.25">
      <c r="A277" s="61" t="s">
        <v>427</v>
      </c>
      <c r="B277" s="61" t="s">
        <v>428</v>
      </c>
      <c r="C277" s="35">
        <v>4301030232</v>
      </c>
      <c r="D277" s="413">
        <v>4607091388374</v>
      </c>
      <c r="E277" s="413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103</v>
      </c>
      <c r="M277" s="36">
        <v>180</v>
      </c>
      <c r="N277" s="580" t="s">
        <v>429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hidden="1" customHeight="1" x14ac:dyDescent="0.25">
      <c r="A278" s="61" t="s">
        <v>430</v>
      </c>
      <c r="B278" s="61" t="s">
        <v>431</v>
      </c>
      <c r="C278" s="35">
        <v>4301030235</v>
      </c>
      <c r="D278" s="413">
        <v>4607091388381</v>
      </c>
      <c r="E278" s="413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103</v>
      </c>
      <c r="M278" s="36">
        <v>180</v>
      </c>
      <c r="N278" s="581" t="s">
        <v>432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4301030233</v>
      </c>
      <c r="D279" s="413">
        <v>4607091388404</v>
      </c>
      <c r="E279" s="413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103</v>
      </c>
      <c r="M279" s="36">
        <v>180</v>
      </c>
      <c r="N279" s="5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5"/>
      <c r="P279" s="415"/>
      <c r="Q279" s="415"/>
      <c r="R279" s="416"/>
      <c r="S279" s="38" t="s">
        <v>48</v>
      </c>
      <c r="T279" s="38" t="s">
        <v>48</v>
      </c>
      <c r="U279" s="39" t="s">
        <v>0</v>
      </c>
      <c r="V279" s="57">
        <v>52</v>
      </c>
      <c r="W279" s="54">
        <f>IFERROR(IF(V279="",0,CEILING((V279/$H279),1)*$H279),"")</f>
        <v>53.55</v>
      </c>
      <c r="X279" s="40">
        <f>IFERROR(IF(W279=0,"",ROUNDUP(W279/H279,0)*0.00753),"")</f>
        <v>0.15812999999999999</v>
      </c>
      <c r="Y279" s="66" t="s">
        <v>48</v>
      </c>
      <c r="Z279" s="67" t="s">
        <v>48</v>
      </c>
      <c r="AD279" s="68"/>
      <c r="BA279" s="231" t="s">
        <v>66</v>
      </c>
    </row>
    <row r="280" spans="1:53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42</v>
      </c>
      <c r="V280" s="42">
        <f>IFERROR(V277/H277,"0")+IFERROR(V278/H278,"0")+IFERROR(V279/H279,"0")</f>
        <v>20.3921568627451</v>
      </c>
      <c r="W280" s="42">
        <f>IFERROR(W277/H277,"0")+IFERROR(W278/H278,"0")+IFERROR(W279/H279,"0")</f>
        <v>21</v>
      </c>
      <c r="X280" s="42">
        <f>IFERROR(IF(X277="",0,X277),"0")+IFERROR(IF(X278="",0,X278),"0")+IFERROR(IF(X279="",0,X279),"0")</f>
        <v>0.15812999999999999</v>
      </c>
      <c r="Y280" s="65"/>
      <c r="Z280" s="65"/>
    </row>
    <row r="281" spans="1:53" x14ac:dyDescent="0.2">
      <c r="A281" s="420"/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1"/>
      <c r="N281" s="417" t="s">
        <v>43</v>
      </c>
      <c r="O281" s="418"/>
      <c r="P281" s="418"/>
      <c r="Q281" s="418"/>
      <c r="R281" s="418"/>
      <c r="S281" s="418"/>
      <c r="T281" s="419"/>
      <c r="U281" s="41" t="s">
        <v>0</v>
      </c>
      <c r="V281" s="42">
        <f>IFERROR(SUM(V277:V279),"0")</f>
        <v>52</v>
      </c>
      <c r="W281" s="42">
        <f>IFERROR(SUM(W277:W279),"0")</f>
        <v>53.55</v>
      </c>
      <c r="X281" s="41"/>
      <c r="Y281" s="65"/>
      <c r="Z281" s="65"/>
    </row>
    <row r="282" spans="1:53" ht="14.25" hidden="1" customHeight="1" x14ac:dyDescent="0.25">
      <c r="A282" s="412" t="s">
        <v>435</v>
      </c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2"/>
      <c r="P282" s="412"/>
      <c r="Q282" s="412"/>
      <c r="R282" s="412"/>
      <c r="S282" s="412"/>
      <c r="T282" s="412"/>
      <c r="U282" s="412"/>
      <c r="V282" s="412"/>
      <c r="W282" s="412"/>
      <c r="X282" s="412"/>
      <c r="Y282" s="64"/>
      <c r="Z282" s="64"/>
    </row>
    <row r="283" spans="1:53" ht="16.5" hidden="1" customHeight="1" x14ac:dyDescent="0.25">
      <c r="A283" s="61" t="s">
        <v>436</v>
      </c>
      <c r="B283" s="61" t="s">
        <v>437</v>
      </c>
      <c r="C283" s="35">
        <v>4301180007</v>
      </c>
      <c r="D283" s="413">
        <v>4680115881808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hidden="1" customHeight="1" x14ac:dyDescent="0.25">
      <c r="A284" s="61" t="s">
        <v>440</v>
      </c>
      <c r="B284" s="61" t="s">
        <v>441</v>
      </c>
      <c r="C284" s="35">
        <v>4301180006</v>
      </c>
      <c r="D284" s="413">
        <v>4680115881822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5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hidden="1" customHeight="1" x14ac:dyDescent="0.25">
      <c r="A285" s="61" t="s">
        <v>442</v>
      </c>
      <c r="B285" s="61" t="s">
        <v>443</v>
      </c>
      <c r="C285" s="35">
        <v>4301180001</v>
      </c>
      <c r="D285" s="413">
        <v>4680115880016</v>
      </c>
      <c r="E285" s="413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5"/>
      <c r="P285" s="415"/>
      <c r="Q285" s="415"/>
      <c r="R285" s="416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hidden="1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hidden="1" x14ac:dyDescent="0.2">
      <c r="A287" s="420"/>
      <c r="B287" s="420"/>
      <c r="C287" s="420"/>
      <c r="D287" s="420"/>
      <c r="E287" s="420"/>
      <c r="F287" s="420"/>
      <c r="G287" s="420"/>
      <c r="H287" s="420"/>
      <c r="I287" s="420"/>
      <c r="J287" s="420"/>
      <c r="K287" s="420"/>
      <c r="L287" s="420"/>
      <c r="M287" s="421"/>
      <c r="N287" s="417" t="s">
        <v>43</v>
      </c>
      <c r="O287" s="418"/>
      <c r="P287" s="418"/>
      <c r="Q287" s="418"/>
      <c r="R287" s="418"/>
      <c r="S287" s="418"/>
      <c r="T287" s="419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hidden="1" customHeight="1" x14ac:dyDescent="0.25">
      <c r="A288" s="411" t="s">
        <v>444</v>
      </c>
      <c r="B288" s="411"/>
      <c r="C288" s="411"/>
      <c r="D288" s="411"/>
      <c r="E288" s="411"/>
      <c r="F288" s="411"/>
      <c r="G288" s="411"/>
      <c r="H288" s="411"/>
      <c r="I288" s="411"/>
      <c r="J288" s="411"/>
      <c r="K288" s="411"/>
      <c r="L288" s="411"/>
      <c r="M288" s="411"/>
      <c r="N288" s="411"/>
      <c r="O288" s="411"/>
      <c r="P288" s="411"/>
      <c r="Q288" s="411"/>
      <c r="R288" s="411"/>
      <c r="S288" s="411"/>
      <c r="T288" s="411"/>
      <c r="U288" s="411"/>
      <c r="V288" s="411"/>
      <c r="W288" s="411"/>
      <c r="X288" s="411"/>
      <c r="Y288" s="63"/>
      <c r="Z288" s="63"/>
    </row>
    <row r="289" spans="1:53" ht="14.25" hidden="1" customHeight="1" x14ac:dyDescent="0.25">
      <c r="A289" s="412" t="s">
        <v>121</v>
      </c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2"/>
      <c r="O289" s="412"/>
      <c r="P289" s="412"/>
      <c r="Q289" s="412"/>
      <c r="R289" s="412"/>
      <c r="S289" s="412"/>
      <c r="T289" s="412"/>
      <c r="U289" s="412"/>
      <c r="V289" s="412"/>
      <c r="W289" s="412"/>
      <c r="X289" s="412"/>
      <c r="Y289" s="64"/>
      <c r="Z289" s="64"/>
    </row>
    <row r="290" spans="1:53" ht="27" hidden="1" customHeight="1" x14ac:dyDescent="0.25">
      <c r="A290" s="61" t="s">
        <v>445</v>
      </c>
      <c r="B290" s="61" t="s">
        <v>446</v>
      </c>
      <c r="C290" s="35">
        <v>4301011315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117</v>
      </c>
      <c r="L290" s="37" t="s">
        <v>116</v>
      </c>
      <c r="M290" s="36">
        <v>55</v>
      </c>
      <c r="N290" s="5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ref="W290:W297" si="16">IFERROR(IF(V290="",0,CEILING((V290/$H290),1)*$H290),"")</f>
        <v>0</v>
      </c>
      <c r="X290" s="40" t="str">
        <f>IFERROR(IF(W290=0,"",ROUNDUP(W290/H290,0)*0.02175),"")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hidden="1" customHeight="1" x14ac:dyDescent="0.25">
      <c r="A291" s="61" t="s">
        <v>445</v>
      </c>
      <c r="B291" s="61" t="s">
        <v>447</v>
      </c>
      <c r="C291" s="35">
        <v>4301011121</v>
      </c>
      <c r="D291" s="413">
        <v>4607091387421</v>
      </c>
      <c r="E291" s="413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117</v>
      </c>
      <c r="L291" s="37" t="s">
        <v>125</v>
      </c>
      <c r="M291" s="36">
        <v>55</v>
      </c>
      <c r="N291" s="5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hidden="1" customHeight="1" x14ac:dyDescent="0.25">
      <c r="A292" s="61" t="s">
        <v>448</v>
      </c>
      <c r="B292" s="61" t="s">
        <v>449</v>
      </c>
      <c r="C292" s="35">
        <v>4301011619</v>
      </c>
      <c r="D292" s="413">
        <v>4607091387452</v>
      </c>
      <c r="E292" s="413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117</v>
      </c>
      <c r="L292" s="37" t="s">
        <v>116</v>
      </c>
      <c r="M292" s="36">
        <v>55</v>
      </c>
      <c r="N292" s="5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448</v>
      </c>
      <c r="B293" s="61" t="s">
        <v>450</v>
      </c>
      <c r="C293" s="35">
        <v>4301011322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136</v>
      </c>
      <c r="M293" s="36">
        <v>55</v>
      </c>
      <c r="N293" s="58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hidden="1" customHeight="1" x14ac:dyDescent="0.25">
      <c r="A294" s="61" t="s">
        <v>448</v>
      </c>
      <c r="B294" s="61" t="s">
        <v>451</v>
      </c>
      <c r="C294" s="35">
        <v>4301011396</v>
      </c>
      <c r="D294" s="413">
        <v>4607091387452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6">
        <v>55</v>
      </c>
      <c r="N294" s="59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hidden="1" customHeight="1" x14ac:dyDescent="0.25">
      <c r="A295" s="61" t="s">
        <v>452</v>
      </c>
      <c r="B295" s="61" t="s">
        <v>453</v>
      </c>
      <c r="C295" s="35">
        <v>4301011313</v>
      </c>
      <c r="D295" s="413">
        <v>4607091385984</v>
      </c>
      <c r="E295" s="413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117</v>
      </c>
      <c r="L295" s="37" t="s">
        <v>116</v>
      </c>
      <c r="M295" s="36">
        <v>55</v>
      </c>
      <c r="N295" s="5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413">
        <v>4607091387438</v>
      </c>
      <c r="E296" s="413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116</v>
      </c>
      <c r="M296" s="36">
        <v>55</v>
      </c>
      <c r="N296" s="5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100</v>
      </c>
      <c r="W296" s="54">
        <f t="shared" si="16"/>
        <v>100</v>
      </c>
      <c r="X296" s="40">
        <f>IFERROR(IF(W296=0,"",ROUNDUP(W296/H296,0)*0.00937),"")</f>
        <v>0.18740000000000001</v>
      </c>
      <c r="Y296" s="66" t="s">
        <v>48</v>
      </c>
      <c r="Z296" s="67" t="s">
        <v>48</v>
      </c>
      <c r="AD296" s="68"/>
      <c r="BA296" s="241" t="s">
        <v>66</v>
      </c>
    </row>
    <row r="297" spans="1:53" ht="27" hidden="1" customHeight="1" x14ac:dyDescent="0.25">
      <c r="A297" s="61" t="s">
        <v>456</v>
      </c>
      <c r="B297" s="61" t="s">
        <v>457</v>
      </c>
      <c r="C297" s="35">
        <v>4301011318</v>
      </c>
      <c r="D297" s="413">
        <v>4607091387469</v>
      </c>
      <c r="E297" s="413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5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5"/>
      <c r="P297" s="415"/>
      <c r="Q297" s="415"/>
      <c r="R297" s="416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20</v>
      </c>
      <c r="W298" s="42">
        <f>IFERROR(W290/H290,"0")+IFERROR(W291/H291,"0")+IFERROR(W292/H292,"0")+IFERROR(W293/H293,"0")+IFERROR(W294/H294,"0")+IFERROR(W295/H295,"0")+IFERROR(W296/H296,"0")+IFERROR(W297/H297,"0")</f>
        <v>20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0.18740000000000001</v>
      </c>
      <c r="Y298" s="65"/>
      <c r="Z298" s="65"/>
    </row>
    <row r="299" spans="1:53" x14ac:dyDescent="0.2">
      <c r="A299" s="420"/>
      <c r="B299" s="420"/>
      <c r="C299" s="420"/>
      <c r="D299" s="420"/>
      <c r="E299" s="420"/>
      <c r="F299" s="420"/>
      <c r="G299" s="420"/>
      <c r="H299" s="420"/>
      <c r="I299" s="420"/>
      <c r="J299" s="420"/>
      <c r="K299" s="420"/>
      <c r="L299" s="420"/>
      <c r="M299" s="421"/>
      <c r="N299" s="417" t="s">
        <v>43</v>
      </c>
      <c r="O299" s="418"/>
      <c r="P299" s="418"/>
      <c r="Q299" s="418"/>
      <c r="R299" s="418"/>
      <c r="S299" s="418"/>
      <c r="T299" s="419"/>
      <c r="U299" s="41" t="s">
        <v>0</v>
      </c>
      <c r="V299" s="42">
        <f>IFERROR(SUM(V290:V297),"0")</f>
        <v>100</v>
      </c>
      <c r="W299" s="42">
        <f>IFERROR(SUM(W290:W297),"0")</f>
        <v>100</v>
      </c>
      <c r="X299" s="41"/>
      <c r="Y299" s="65"/>
      <c r="Z299" s="65"/>
    </row>
    <row r="300" spans="1:53" ht="14.25" hidden="1" customHeight="1" x14ac:dyDescent="0.25">
      <c r="A300" s="412" t="s">
        <v>76</v>
      </c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2"/>
      <c r="O300" s="412"/>
      <c r="P300" s="412"/>
      <c r="Q300" s="412"/>
      <c r="R300" s="412"/>
      <c r="S300" s="412"/>
      <c r="T300" s="412"/>
      <c r="U300" s="412"/>
      <c r="V300" s="412"/>
      <c r="W300" s="412"/>
      <c r="X300" s="412"/>
      <c r="Y300" s="64"/>
      <c r="Z300" s="64"/>
    </row>
    <row r="301" spans="1:53" ht="27" hidden="1" customHeight="1" x14ac:dyDescent="0.25">
      <c r="A301" s="61" t="s">
        <v>458</v>
      </c>
      <c r="B301" s="61" t="s">
        <v>459</v>
      </c>
      <c r="C301" s="35">
        <v>4301031154</v>
      </c>
      <c r="D301" s="413">
        <v>4607091387292</v>
      </c>
      <c r="E301" s="413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5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hidden="1" customHeight="1" x14ac:dyDescent="0.25">
      <c r="A302" s="61" t="s">
        <v>460</v>
      </c>
      <c r="B302" s="61" t="s">
        <v>461</v>
      </c>
      <c r="C302" s="35">
        <v>4301031155</v>
      </c>
      <c r="D302" s="413">
        <v>4607091387315</v>
      </c>
      <c r="E302" s="413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5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5"/>
      <c r="P302" s="415"/>
      <c r="Q302" s="415"/>
      <c r="R302" s="416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hidden="1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hidden="1" x14ac:dyDescent="0.2">
      <c r="A304" s="420"/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1"/>
      <c r="N304" s="417" t="s">
        <v>43</v>
      </c>
      <c r="O304" s="418"/>
      <c r="P304" s="418"/>
      <c r="Q304" s="418"/>
      <c r="R304" s="418"/>
      <c r="S304" s="418"/>
      <c r="T304" s="419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hidden="1" customHeight="1" x14ac:dyDescent="0.25">
      <c r="A305" s="411" t="s">
        <v>462</v>
      </c>
      <c r="B305" s="411"/>
      <c r="C305" s="411"/>
      <c r="D305" s="411"/>
      <c r="E305" s="411"/>
      <c r="F305" s="411"/>
      <c r="G305" s="411"/>
      <c r="H305" s="411"/>
      <c r="I305" s="411"/>
      <c r="J305" s="411"/>
      <c r="K305" s="411"/>
      <c r="L305" s="411"/>
      <c r="M305" s="411"/>
      <c r="N305" s="411"/>
      <c r="O305" s="411"/>
      <c r="P305" s="411"/>
      <c r="Q305" s="411"/>
      <c r="R305" s="411"/>
      <c r="S305" s="411"/>
      <c r="T305" s="411"/>
      <c r="U305" s="411"/>
      <c r="V305" s="411"/>
      <c r="W305" s="411"/>
      <c r="X305" s="411"/>
      <c r="Y305" s="63"/>
      <c r="Z305" s="63"/>
    </row>
    <row r="306" spans="1:53" ht="14.25" hidden="1" customHeight="1" x14ac:dyDescent="0.25">
      <c r="A306" s="412" t="s">
        <v>76</v>
      </c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64"/>
      <c r="Z306" s="64"/>
    </row>
    <row r="307" spans="1:53" ht="27" hidden="1" customHeight="1" x14ac:dyDescent="0.25">
      <c r="A307" s="61" t="s">
        <v>463</v>
      </c>
      <c r="B307" s="61" t="s">
        <v>464</v>
      </c>
      <c r="C307" s="35">
        <v>4301031066</v>
      </c>
      <c r="D307" s="413">
        <v>4607091383836</v>
      </c>
      <c r="E307" s="413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5"/>
      <c r="P307" s="415"/>
      <c r="Q307" s="415"/>
      <c r="R307" s="416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hidden="1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hidden="1" x14ac:dyDescent="0.2">
      <c r="A309" s="420"/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1"/>
      <c r="N309" s="417" t="s">
        <v>43</v>
      </c>
      <c r="O309" s="418"/>
      <c r="P309" s="418"/>
      <c r="Q309" s="418"/>
      <c r="R309" s="418"/>
      <c r="S309" s="418"/>
      <c r="T309" s="419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hidden="1" customHeight="1" x14ac:dyDescent="0.25">
      <c r="A310" s="412" t="s">
        <v>81</v>
      </c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2"/>
      <c r="O310" s="412"/>
      <c r="P310" s="412"/>
      <c r="Q310" s="412"/>
      <c r="R310" s="412"/>
      <c r="S310" s="412"/>
      <c r="T310" s="412"/>
      <c r="U310" s="412"/>
      <c r="V310" s="412"/>
      <c r="W310" s="412"/>
      <c r="X310" s="412"/>
      <c r="Y310" s="64"/>
      <c r="Z310" s="64"/>
    </row>
    <row r="311" spans="1:53" ht="27" hidden="1" customHeight="1" x14ac:dyDescent="0.25">
      <c r="A311" s="61" t="s">
        <v>465</v>
      </c>
      <c r="B311" s="61" t="s">
        <v>466</v>
      </c>
      <c r="C311" s="35">
        <v>4301051142</v>
      </c>
      <c r="D311" s="413">
        <v>4607091387919</v>
      </c>
      <c r="E311" s="413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117</v>
      </c>
      <c r="L311" s="37" t="s">
        <v>79</v>
      </c>
      <c r="M311" s="36">
        <v>45</v>
      </c>
      <c r="N311" s="5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IFERROR(IF(W311=0,"",ROUNDUP(W311/H311,0)*0.02175),"")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hidden="1" customHeight="1" x14ac:dyDescent="0.25">
      <c r="A312" s="61" t="s">
        <v>467</v>
      </c>
      <c r="B312" s="61" t="s">
        <v>468</v>
      </c>
      <c r="C312" s="35">
        <v>4301051461</v>
      </c>
      <c r="D312" s="413">
        <v>4680115883604</v>
      </c>
      <c r="E312" s="413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136</v>
      </c>
      <c r="M312" s="36">
        <v>45</v>
      </c>
      <c r="N312" s="5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t="27" hidden="1" customHeight="1" x14ac:dyDescent="0.25">
      <c r="A313" s="61" t="s">
        <v>469</v>
      </c>
      <c r="B313" s="61" t="s">
        <v>470</v>
      </c>
      <c r="C313" s="35">
        <v>4301051485</v>
      </c>
      <c r="D313" s="413">
        <v>4680115883567</v>
      </c>
      <c r="E313" s="413"/>
      <c r="F313" s="60">
        <v>0.35</v>
      </c>
      <c r="G313" s="36">
        <v>6</v>
      </c>
      <c r="H313" s="60">
        <v>2.1</v>
      </c>
      <c r="I313" s="60">
        <v>2.36</v>
      </c>
      <c r="J313" s="36">
        <v>156</v>
      </c>
      <c r="K313" s="36" t="s">
        <v>80</v>
      </c>
      <c r="L313" s="37" t="s">
        <v>79</v>
      </c>
      <c r="M313" s="36">
        <v>40</v>
      </c>
      <c r="N313" s="5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5"/>
      <c r="P313" s="415"/>
      <c r="Q313" s="415"/>
      <c r="R313" s="416"/>
      <c r="S313" s="38" t="s">
        <v>48</v>
      </c>
      <c r="T313" s="38" t="s">
        <v>48</v>
      </c>
      <c r="U313" s="39" t="s">
        <v>0</v>
      </c>
      <c r="V313" s="57">
        <v>0</v>
      </c>
      <c r="W313" s="54">
        <f>IFERROR(IF(V313="",0,CEILING((V313/$H313),1)*$H313),"")</f>
        <v>0</v>
      </c>
      <c r="X313" s="40" t="str">
        <f>IFERROR(IF(W313=0,"",ROUNDUP(W313/H313,0)*0.00753),"")</f>
        <v/>
      </c>
      <c r="Y313" s="66" t="s">
        <v>48</v>
      </c>
      <c r="Z313" s="67" t="s">
        <v>48</v>
      </c>
      <c r="AD313" s="68"/>
      <c r="BA313" s="248" t="s">
        <v>66</v>
      </c>
    </row>
    <row r="314" spans="1:53" hidden="1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42</v>
      </c>
      <c r="V314" s="42">
        <f>IFERROR(V311/H311,"0")+IFERROR(V312/H312,"0")+IFERROR(V313/H313,"0")</f>
        <v>0</v>
      </c>
      <c r="W314" s="42">
        <f>IFERROR(W311/H311,"0")+IFERROR(W312/H312,"0")+IFERROR(W313/H313,"0")</f>
        <v>0</v>
      </c>
      <c r="X314" s="42">
        <f>IFERROR(IF(X311="",0,X311),"0")+IFERROR(IF(X312="",0,X312),"0")+IFERROR(IF(X313="",0,X313),"0")</f>
        <v>0</v>
      </c>
      <c r="Y314" s="65"/>
      <c r="Z314" s="65"/>
    </row>
    <row r="315" spans="1:53" hidden="1" x14ac:dyDescent="0.2">
      <c r="A315" s="420"/>
      <c r="B315" s="420"/>
      <c r="C315" s="420"/>
      <c r="D315" s="420"/>
      <c r="E315" s="420"/>
      <c r="F315" s="420"/>
      <c r="G315" s="420"/>
      <c r="H315" s="420"/>
      <c r="I315" s="420"/>
      <c r="J315" s="420"/>
      <c r="K315" s="420"/>
      <c r="L315" s="420"/>
      <c r="M315" s="421"/>
      <c r="N315" s="417" t="s">
        <v>43</v>
      </c>
      <c r="O315" s="418"/>
      <c r="P315" s="418"/>
      <c r="Q315" s="418"/>
      <c r="R315" s="418"/>
      <c r="S315" s="418"/>
      <c r="T315" s="419"/>
      <c r="U315" s="41" t="s">
        <v>0</v>
      </c>
      <c r="V315" s="42">
        <f>IFERROR(SUM(V311:V313),"0")</f>
        <v>0</v>
      </c>
      <c r="W315" s="42">
        <f>IFERROR(SUM(W311:W313),"0")</f>
        <v>0</v>
      </c>
      <c r="X315" s="41"/>
      <c r="Y315" s="65"/>
      <c r="Z315" s="65"/>
    </row>
    <row r="316" spans="1:53" ht="14.25" hidden="1" customHeight="1" x14ac:dyDescent="0.25">
      <c r="A316" s="412" t="s">
        <v>218</v>
      </c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2"/>
      <c r="O316" s="412"/>
      <c r="P316" s="412"/>
      <c r="Q316" s="412"/>
      <c r="R316" s="412"/>
      <c r="S316" s="412"/>
      <c r="T316" s="412"/>
      <c r="U316" s="412"/>
      <c r="V316" s="412"/>
      <c r="W316" s="412"/>
      <c r="X316" s="412"/>
      <c r="Y316" s="64"/>
      <c r="Z316" s="64"/>
    </row>
    <row r="317" spans="1:53" ht="27" hidden="1" customHeight="1" x14ac:dyDescent="0.25">
      <c r="A317" s="61" t="s">
        <v>471</v>
      </c>
      <c r="B317" s="61" t="s">
        <v>472</v>
      </c>
      <c r="C317" s="35">
        <v>4301060324</v>
      </c>
      <c r="D317" s="413">
        <v>4607091388831</v>
      </c>
      <c r="E317" s="413"/>
      <c r="F317" s="60">
        <v>0.38</v>
      </c>
      <c r="G317" s="36">
        <v>6</v>
      </c>
      <c r="H317" s="60">
        <v>2.2799999999999998</v>
      </c>
      <c r="I317" s="60">
        <v>2.552</v>
      </c>
      <c r="J317" s="36">
        <v>156</v>
      </c>
      <c r="K317" s="36" t="s">
        <v>80</v>
      </c>
      <c r="L317" s="37" t="s">
        <v>79</v>
      </c>
      <c r="M317" s="36">
        <v>40</v>
      </c>
      <c r="N317" s="6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5"/>
      <c r="P317" s="415"/>
      <c r="Q317" s="415"/>
      <c r="R317" s="416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49" t="s">
        <v>66</v>
      </c>
    </row>
    <row r="318" spans="1:53" hidden="1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42</v>
      </c>
      <c r="V318" s="42">
        <f>IFERROR(V317/H317,"0")</f>
        <v>0</v>
      </c>
      <c r="W318" s="42">
        <f>IFERROR(W317/H317,"0")</f>
        <v>0</v>
      </c>
      <c r="X318" s="42">
        <f>IFERROR(IF(X317="",0,X317),"0")</f>
        <v>0</v>
      </c>
      <c r="Y318" s="65"/>
      <c r="Z318" s="65"/>
    </row>
    <row r="319" spans="1:53" hidden="1" x14ac:dyDescent="0.2">
      <c r="A319" s="420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1"/>
      <c r="N319" s="417" t="s">
        <v>43</v>
      </c>
      <c r="O319" s="418"/>
      <c r="P319" s="418"/>
      <c r="Q319" s="418"/>
      <c r="R319" s="418"/>
      <c r="S319" s="418"/>
      <c r="T319" s="419"/>
      <c r="U319" s="41" t="s">
        <v>0</v>
      </c>
      <c r="V319" s="42">
        <f>IFERROR(SUM(V317:V317),"0")</f>
        <v>0</v>
      </c>
      <c r="W319" s="42">
        <f>IFERROR(SUM(W317:W317),"0")</f>
        <v>0</v>
      </c>
      <c r="X319" s="41"/>
      <c r="Y319" s="65"/>
      <c r="Z319" s="65"/>
    </row>
    <row r="320" spans="1:53" ht="14.25" hidden="1" customHeight="1" x14ac:dyDescent="0.25">
      <c r="A320" s="412" t="s">
        <v>99</v>
      </c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2"/>
      <c r="O320" s="412"/>
      <c r="P320" s="412"/>
      <c r="Q320" s="412"/>
      <c r="R320" s="412"/>
      <c r="S320" s="412"/>
      <c r="T320" s="412"/>
      <c r="U320" s="412"/>
      <c r="V320" s="412"/>
      <c r="W320" s="412"/>
      <c r="X320" s="412"/>
      <c r="Y320" s="64"/>
      <c r="Z320" s="64"/>
    </row>
    <row r="321" spans="1:53" ht="27" hidden="1" customHeight="1" x14ac:dyDescent="0.25">
      <c r="A321" s="61" t="s">
        <v>473</v>
      </c>
      <c r="B321" s="61" t="s">
        <v>474</v>
      </c>
      <c r="C321" s="35">
        <v>4301032015</v>
      </c>
      <c r="D321" s="413">
        <v>4607091383102</v>
      </c>
      <c r="E321" s="413"/>
      <c r="F321" s="60">
        <v>0.17</v>
      </c>
      <c r="G321" s="36">
        <v>15</v>
      </c>
      <c r="H321" s="60">
        <v>2.5499999999999998</v>
      </c>
      <c r="I321" s="60">
        <v>2.9750000000000001</v>
      </c>
      <c r="J321" s="36">
        <v>156</v>
      </c>
      <c r="K321" s="36" t="s">
        <v>80</v>
      </c>
      <c r="L321" s="37" t="s">
        <v>103</v>
      </c>
      <c r="M321" s="36">
        <v>180</v>
      </c>
      <c r="N321" s="6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5"/>
      <c r="P321" s="415"/>
      <c r="Q321" s="415"/>
      <c r="R321" s="416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0" t="s">
        <v>66</v>
      </c>
    </row>
    <row r="322" spans="1:53" hidden="1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hidden="1" x14ac:dyDescent="0.2">
      <c r="A323" s="420"/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1"/>
      <c r="N323" s="417" t="s">
        <v>43</v>
      </c>
      <c r="O323" s="418"/>
      <c r="P323" s="418"/>
      <c r="Q323" s="418"/>
      <c r="R323" s="418"/>
      <c r="S323" s="418"/>
      <c r="T323" s="419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27.75" hidden="1" customHeight="1" x14ac:dyDescent="0.2">
      <c r="A324" s="410" t="s">
        <v>475</v>
      </c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0"/>
      <c r="O324" s="410"/>
      <c r="P324" s="410"/>
      <c r="Q324" s="410"/>
      <c r="R324" s="410"/>
      <c r="S324" s="410"/>
      <c r="T324" s="410"/>
      <c r="U324" s="410"/>
      <c r="V324" s="410"/>
      <c r="W324" s="410"/>
      <c r="X324" s="410"/>
      <c r="Y324" s="53"/>
      <c r="Z324" s="53"/>
    </row>
    <row r="325" spans="1:53" ht="16.5" hidden="1" customHeight="1" x14ac:dyDescent="0.25">
      <c r="A325" s="411" t="s">
        <v>476</v>
      </c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411"/>
      <c r="P325" s="411"/>
      <c r="Q325" s="411"/>
      <c r="R325" s="411"/>
      <c r="S325" s="411"/>
      <c r="T325" s="411"/>
      <c r="U325" s="411"/>
      <c r="V325" s="411"/>
      <c r="W325" s="411"/>
      <c r="X325" s="411"/>
      <c r="Y325" s="63"/>
      <c r="Z325" s="63"/>
    </row>
    <row r="326" spans="1:53" ht="14.25" hidden="1" customHeight="1" x14ac:dyDescent="0.25">
      <c r="A326" s="412" t="s">
        <v>81</v>
      </c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2"/>
      <c r="O326" s="412"/>
      <c r="P326" s="412"/>
      <c r="Q326" s="412"/>
      <c r="R326" s="412"/>
      <c r="S326" s="412"/>
      <c r="T326" s="412"/>
      <c r="U326" s="412"/>
      <c r="V326" s="412"/>
      <c r="W326" s="412"/>
      <c r="X326" s="412"/>
      <c r="Y326" s="64"/>
      <c r="Z326" s="64"/>
    </row>
    <row r="327" spans="1:53" ht="27" hidden="1" customHeight="1" x14ac:dyDescent="0.25">
      <c r="A327" s="61" t="s">
        <v>477</v>
      </c>
      <c r="B327" s="61" t="s">
        <v>478</v>
      </c>
      <c r="C327" s="35">
        <v>4301051292</v>
      </c>
      <c r="D327" s="413">
        <v>4607091383928</v>
      </c>
      <c r="E327" s="413"/>
      <c r="F327" s="60">
        <v>1.3</v>
      </c>
      <c r="G327" s="36">
        <v>6</v>
      </c>
      <c r="H327" s="60">
        <v>7.8</v>
      </c>
      <c r="I327" s="60">
        <v>8.3699999999999992</v>
      </c>
      <c r="J327" s="36">
        <v>56</v>
      </c>
      <c r="K327" s="36" t="s">
        <v>117</v>
      </c>
      <c r="L327" s="37" t="s">
        <v>79</v>
      </c>
      <c r="M327" s="36">
        <v>40</v>
      </c>
      <c r="N327" s="6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>IFERROR(IF(V327="",0,CEILING((V327/$H327),1)*$H327),"")</f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idden="1" x14ac:dyDescent="0.2">
      <c r="A328" s="420"/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1"/>
      <c r="N328" s="417" t="s">
        <v>43</v>
      </c>
      <c r="O328" s="418"/>
      <c r="P328" s="418"/>
      <c r="Q328" s="418"/>
      <c r="R328" s="418"/>
      <c r="S328" s="418"/>
      <c r="T328" s="419"/>
      <c r="U328" s="41" t="s">
        <v>42</v>
      </c>
      <c r="V328" s="42">
        <f>IFERROR(V327/H327,"0")</f>
        <v>0</v>
      </c>
      <c r="W328" s="42">
        <f>IFERROR(W327/H327,"0")</f>
        <v>0</v>
      </c>
      <c r="X328" s="42">
        <f>IFERROR(IF(X327="",0,X327),"0")</f>
        <v>0</v>
      </c>
      <c r="Y328" s="65"/>
      <c r="Z328" s="65"/>
    </row>
    <row r="329" spans="1:53" hidden="1" x14ac:dyDescent="0.2">
      <c r="A329" s="420"/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1"/>
      <c r="N329" s="417" t="s">
        <v>43</v>
      </c>
      <c r="O329" s="418"/>
      <c r="P329" s="418"/>
      <c r="Q329" s="418"/>
      <c r="R329" s="418"/>
      <c r="S329" s="418"/>
      <c r="T329" s="419"/>
      <c r="U329" s="41" t="s">
        <v>0</v>
      </c>
      <c r="V329" s="42">
        <f>IFERROR(SUM(V327:V327),"0")</f>
        <v>0</v>
      </c>
      <c r="W329" s="42">
        <f>IFERROR(SUM(W327:W327),"0")</f>
        <v>0</v>
      </c>
      <c r="X329" s="41"/>
      <c r="Y329" s="65"/>
      <c r="Z329" s="65"/>
    </row>
    <row r="330" spans="1:53" ht="27.75" hidden="1" customHeight="1" x14ac:dyDescent="0.2">
      <c r="A330" s="410" t="s">
        <v>479</v>
      </c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53"/>
      <c r="Z330" s="53"/>
    </row>
    <row r="331" spans="1:53" ht="16.5" hidden="1" customHeight="1" x14ac:dyDescent="0.25">
      <c r="A331" s="411" t="s">
        <v>480</v>
      </c>
      <c r="B331" s="411"/>
      <c r="C331" s="411"/>
      <c r="D331" s="411"/>
      <c r="E331" s="411"/>
      <c r="F331" s="411"/>
      <c r="G331" s="411"/>
      <c r="H331" s="411"/>
      <c r="I331" s="411"/>
      <c r="J331" s="411"/>
      <c r="K331" s="411"/>
      <c r="L331" s="411"/>
      <c r="M331" s="411"/>
      <c r="N331" s="411"/>
      <c r="O331" s="411"/>
      <c r="P331" s="411"/>
      <c r="Q331" s="411"/>
      <c r="R331" s="411"/>
      <c r="S331" s="411"/>
      <c r="T331" s="411"/>
      <c r="U331" s="411"/>
      <c r="V331" s="411"/>
      <c r="W331" s="411"/>
      <c r="X331" s="411"/>
      <c r="Y331" s="63"/>
      <c r="Z331" s="63"/>
    </row>
    <row r="332" spans="1:53" ht="14.25" hidden="1" customHeight="1" x14ac:dyDescent="0.25">
      <c r="A332" s="412" t="s">
        <v>121</v>
      </c>
      <c r="B332" s="412"/>
      <c r="C332" s="412"/>
      <c r="D332" s="412"/>
      <c r="E332" s="412"/>
      <c r="F332" s="412"/>
      <c r="G332" s="412"/>
      <c r="H332" s="412"/>
      <c r="I332" s="412"/>
      <c r="J332" s="412"/>
      <c r="K332" s="412"/>
      <c r="L332" s="412"/>
      <c r="M332" s="412"/>
      <c r="N332" s="412"/>
      <c r="O332" s="412"/>
      <c r="P332" s="412"/>
      <c r="Q332" s="412"/>
      <c r="R332" s="412"/>
      <c r="S332" s="412"/>
      <c r="T332" s="412"/>
      <c r="U332" s="412"/>
      <c r="V332" s="412"/>
      <c r="W332" s="412"/>
      <c r="X332" s="412"/>
      <c r="Y332" s="64"/>
      <c r="Z332" s="64"/>
    </row>
    <row r="333" spans="1:53" ht="27" hidden="1" customHeight="1" x14ac:dyDescent="0.25">
      <c r="A333" s="61" t="s">
        <v>481</v>
      </c>
      <c r="B333" s="61" t="s">
        <v>482</v>
      </c>
      <c r="C333" s="35">
        <v>4301011239</v>
      </c>
      <c r="D333" s="413">
        <v>4607091383997</v>
      </c>
      <c r="E333" s="413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6">
        <v>60</v>
      </c>
      <c r="N333" s="6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ref="W333:W340" si="17">IFERROR(IF(V333="",0,CEILING((V333/$H333),1)*$H333),"")</f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hidden="1" customHeight="1" x14ac:dyDescent="0.25">
      <c r="A334" s="61" t="s">
        <v>481</v>
      </c>
      <c r="B334" s="61" t="s">
        <v>483</v>
      </c>
      <c r="C334" s="35">
        <v>4301011339</v>
      </c>
      <c r="D334" s="413">
        <v>4607091383997</v>
      </c>
      <c r="E334" s="413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79</v>
      </c>
      <c r="M334" s="36">
        <v>60</v>
      </c>
      <c r="N334" s="6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5"/>
      <c r="P334" s="415"/>
      <c r="Q334" s="415"/>
      <c r="R334" s="416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484</v>
      </c>
      <c r="B335" s="61" t="s">
        <v>485</v>
      </c>
      <c r="C335" s="35">
        <v>4301011240</v>
      </c>
      <c r="D335" s="413">
        <v>4607091384130</v>
      </c>
      <c r="E335" s="413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117</v>
      </c>
      <c r="L335" s="37" t="s">
        <v>125</v>
      </c>
      <c r="M335" s="36">
        <v>60</v>
      </c>
      <c r="N335" s="6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5"/>
      <c r="P335" s="415"/>
      <c r="Q335" s="415"/>
      <c r="R335" s="416"/>
      <c r="S335" s="38" t="s">
        <v>48</v>
      </c>
      <c r="T335" s="38" t="s">
        <v>48</v>
      </c>
      <c r="U335" s="39" t="s">
        <v>0</v>
      </c>
      <c r="V335" s="57">
        <v>7150</v>
      </c>
      <c r="W335" s="54">
        <f t="shared" si="17"/>
        <v>7155</v>
      </c>
      <c r="X335" s="40">
        <f>IFERROR(IF(W335=0,"",ROUNDUP(W335/H335,0)*0.02039),"")</f>
        <v>9.7260299999999997</v>
      </c>
      <c r="Y335" s="66" t="s">
        <v>48</v>
      </c>
      <c r="Z335" s="67" t="s">
        <v>48</v>
      </c>
      <c r="AD335" s="68"/>
      <c r="BA335" s="254" t="s">
        <v>66</v>
      </c>
    </row>
    <row r="336" spans="1:53" ht="27" hidden="1" customHeight="1" x14ac:dyDescent="0.25">
      <c r="A336" s="61" t="s">
        <v>484</v>
      </c>
      <c r="B336" s="61" t="s">
        <v>486</v>
      </c>
      <c r="C336" s="35">
        <v>4301011326</v>
      </c>
      <c r="D336" s="413">
        <v>4607091384130</v>
      </c>
      <c r="E336" s="413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117</v>
      </c>
      <c r="L336" s="37" t="s">
        <v>79</v>
      </c>
      <c r="M336" s="36">
        <v>60</v>
      </c>
      <c r="N336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5"/>
      <c r="P336" s="415"/>
      <c r="Q336" s="415"/>
      <c r="R336" s="416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487</v>
      </c>
      <c r="B337" s="61" t="s">
        <v>488</v>
      </c>
      <c r="C337" s="35">
        <v>4301011238</v>
      </c>
      <c r="D337" s="413">
        <v>4607091384147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117</v>
      </c>
      <c r="L337" s="37" t="s">
        <v>125</v>
      </c>
      <c r="M337" s="36">
        <v>60</v>
      </c>
      <c r="N337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7000</v>
      </c>
      <c r="W337" s="54">
        <f t="shared" si="17"/>
        <v>7005</v>
      </c>
      <c r="X337" s="40">
        <f>IFERROR(IF(W337=0,"",ROUNDUP(W337/H337,0)*0.02039),"")</f>
        <v>9.5221299999999989</v>
      </c>
      <c r="Y337" s="66" t="s">
        <v>48</v>
      </c>
      <c r="Z337" s="67" t="s">
        <v>48</v>
      </c>
      <c r="AD337" s="68"/>
      <c r="BA337" s="256" t="s">
        <v>66</v>
      </c>
    </row>
    <row r="338" spans="1:53" ht="27" hidden="1" customHeight="1" x14ac:dyDescent="0.25">
      <c r="A338" s="61" t="s">
        <v>487</v>
      </c>
      <c r="B338" s="61" t="s">
        <v>489</v>
      </c>
      <c r="C338" s="35">
        <v>4301011330</v>
      </c>
      <c r="D338" s="413">
        <v>4607091384147</v>
      </c>
      <c r="E338" s="413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117</v>
      </c>
      <c r="L338" s="37" t="s">
        <v>79</v>
      </c>
      <c r="M338" s="36">
        <v>60</v>
      </c>
      <c r="N338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hidden="1" customHeight="1" x14ac:dyDescent="0.25">
      <c r="A339" s="61" t="s">
        <v>490</v>
      </c>
      <c r="B339" s="61" t="s">
        <v>491</v>
      </c>
      <c r="C339" s="35">
        <v>4301011327</v>
      </c>
      <c r="D339" s="413">
        <v>4607091384154</v>
      </c>
      <c r="E339" s="413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ht="27" hidden="1" customHeight="1" x14ac:dyDescent="0.25">
      <c r="A340" s="61" t="s">
        <v>492</v>
      </c>
      <c r="B340" s="61" t="s">
        <v>493</v>
      </c>
      <c r="C340" s="35">
        <v>4301011332</v>
      </c>
      <c r="D340" s="413">
        <v>4607091384161</v>
      </c>
      <c r="E340" s="413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6">
        <v>60</v>
      </c>
      <c r="N340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5"/>
      <c r="P340" s="415"/>
      <c r="Q340" s="415"/>
      <c r="R340" s="416"/>
      <c r="S340" s="38" t="s">
        <v>48</v>
      </c>
      <c r="T340" s="38" t="s">
        <v>48</v>
      </c>
      <c r="U340" s="39" t="s">
        <v>0</v>
      </c>
      <c r="V340" s="57">
        <v>0</v>
      </c>
      <c r="W340" s="54">
        <f t="shared" si="17"/>
        <v>0</v>
      </c>
      <c r="X340" s="40" t="str">
        <f>IFERROR(IF(W340=0,"",ROUNDUP(W340/H340,0)*0.00937),"")</f>
        <v/>
      </c>
      <c r="Y340" s="66" t="s">
        <v>48</v>
      </c>
      <c r="Z340" s="67" t="s">
        <v>48</v>
      </c>
      <c r="AD340" s="68"/>
      <c r="BA340" s="259" t="s">
        <v>66</v>
      </c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42</v>
      </c>
      <c r="V341" s="42">
        <f>IFERROR(V333/H333,"0")+IFERROR(V334/H334,"0")+IFERROR(V335/H335,"0")+IFERROR(V336/H336,"0")+IFERROR(V337/H337,"0")+IFERROR(V338/H338,"0")+IFERROR(V339/H339,"0")+IFERROR(V340/H340,"0")</f>
        <v>943.33333333333337</v>
      </c>
      <c r="W341" s="42">
        <f>IFERROR(W333/H333,"0")+IFERROR(W334/H334,"0")+IFERROR(W335/H335,"0")+IFERROR(W336/H336,"0")+IFERROR(W337/H337,"0")+IFERROR(W338/H338,"0")+IFERROR(W339/H339,"0")+IFERROR(W340/H340,"0")</f>
        <v>944</v>
      </c>
      <c r="X341" s="4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19.248159999999999</v>
      </c>
      <c r="Y341" s="65"/>
      <c r="Z341" s="65"/>
    </row>
    <row r="342" spans="1:53" x14ac:dyDescent="0.2">
      <c r="A342" s="420"/>
      <c r="B342" s="420"/>
      <c r="C342" s="420"/>
      <c r="D342" s="420"/>
      <c r="E342" s="420"/>
      <c r="F342" s="420"/>
      <c r="G342" s="420"/>
      <c r="H342" s="420"/>
      <c r="I342" s="420"/>
      <c r="J342" s="420"/>
      <c r="K342" s="420"/>
      <c r="L342" s="420"/>
      <c r="M342" s="421"/>
      <c r="N342" s="417" t="s">
        <v>43</v>
      </c>
      <c r="O342" s="418"/>
      <c r="P342" s="418"/>
      <c r="Q342" s="418"/>
      <c r="R342" s="418"/>
      <c r="S342" s="418"/>
      <c r="T342" s="419"/>
      <c r="U342" s="41" t="s">
        <v>0</v>
      </c>
      <c r="V342" s="42">
        <f>IFERROR(SUM(V333:V340),"0")</f>
        <v>14150</v>
      </c>
      <c r="W342" s="42">
        <f>IFERROR(SUM(W333:W340),"0")</f>
        <v>14160</v>
      </c>
      <c r="X342" s="41"/>
      <c r="Y342" s="65"/>
      <c r="Z342" s="65"/>
    </row>
    <row r="343" spans="1:53" ht="14.25" hidden="1" customHeight="1" x14ac:dyDescent="0.25">
      <c r="A343" s="412" t="s">
        <v>113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64"/>
      <c r="Z343" s="64"/>
    </row>
    <row r="344" spans="1:53" ht="27" hidden="1" customHeight="1" x14ac:dyDescent="0.25">
      <c r="A344" s="61" t="s">
        <v>494</v>
      </c>
      <c r="B344" s="61" t="s">
        <v>495</v>
      </c>
      <c r="C344" s="35">
        <v>4301020178</v>
      </c>
      <c r="D344" s="413">
        <v>4607091383980</v>
      </c>
      <c r="E344" s="413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117</v>
      </c>
      <c r="L344" s="37" t="s">
        <v>116</v>
      </c>
      <c r="M344" s="36">
        <v>50</v>
      </c>
      <c r="N344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16.5" hidden="1" customHeight="1" x14ac:dyDescent="0.25">
      <c r="A345" s="61" t="s">
        <v>496</v>
      </c>
      <c r="B345" s="61" t="s">
        <v>497</v>
      </c>
      <c r="C345" s="35">
        <v>4301020270</v>
      </c>
      <c r="D345" s="413">
        <v>4680115883314</v>
      </c>
      <c r="E345" s="413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117</v>
      </c>
      <c r="L345" s="37" t="s">
        <v>136</v>
      </c>
      <c r="M345" s="36">
        <v>50</v>
      </c>
      <c r="N345" s="61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5"/>
      <c r="P345" s="415"/>
      <c r="Q345" s="415"/>
      <c r="R345" s="416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IFERROR(IF(W345=0,"",ROUNDUP(W345/H345,0)*0.02175),"")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ht="27" customHeight="1" x14ac:dyDescent="0.25">
      <c r="A346" s="61" t="s">
        <v>498</v>
      </c>
      <c r="B346" s="61" t="s">
        <v>499</v>
      </c>
      <c r="C346" s="35">
        <v>4301020179</v>
      </c>
      <c r="D346" s="413">
        <v>4607091384178</v>
      </c>
      <c r="E346" s="413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116</v>
      </c>
      <c r="M346" s="36">
        <v>50</v>
      </c>
      <c r="N346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5"/>
      <c r="P346" s="415"/>
      <c r="Q346" s="415"/>
      <c r="R346" s="416"/>
      <c r="S346" s="38" t="s">
        <v>48</v>
      </c>
      <c r="T346" s="38" t="s">
        <v>48</v>
      </c>
      <c r="U346" s="39" t="s">
        <v>0</v>
      </c>
      <c r="V346" s="57">
        <v>60</v>
      </c>
      <c r="W346" s="54">
        <f>IFERROR(IF(V346="",0,CEILING((V346/$H346),1)*$H346),"")</f>
        <v>60</v>
      </c>
      <c r="X346" s="40">
        <f>IFERROR(IF(W346=0,"",ROUNDUP(W346/H346,0)*0.00937),"")</f>
        <v>0.14055000000000001</v>
      </c>
      <c r="Y346" s="66" t="s">
        <v>48</v>
      </c>
      <c r="Z346" s="67" t="s">
        <v>48</v>
      </c>
      <c r="AD346" s="68"/>
      <c r="BA346" s="262" t="s">
        <v>66</v>
      </c>
    </row>
    <row r="347" spans="1:53" x14ac:dyDescent="0.2">
      <c r="A347" s="420"/>
      <c r="B347" s="420"/>
      <c r="C347" s="420"/>
      <c r="D347" s="420"/>
      <c r="E347" s="420"/>
      <c r="F347" s="420"/>
      <c r="G347" s="420"/>
      <c r="H347" s="420"/>
      <c r="I347" s="420"/>
      <c r="J347" s="420"/>
      <c r="K347" s="420"/>
      <c r="L347" s="420"/>
      <c r="M347" s="421"/>
      <c r="N347" s="417" t="s">
        <v>43</v>
      </c>
      <c r="O347" s="418"/>
      <c r="P347" s="418"/>
      <c r="Q347" s="418"/>
      <c r="R347" s="418"/>
      <c r="S347" s="418"/>
      <c r="T347" s="419"/>
      <c r="U347" s="41" t="s">
        <v>42</v>
      </c>
      <c r="V347" s="42">
        <f>IFERROR(V344/H344,"0")+IFERROR(V345/H345,"0")+IFERROR(V346/H346,"0")</f>
        <v>15</v>
      </c>
      <c r="W347" s="42">
        <f>IFERROR(W344/H344,"0")+IFERROR(W345/H345,"0")+IFERROR(W346/H346,"0")</f>
        <v>15</v>
      </c>
      <c r="X347" s="42">
        <f>IFERROR(IF(X344="",0,X344),"0")+IFERROR(IF(X345="",0,X345),"0")+IFERROR(IF(X346="",0,X346),"0")</f>
        <v>0.14055000000000001</v>
      </c>
      <c r="Y347" s="65"/>
      <c r="Z347" s="65"/>
    </row>
    <row r="348" spans="1:53" x14ac:dyDescent="0.2">
      <c r="A348" s="420"/>
      <c r="B348" s="420"/>
      <c r="C348" s="420"/>
      <c r="D348" s="420"/>
      <c r="E348" s="420"/>
      <c r="F348" s="420"/>
      <c r="G348" s="420"/>
      <c r="H348" s="420"/>
      <c r="I348" s="420"/>
      <c r="J348" s="420"/>
      <c r="K348" s="420"/>
      <c r="L348" s="420"/>
      <c r="M348" s="421"/>
      <c r="N348" s="417" t="s">
        <v>43</v>
      </c>
      <c r="O348" s="418"/>
      <c r="P348" s="418"/>
      <c r="Q348" s="418"/>
      <c r="R348" s="418"/>
      <c r="S348" s="418"/>
      <c r="T348" s="419"/>
      <c r="U348" s="41" t="s">
        <v>0</v>
      </c>
      <c r="V348" s="42">
        <f>IFERROR(SUM(V344:V346),"0")</f>
        <v>60</v>
      </c>
      <c r="W348" s="42">
        <f>IFERROR(SUM(W344:W346),"0")</f>
        <v>60</v>
      </c>
      <c r="X348" s="41"/>
      <c r="Y348" s="65"/>
      <c r="Z348" s="65"/>
    </row>
    <row r="349" spans="1:53" ht="14.25" hidden="1" customHeight="1" x14ac:dyDescent="0.25">
      <c r="A349" s="412" t="s">
        <v>81</v>
      </c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2"/>
      <c r="O349" s="412"/>
      <c r="P349" s="412"/>
      <c r="Q349" s="412"/>
      <c r="R349" s="412"/>
      <c r="S349" s="412"/>
      <c r="T349" s="412"/>
      <c r="U349" s="412"/>
      <c r="V349" s="412"/>
      <c r="W349" s="412"/>
      <c r="X349" s="412"/>
      <c r="Y349" s="64"/>
      <c r="Z349" s="64"/>
    </row>
    <row r="350" spans="1:53" ht="27" hidden="1" customHeight="1" x14ac:dyDescent="0.25">
      <c r="A350" s="61" t="s">
        <v>500</v>
      </c>
      <c r="B350" s="61" t="s">
        <v>501</v>
      </c>
      <c r="C350" s="35">
        <v>4301051560</v>
      </c>
      <c r="D350" s="413">
        <v>4607091383928</v>
      </c>
      <c r="E350" s="413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117</v>
      </c>
      <c r="L350" s="37" t="s">
        <v>136</v>
      </c>
      <c r="M350" s="36">
        <v>40</v>
      </c>
      <c r="N350" s="614" t="s">
        <v>502</v>
      </c>
      <c r="O350" s="415"/>
      <c r="P350" s="415"/>
      <c r="Q350" s="415"/>
      <c r="R350" s="416"/>
      <c r="S350" s="38" t="s">
        <v>48</v>
      </c>
      <c r="T350" s="38" t="s">
        <v>48</v>
      </c>
      <c r="U350" s="39" t="s">
        <v>0</v>
      </c>
      <c r="V350" s="57">
        <v>0</v>
      </c>
      <c r="W350" s="54">
        <f>IFERROR(IF(V350="",0,CEILING((V350/$H350),1)*$H350),"")</f>
        <v>0</v>
      </c>
      <c r="X350" s="40" t="str">
        <f>IFERROR(IF(W350=0,"",ROUNDUP(W350/H350,0)*0.02175),"")</f>
        <v/>
      </c>
      <c r="Y350" s="66" t="s">
        <v>48</v>
      </c>
      <c r="Z350" s="67" t="s">
        <v>48</v>
      </c>
      <c r="AD350" s="68"/>
      <c r="BA350" s="263" t="s">
        <v>66</v>
      </c>
    </row>
    <row r="351" spans="1:53" ht="27" customHeight="1" x14ac:dyDescent="0.25">
      <c r="A351" s="61" t="s">
        <v>503</v>
      </c>
      <c r="B351" s="61" t="s">
        <v>504</v>
      </c>
      <c r="C351" s="35">
        <v>4301051298</v>
      </c>
      <c r="D351" s="413">
        <v>4607091384260</v>
      </c>
      <c r="E351" s="413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117</v>
      </c>
      <c r="L351" s="37" t="s">
        <v>79</v>
      </c>
      <c r="M351" s="36">
        <v>35</v>
      </c>
      <c r="N351" s="6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5"/>
      <c r="P351" s="415"/>
      <c r="Q351" s="415"/>
      <c r="R351" s="416"/>
      <c r="S351" s="38" t="s">
        <v>48</v>
      </c>
      <c r="T351" s="38" t="s">
        <v>48</v>
      </c>
      <c r="U351" s="39" t="s">
        <v>0</v>
      </c>
      <c r="V351" s="57">
        <v>112</v>
      </c>
      <c r="W351" s="54">
        <f>IFERROR(IF(V351="",0,CEILING((V351/$H351),1)*$H351),"")</f>
        <v>117</v>
      </c>
      <c r="X351" s="40">
        <f>IFERROR(IF(W351=0,"",ROUNDUP(W351/H351,0)*0.02175),"")</f>
        <v>0.32624999999999998</v>
      </c>
      <c r="Y351" s="66" t="s">
        <v>48</v>
      </c>
      <c r="Z351" s="67" t="s">
        <v>48</v>
      </c>
      <c r="AD351" s="68"/>
      <c r="BA351" s="264" t="s">
        <v>66</v>
      </c>
    </row>
    <row r="352" spans="1:53" x14ac:dyDescent="0.2">
      <c r="A352" s="420"/>
      <c r="B352" s="420"/>
      <c r="C352" s="420"/>
      <c r="D352" s="420"/>
      <c r="E352" s="420"/>
      <c r="F352" s="420"/>
      <c r="G352" s="420"/>
      <c r="H352" s="420"/>
      <c r="I352" s="420"/>
      <c r="J352" s="420"/>
      <c r="K352" s="420"/>
      <c r="L352" s="420"/>
      <c r="M352" s="421"/>
      <c r="N352" s="417" t="s">
        <v>43</v>
      </c>
      <c r="O352" s="418"/>
      <c r="P352" s="418"/>
      <c r="Q352" s="418"/>
      <c r="R352" s="418"/>
      <c r="S352" s="418"/>
      <c r="T352" s="419"/>
      <c r="U352" s="41" t="s">
        <v>42</v>
      </c>
      <c r="V352" s="42">
        <f>IFERROR(V350/H350,"0")+IFERROR(V351/H351,"0")</f>
        <v>14.358974358974359</v>
      </c>
      <c r="W352" s="42">
        <f>IFERROR(W350/H350,"0")+IFERROR(W351/H351,"0")</f>
        <v>15</v>
      </c>
      <c r="X352" s="42">
        <f>IFERROR(IF(X350="",0,X350),"0")+IFERROR(IF(X351="",0,X351),"0")</f>
        <v>0.32624999999999998</v>
      </c>
      <c r="Y352" s="65"/>
      <c r="Z352" s="65"/>
    </row>
    <row r="353" spans="1:53" x14ac:dyDescent="0.2">
      <c r="A353" s="420"/>
      <c r="B353" s="420"/>
      <c r="C353" s="420"/>
      <c r="D353" s="420"/>
      <c r="E353" s="420"/>
      <c r="F353" s="420"/>
      <c r="G353" s="420"/>
      <c r="H353" s="420"/>
      <c r="I353" s="420"/>
      <c r="J353" s="420"/>
      <c r="K353" s="420"/>
      <c r="L353" s="420"/>
      <c r="M353" s="421"/>
      <c r="N353" s="417" t="s">
        <v>43</v>
      </c>
      <c r="O353" s="418"/>
      <c r="P353" s="418"/>
      <c r="Q353" s="418"/>
      <c r="R353" s="418"/>
      <c r="S353" s="418"/>
      <c r="T353" s="419"/>
      <c r="U353" s="41" t="s">
        <v>0</v>
      </c>
      <c r="V353" s="42">
        <f>IFERROR(SUM(V350:V351),"0")</f>
        <v>112</v>
      </c>
      <c r="W353" s="42">
        <f>IFERROR(SUM(W350:W351),"0")</f>
        <v>117</v>
      </c>
      <c r="X353" s="41"/>
      <c r="Y353" s="65"/>
      <c r="Z353" s="65"/>
    </row>
    <row r="354" spans="1:53" ht="14.25" hidden="1" customHeight="1" x14ac:dyDescent="0.25">
      <c r="A354" s="412" t="s">
        <v>218</v>
      </c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2"/>
      <c r="O354" s="412"/>
      <c r="P354" s="412"/>
      <c r="Q354" s="412"/>
      <c r="R354" s="412"/>
      <c r="S354" s="412"/>
      <c r="T354" s="412"/>
      <c r="U354" s="412"/>
      <c r="V354" s="412"/>
      <c r="W354" s="412"/>
      <c r="X354" s="412"/>
      <c r="Y354" s="64"/>
      <c r="Z354" s="64"/>
    </row>
    <row r="355" spans="1:53" ht="16.5" hidden="1" customHeight="1" x14ac:dyDescent="0.25">
      <c r="A355" s="61" t="s">
        <v>505</v>
      </c>
      <c r="B355" s="61" t="s">
        <v>506</v>
      </c>
      <c r="C355" s="35">
        <v>4301060314</v>
      </c>
      <c r="D355" s="413">
        <v>4607091384673</v>
      </c>
      <c r="E355" s="413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117</v>
      </c>
      <c r="L355" s="37" t="s">
        <v>79</v>
      </c>
      <c r="M355" s="36">
        <v>30</v>
      </c>
      <c r="N355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5" t="s">
        <v>66</v>
      </c>
    </row>
    <row r="356" spans="1:53" hidden="1" x14ac:dyDescent="0.2">
      <c r="A356" s="420"/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1"/>
      <c r="N356" s="417" t="s">
        <v>43</v>
      </c>
      <c r="O356" s="418"/>
      <c r="P356" s="418"/>
      <c r="Q356" s="418"/>
      <c r="R356" s="418"/>
      <c r="S356" s="418"/>
      <c r="T356" s="419"/>
      <c r="U356" s="41" t="s">
        <v>42</v>
      </c>
      <c r="V356" s="42">
        <f>IFERROR(V355/H355,"0")</f>
        <v>0</v>
      </c>
      <c r="W356" s="42">
        <f>IFERROR(W355/H355,"0")</f>
        <v>0</v>
      </c>
      <c r="X356" s="42">
        <f>IFERROR(IF(X355="",0,X355),"0")</f>
        <v>0</v>
      </c>
      <c r="Y356" s="65"/>
      <c r="Z356" s="65"/>
    </row>
    <row r="357" spans="1:53" hidden="1" x14ac:dyDescent="0.2">
      <c r="A357" s="420"/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1"/>
      <c r="N357" s="417" t="s">
        <v>43</v>
      </c>
      <c r="O357" s="418"/>
      <c r="P357" s="418"/>
      <c r="Q357" s="418"/>
      <c r="R357" s="418"/>
      <c r="S357" s="418"/>
      <c r="T357" s="419"/>
      <c r="U357" s="41" t="s">
        <v>0</v>
      </c>
      <c r="V357" s="42">
        <f>IFERROR(SUM(V355:V355),"0")</f>
        <v>0</v>
      </c>
      <c r="W357" s="42">
        <f>IFERROR(SUM(W355:W355),"0")</f>
        <v>0</v>
      </c>
      <c r="X357" s="41"/>
      <c r="Y357" s="65"/>
      <c r="Z357" s="65"/>
    </row>
    <row r="358" spans="1:53" ht="16.5" hidden="1" customHeight="1" x14ac:dyDescent="0.25">
      <c r="A358" s="411" t="s">
        <v>507</v>
      </c>
      <c r="B358" s="411"/>
      <c r="C358" s="411"/>
      <c r="D358" s="411"/>
      <c r="E358" s="411"/>
      <c r="F358" s="411"/>
      <c r="G358" s="411"/>
      <c r="H358" s="411"/>
      <c r="I358" s="411"/>
      <c r="J358" s="411"/>
      <c r="K358" s="411"/>
      <c r="L358" s="411"/>
      <c r="M358" s="411"/>
      <c r="N358" s="411"/>
      <c r="O358" s="411"/>
      <c r="P358" s="411"/>
      <c r="Q358" s="411"/>
      <c r="R358" s="411"/>
      <c r="S358" s="411"/>
      <c r="T358" s="411"/>
      <c r="U358" s="411"/>
      <c r="V358" s="411"/>
      <c r="W358" s="411"/>
      <c r="X358" s="411"/>
      <c r="Y358" s="63"/>
      <c r="Z358" s="63"/>
    </row>
    <row r="359" spans="1:53" ht="14.25" hidden="1" customHeight="1" x14ac:dyDescent="0.25">
      <c r="A359" s="412" t="s">
        <v>121</v>
      </c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2"/>
      <c r="O359" s="412"/>
      <c r="P359" s="412"/>
      <c r="Q359" s="412"/>
      <c r="R359" s="412"/>
      <c r="S359" s="412"/>
      <c r="T359" s="412"/>
      <c r="U359" s="412"/>
      <c r="V359" s="412"/>
      <c r="W359" s="412"/>
      <c r="X359" s="412"/>
      <c r="Y359" s="64"/>
      <c r="Z359" s="64"/>
    </row>
    <row r="360" spans="1:53" ht="37.5" hidden="1" customHeight="1" x14ac:dyDescent="0.25">
      <c r="A360" s="61" t="s">
        <v>508</v>
      </c>
      <c r="B360" s="61" t="s">
        <v>509</v>
      </c>
      <c r="C360" s="35">
        <v>4301011324</v>
      </c>
      <c r="D360" s="413">
        <v>4607091384185</v>
      </c>
      <c r="E360" s="413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117</v>
      </c>
      <c r="L360" s="37" t="s">
        <v>79</v>
      </c>
      <c r="M360" s="36">
        <v>60</v>
      </c>
      <c r="N360" s="61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5"/>
      <c r="P360" s="415"/>
      <c r="Q360" s="415"/>
      <c r="R360" s="416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37.5" hidden="1" customHeight="1" x14ac:dyDescent="0.25">
      <c r="A361" s="61" t="s">
        <v>510</v>
      </c>
      <c r="B361" s="61" t="s">
        <v>511</v>
      </c>
      <c r="C361" s="35">
        <v>4301011312</v>
      </c>
      <c r="D361" s="413">
        <v>4607091384192</v>
      </c>
      <c r="E361" s="413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116</v>
      </c>
      <c r="M361" s="36">
        <v>60</v>
      </c>
      <c r="N361" s="6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hidden="1" customHeight="1" x14ac:dyDescent="0.25">
      <c r="A362" s="61" t="s">
        <v>512</v>
      </c>
      <c r="B362" s="61" t="s">
        <v>513</v>
      </c>
      <c r="C362" s="35">
        <v>4301011483</v>
      </c>
      <c r="D362" s="413">
        <v>4680115881907</v>
      </c>
      <c r="E362" s="413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117</v>
      </c>
      <c r="L362" s="37" t="s">
        <v>79</v>
      </c>
      <c r="M362" s="36">
        <v>60</v>
      </c>
      <c r="N362" s="6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27" hidden="1" customHeight="1" x14ac:dyDescent="0.25">
      <c r="A363" s="61" t="s">
        <v>514</v>
      </c>
      <c r="B363" s="61" t="s">
        <v>515</v>
      </c>
      <c r="C363" s="35">
        <v>4301011655</v>
      </c>
      <c r="D363" s="413">
        <v>4680115883925</v>
      </c>
      <c r="E363" s="413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117</v>
      </c>
      <c r="L363" s="37" t="s">
        <v>79</v>
      </c>
      <c r="M363" s="36">
        <v>60</v>
      </c>
      <c r="N363" s="6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5"/>
      <c r="P363" s="415"/>
      <c r="Q363" s="415"/>
      <c r="R363" s="416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IFERROR(IF(W363=0,"",ROUNDUP(W363/H363,0)*0.02175),"")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t="37.5" hidden="1" customHeight="1" x14ac:dyDescent="0.25">
      <c r="A364" s="61" t="s">
        <v>516</v>
      </c>
      <c r="B364" s="61" t="s">
        <v>517</v>
      </c>
      <c r="C364" s="35">
        <v>4301011303</v>
      </c>
      <c r="D364" s="413">
        <v>4607091384680</v>
      </c>
      <c r="E364" s="413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6">
        <v>60</v>
      </c>
      <c r="N364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5"/>
      <c r="P364" s="415"/>
      <c r="Q364" s="415"/>
      <c r="R364" s="416"/>
      <c r="S364" s="38" t="s">
        <v>48</v>
      </c>
      <c r="T364" s="38" t="s">
        <v>48</v>
      </c>
      <c r="U364" s="39" t="s">
        <v>0</v>
      </c>
      <c r="V364" s="57">
        <v>0</v>
      </c>
      <c r="W364" s="54">
        <f>IFERROR(IF(V364="",0,CEILING((V364/$H364),1)*$H364),"")</f>
        <v>0</v>
      </c>
      <c r="X364" s="40" t="str">
        <f>IFERROR(IF(W364=0,"",ROUNDUP(W364/H364,0)*0.00937),"")</f>
        <v/>
      </c>
      <c r="Y364" s="66" t="s">
        <v>48</v>
      </c>
      <c r="Z364" s="67" t="s">
        <v>48</v>
      </c>
      <c r="AD364" s="68"/>
      <c r="BA364" s="270" t="s">
        <v>66</v>
      </c>
    </row>
    <row r="365" spans="1:53" hidden="1" x14ac:dyDescent="0.2">
      <c r="A365" s="420"/>
      <c r="B365" s="420"/>
      <c r="C365" s="420"/>
      <c r="D365" s="420"/>
      <c r="E365" s="420"/>
      <c r="F365" s="420"/>
      <c r="G365" s="420"/>
      <c r="H365" s="420"/>
      <c r="I365" s="420"/>
      <c r="J365" s="420"/>
      <c r="K365" s="420"/>
      <c r="L365" s="420"/>
      <c r="M365" s="421"/>
      <c r="N365" s="417" t="s">
        <v>43</v>
      </c>
      <c r="O365" s="418"/>
      <c r="P365" s="418"/>
      <c r="Q365" s="418"/>
      <c r="R365" s="418"/>
      <c r="S365" s="418"/>
      <c r="T365" s="419"/>
      <c r="U365" s="41" t="s">
        <v>42</v>
      </c>
      <c r="V365" s="42">
        <f>IFERROR(V360/H360,"0")+IFERROR(V361/H361,"0")+IFERROR(V362/H362,"0")+IFERROR(V363/H363,"0")+IFERROR(V364/H364,"0")</f>
        <v>0</v>
      </c>
      <c r="W365" s="42">
        <f>IFERROR(W360/H360,"0")+IFERROR(W361/H361,"0")+IFERROR(W362/H362,"0")+IFERROR(W363/H363,"0")+IFERROR(W364/H364,"0")</f>
        <v>0</v>
      </c>
      <c r="X365" s="42">
        <f>IFERROR(IF(X360="",0,X360),"0")+IFERROR(IF(X361="",0,X361),"0")+IFERROR(IF(X362="",0,X362),"0")+IFERROR(IF(X363="",0,X363),"0")+IFERROR(IF(X364="",0,X364),"0")</f>
        <v>0</v>
      </c>
      <c r="Y365" s="65"/>
      <c r="Z365" s="65"/>
    </row>
    <row r="366" spans="1:53" hidden="1" x14ac:dyDescent="0.2">
      <c r="A366" s="420"/>
      <c r="B366" s="420"/>
      <c r="C366" s="420"/>
      <c r="D366" s="420"/>
      <c r="E366" s="420"/>
      <c r="F366" s="420"/>
      <c r="G366" s="420"/>
      <c r="H366" s="420"/>
      <c r="I366" s="420"/>
      <c r="J366" s="420"/>
      <c r="K366" s="420"/>
      <c r="L366" s="420"/>
      <c r="M366" s="421"/>
      <c r="N366" s="417" t="s">
        <v>43</v>
      </c>
      <c r="O366" s="418"/>
      <c r="P366" s="418"/>
      <c r="Q366" s="418"/>
      <c r="R366" s="418"/>
      <c r="S366" s="418"/>
      <c r="T366" s="419"/>
      <c r="U366" s="41" t="s">
        <v>0</v>
      </c>
      <c r="V366" s="42">
        <f>IFERROR(SUM(V360:V364),"0")</f>
        <v>0</v>
      </c>
      <c r="W366" s="42">
        <f>IFERROR(SUM(W360:W364),"0")</f>
        <v>0</v>
      </c>
      <c r="X366" s="41"/>
      <c r="Y366" s="65"/>
      <c r="Z366" s="65"/>
    </row>
    <row r="367" spans="1:53" ht="14.25" hidden="1" customHeight="1" x14ac:dyDescent="0.25">
      <c r="A367" s="412" t="s">
        <v>76</v>
      </c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2"/>
      <c r="O367" s="412"/>
      <c r="P367" s="412"/>
      <c r="Q367" s="412"/>
      <c r="R367" s="412"/>
      <c r="S367" s="412"/>
      <c r="T367" s="412"/>
      <c r="U367" s="412"/>
      <c r="V367" s="412"/>
      <c r="W367" s="412"/>
      <c r="X367" s="412"/>
      <c r="Y367" s="64"/>
      <c r="Z367" s="64"/>
    </row>
    <row r="368" spans="1:53" ht="27" hidden="1" customHeight="1" x14ac:dyDescent="0.25">
      <c r="A368" s="61" t="s">
        <v>518</v>
      </c>
      <c r="B368" s="61" t="s">
        <v>519</v>
      </c>
      <c r="C368" s="35">
        <v>4301031139</v>
      </c>
      <c r="D368" s="413">
        <v>4607091384802</v>
      </c>
      <c r="E368" s="413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6">
        <v>35</v>
      </c>
      <c r="N368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ht="27" hidden="1" customHeight="1" x14ac:dyDescent="0.25">
      <c r="A369" s="61" t="s">
        <v>520</v>
      </c>
      <c r="B369" s="61" t="s">
        <v>521</v>
      </c>
      <c r="C369" s="35">
        <v>4301031140</v>
      </c>
      <c r="D369" s="413">
        <v>4607091384826</v>
      </c>
      <c r="E369" s="413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178</v>
      </c>
      <c r="L369" s="37" t="s">
        <v>79</v>
      </c>
      <c r="M369" s="36">
        <v>35</v>
      </c>
      <c r="N369" s="62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IFERROR(IF(W369=0,"",ROUNDUP(W369/H369,0)*0.00502),"")</f>
        <v/>
      </c>
      <c r="Y369" s="66" t="s">
        <v>48</v>
      </c>
      <c r="Z369" s="67" t="s">
        <v>48</v>
      </c>
      <c r="AD369" s="68"/>
      <c r="BA369" s="272" t="s">
        <v>66</v>
      </c>
    </row>
    <row r="370" spans="1:53" hidden="1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IFERROR(V368/H368,"0")+IFERROR(V369/H369,"0")</f>
        <v>0</v>
      </c>
      <c r="W370" s="42">
        <f>IFERROR(W368/H368,"0")+IFERROR(W369/H369,"0")</f>
        <v>0</v>
      </c>
      <c r="X370" s="42">
        <f>IFERROR(IF(X368="",0,X368),"0")+IFERROR(IF(X369="",0,X369),"0")</f>
        <v>0</v>
      </c>
      <c r="Y370" s="65"/>
      <c r="Z370" s="65"/>
    </row>
    <row r="371" spans="1:53" hidden="1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IFERROR(SUM(V368:V369),"0")</f>
        <v>0</v>
      </c>
      <c r="W371" s="42">
        <f>IFERROR(SUM(W368:W369),"0")</f>
        <v>0</v>
      </c>
      <c r="X371" s="41"/>
      <c r="Y371" s="65"/>
      <c r="Z371" s="65"/>
    </row>
    <row r="372" spans="1:53" ht="14.25" hidden="1" customHeight="1" x14ac:dyDescent="0.25">
      <c r="A372" s="412" t="s">
        <v>81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hidden="1" customHeight="1" x14ac:dyDescent="0.25">
      <c r="A373" s="61" t="s">
        <v>522</v>
      </c>
      <c r="B373" s="61" t="s">
        <v>523</v>
      </c>
      <c r="C373" s="35">
        <v>4301051303</v>
      </c>
      <c r="D373" s="413">
        <v>4607091384246</v>
      </c>
      <c r="E373" s="413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117</v>
      </c>
      <c r="L373" s="37" t="s">
        <v>79</v>
      </c>
      <c r="M373" s="36">
        <v>40</v>
      </c>
      <c r="N373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hidden="1" customHeight="1" x14ac:dyDescent="0.25">
      <c r="A374" s="61" t="s">
        <v>524</v>
      </c>
      <c r="B374" s="61" t="s">
        <v>525</v>
      </c>
      <c r="C374" s="35">
        <v>4301051445</v>
      </c>
      <c r="D374" s="413">
        <v>4680115881976</v>
      </c>
      <c r="E374" s="413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117</v>
      </c>
      <c r="L374" s="37" t="s">
        <v>79</v>
      </c>
      <c r="M374" s="36">
        <v>40</v>
      </c>
      <c r="N374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5"/>
      <c r="P374" s="415"/>
      <c r="Q374" s="415"/>
      <c r="R374" s="416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IFERROR(IF(W374=0,"",ROUNDUP(W374/H374,0)*0.02175),"")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hidden="1" customHeight="1" x14ac:dyDescent="0.25">
      <c r="A375" s="61" t="s">
        <v>526</v>
      </c>
      <c r="B375" s="61" t="s">
        <v>527</v>
      </c>
      <c r="C375" s="35">
        <v>4301051297</v>
      </c>
      <c r="D375" s="413">
        <v>4607091384253</v>
      </c>
      <c r="E375" s="413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6">
        <v>40</v>
      </c>
      <c r="N375" s="6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5"/>
      <c r="P375" s="415"/>
      <c r="Q375" s="415"/>
      <c r="R375" s="416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ht="27" hidden="1" customHeight="1" x14ac:dyDescent="0.25">
      <c r="A376" s="61" t="s">
        <v>528</v>
      </c>
      <c r="B376" s="61" t="s">
        <v>529</v>
      </c>
      <c r="C376" s="35">
        <v>4301051444</v>
      </c>
      <c r="D376" s="413">
        <v>4680115881969</v>
      </c>
      <c r="E376" s="413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6">
        <v>40</v>
      </c>
      <c r="N376" s="6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5"/>
      <c r="P376" s="415"/>
      <c r="Q376" s="415"/>
      <c r="R376" s="416"/>
      <c r="S376" s="38" t="s">
        <v>48</v>
      </c>
      <c r="T376" s="38" t="s">
        <v>48</v>
      </c>
      <c r="U376" s="39" t="s">
        <v>0</v>
      </c>
      <c r="V376" s="57">
        <v>0</v>
      </c>
      <c r="W376" s="54">
        <f>IFERROR(IF(V376="",0,CEILING((V376/$H376),1)*$H376),"")</f>
        <v>0</v>
      </c>
      <c r="X376" s="40" t="str">
        <f>IFERROR(IF(W376=0,"",ROUNDUP(W376/H376,0)*0.00753),"")</f>
        <v/>
      </c>
      <c r="Y376" s="66" t="s">
        <v>48</v>
      </c>
      <c r="Z376" s="67" t="s">
        <v>48</v>
      </c>
      <c r="AD376" s="68"/>
      <c r="BA376" s="276" t="s">
        <v>66</v>
      </c>
    </row>
    <row r="377" spans="1:53" hidden="1" x14ac:dyDescent="0.2">
      <c r="A377" s="420"/>
      <c r="B377" s="420"/>
      <c r="C377" s="420"/>
      <c r="D377" s="420"/>
      <c r="E377" s="420"/>
      <c r="F377" s="420"/>
      <c r="G377" s="420"/>
      <c r="H377" s="420"/>
      <c r="I377" s="420"/>
      <c r="J377" s="420"/>
      <c r="K377" s="420"/>
      <c r="L377" s="420"/>
      <c r="M377" s="421"/>
      <c r="N377" s="417" t="s">
        <v>43</v>
      </c>
      <c r="O377" s="418"/>
      <c r="P377" s="418"/>
      <c r="Q377" s="418"/>
      <c r="R377" s="418"/>
      <c r="S377" s="418"/>
      <c r="T377" s="419"/>
      <c r="U377" s="41" t="s">
        <v>42</v>
      </c>
      <c r="V377" s="42">
        <f>IFERROR(V373/H373,"0")+IFERROR(V374/H374,"0")+IFERROR(V375/H375,"0")+IFERROR(V376/H376,"0")</f>
        <v>0</v>
      </c>
      <c r="W377" s="42">
        <f>IFERROR(W373/H373,"0")+IFERROR(W374/H374,"0")+IFERROR(W375/H375,"0")+IFERROR(W376/H376,"0")</f>
        <v>0</v>
      </c>
      <c r="X377" s="42">
        <f>IFERROR(IF(X373="",0,X373),"0")+IFERROR(IF(X374="",0,X374),"0")+IFERROR(IF(X375="",0,X375),"0")+IFERROR(IF(X376="",0,X376),"0")</f>
        <v>0</v>
      </c>
      <c r="Y377" s="65"/>
      <c r="Z377" s="65"/>
    </row>
    <row r="378" spans="1:53" hidden="1" x14ac:dyDescent="0.2">
      <c r="A378" s="420"/>
      <c r="B378" s="420"/>
      <c r="C378" s="420"/>
      <c r="D378" s="420"/>
      <c r="E378" s="420"/>
      <c r="F378" s="420"/>
      <c r="G378" s="420"/>
      <c r="H378" s="420"/>
      <c r="I378" s="420"/>
      <c r="J378" s="420"/>
      <c r="K378" s="420"/>
      <c r="L378" s="420"/>
      <c r="M378" s="421"/>
      <c r="N378" s="417" t="s">
        <v>43</v>
      </c>
      <c r="O378" s="418"/>
      <c r="P378" s="418"/>
      <c r="Q378" s="418"/>
      <c r="R378" s="418"/>
      <c r="S378" s="418"/>
      <c r="T378" s="419"/>
      <c r="U378" s="41" t="s">
        <v>0</v>
      </c>
      <c r="V378" s="42">
        <f>IFERROR(SUM(V373:V376),"0")</f>
        <v>0</v>
      </c>
      <c r="W378" s="42">
        <f>IFERROR(SUM(W373:W376),"0")</f>
        <v>0</v>
      </c>
      <c r="X378" s="41"/>
      <c r="Y378" s="65"/>
      <c r="Z378" s="65"/>
    </row>
    <row r="379" spans="1:53" ht="14.25" hidden="1" customHeight="1" x14ac:dyDescent="0.25">
      <c r="A379" s="412" t="s">
        <v>218</v>
      </c>
      <c r="B379" s="412"/>
      <c r="C379" s="412"/>
      <c r="D379" s="412"/>
      <c r="E379" s="412"/>
      <c r="F379" s="412"/>
      <c r="G379" s="412"/>
      <c r="H379" s="412"/>
      <c r="I379" s="412"/>
      <c r="J379" s="412"/>
      <c r="K379" s="412"/>
      <c r="L379" s="412"/>
      <c r="M379" s="412"/>
      <c r="N379" s="412"/>
      <c r="O379" s="412"/>
      <c r="P379" s="412"/>
      <c r="Q379" s="412"/>
      <c r="R379" s="412"/>
      <c r="S379" s="412"/>
      <c r="T379" s="412"/>
      <c r="U379" s="412"/>
      <c r="V379" s="412"/>
      <c r="W379" s="412"/>
      <c r="X379" s="412"/>
      <c r="Y379" s="64"/>
      <c r="Z379" s="64"/>
    </row>
    <row r="380" spans="1:53" ht="27" hidden="1" customHeight="1" x14ac:dyDescent="0.25">
      <c r="A380" s="61" t="s">
        <v>530</v>
      </c>
      <c r="B380" s="61" t="s">
        <v>531</v>
      </c>
      <c r="C380" s="35">
        <v>4301060322</v>
      </c>
      <c r="D380" s="413">
        <v>4607091389357</v>
      </c>
      <c r="E380" s="413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117</v>
      </c>
      <c r="L380" s="37" t="s">
        <v>79</v>
      </c>
      <c r="M380" s="36">
        <v>40</v>
      </c>
      <c r="N380" s="6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IFERROR(IF(W380=0,"",ROUNDUP(W380/H380,0)*0.02175),"")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hidden="1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IFERROR(V380/H380,"0")</f>
        <v>0</v>
      </c>
      <c r="W381" s="42">
        <f>IFERROR(W380/H380,"0")</f>
        <v>0</v>
      </c>
      <c r="X381" s="42">
        <f>IFERROR(IF(X380="",0,X380),"0")</f>
        <v>0</v>
      </c>
      <c r="Y381" s="65"/>
      <c r="Z381" s="65"/>
    </row>
    <row r="382" spans="1:53" hidden="1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IFERROR(SUM(V380:V380),"0")</f>
        <v>0</v>
      </c>
      <c r="W382" s="42">
        <f>IFERROR(SUM(W380:W380),"0")</f>
        <v>0</v>
      </c>
      <c r="X382" s="41"/>
      <c r="Y382" s="65"/>
      <c r="Z382" s="65"/>
    </row>
    <row r="383" spans="1:53" ht="27.75" hidden="1" customHeight="1" x14ac:dyDescent="0.2">
      <c r="A383" s="410" t="s">
        <v>532</v>
      </c>
      <c r="B383" s="410"/>
      <c r="C383" s="410"/>
      <c r="D383" s="410"/>
      <c r="E383" s="410"/>
      <c r="F383" s="410"/>
      <c r="G383" s="410"/>
      <c r="H383" s="410"/>
      <c r="I383" s="410"/>
      <c r="J383" s="410"/>
      <c r="K383" s="410"/>
      <c r="L383" s="410"/>
      <c r="M383" s="410"/>
      <c r="N383" s="410"/>
      <c r="O383" s="410"/>
      <c r="P383" s="410"/>
      <c r="Q383" s="410"/>
      <c r="R383" s="410"/>
      <c r="S383" s="410"/>
      <c r="T383" s="410"/>
      <c r="U383" s="410"/>
      <c r="V383" s="410"/>
      <c r="W383" s="410"/>
      <c r="X383" s="410"/>
      <c r="Y383" s="53"/>
      <c r="Z383" s="53"/>
    </row>
    <row r="384" spans="1:53" ht="16.5" hidden="1" customHeight="1" x14ac:dyDescent="0.25">
      <c r="A384" s="411" t="s">
        <v>533</v>
      </c>
      <c r="B384" s="411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1"/>
      <c r="N384" s="411"/>
      <c r="O384" s="411"/>
      <c r="P384" s="411"/>
      <c r="Q384" s="411"/>
      <c r="R384" s="411"/>
      <c r="S384" s="411"/>
      <c r="T384" s="411"/>
      <c r="U384" s="411"/>
      <c r="V384" s="411"/>
      <c r="W384" s="411"/>
      <c r="X384" s="411"/>
      <c r="Y384" s="63"/>
      <c r="Z384" s="63"/>
    </row>
    <row r="385" spans="1:53" ht="14.25" hidden="1" customHeight="1" x14ac:dyDescent="0.25">
      <c r="A385" s="412" t="s">
        <v>121</v>
      </c>
      <c r="B385" s="412"/>
      <c r="C385" s="412"/>
      <c r="D385" s="412"/>
      <c r="E385" s="412"/>
      <c r="F385" s="412"/>
      <c r="G385" s="412"/>
      <c r="H385" s="412"/>
      <c r="I385" s="412"/>
      <c r="J385" s="412"/>
      <c r="K385" s="412"/>
      <c r="L385" s="412"/>
      <c r="M385" s="412"/>
      <c r="N385" s="412"/>
      <c r="O385" s="412"/>
      <c r="P385" s="412"/>
      <c r="Q385" s="412"/>
      <c r="R385" s="412"/>
      <c r="S385" s="412"/>
      <c r="T385" s="412"/>
      <c r="U385" s="412"/>
      <c r="V385" s="412"/>
      <c r="W385" s="412"/>
      <c r="X385" s="412"/>
      <c r="Y385" s="64"/>
      <c r="Z385" s="64"/>
    </row>
    <row r="386" spans="1:53" ht="27" hidden="1" customHeight="1" x14ac:dyDescent="0.25">
      <c r="A386" s="61" t="s">
        <v>534</v>
      </c>
      <c r="B386" s="61" t="s">
        <v>535</v>
      </c>
      <c r="C386" s="35">
        <v>4301011428</v>
      </c>
      <c r="D386" s="413">
        <v>4607091389708</v>
      </c>
      <c r="E386" s="413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116</v>
      </c>
      <c r="M386" s="36">
        <v>50</v>
      </c>
      <c r="N386" s="6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t="27" hidden="1" customHeight="1" x14ac:dyDescent="0.25">
      <c r="A387" s="61" t="s">
        <v>536</v>
      </c>
      <c r="B387" s="61" t="s">
        <v>537</v>
      </c>
      <c r="C387" s="35">
        <v>4301011427</v>
      </c>
      <c r="D387" s="413">
        <v>4607091389692</v>
      </c>
      <c r="E387" s="413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116</v>
      </c>
      <c r="M387" s="36">
        <v>50</v>
      </c>
      <c r="N387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>IFERROR(IF(V387="",0,CEILING((V387/$H387),1)*$H387),"")</f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79" t="s">
        <v>66</v>
      </c>
    </row>
    <row r="388" spans="1:53" hidden="1" x14ac:dyDescent="0.2">
      <c r="A388" s="420"/>
      <c r="B388" s="420"/>
      <c r="C388" s="420"/>
      <c r="D388" s="420"/>
      <c r="E388" s="420"/>
      <c r="F388" s="420"/>
      <c r="G388" s="420"/>
      <c r="H388" s="420"/>
      <c r="I388" s="420"/>
      <c r="J388" s="420"/>
      <c r="K388" s="420"/>
      <c r="L388" s="420"/>
      <c r="M388" s="421"/>
      <c r="N388" s="417" t="s">
        <v>43</v>
      </c>
      <c r="O388" s="418"/>
      <c r="P388" s="418"/>
      <c r="Q388" s="418"/>
      <c r="R388" s="418"/>
      <c r="S388" s="418"/>
      <c r="T388" s="419"/>
      <c r="U388" s="41" t="s">
        <v>42</v>
      </c>
      <c r="V388" s="42">
        <f>IFERROR(V386/H386,"0")+IFERROR(V387/H387,"0")</f>
        <v>0</v>
      </c>
      <c r="W388" s="42">
        <f>IFERROR(W386/H386,"0")+IFERROR(W387/H387,"0")</f>
        <v>0</v>
      </c>
      <c r="X388" s="42">
        <f>IFERROR(IF(X386="",0,X386),"0")+IFERROR(IF(X387="",0,X387),"0")</f>
        <v>0</v>
      </c>
      <c r="Y388" s="65"/>
      <c r="Z388" s="65"/>
    </row>
    <row r="389" spans="1:53" hidden="1" x14ac:dyDescent="0.2">
      <c r="A389" s="420"/>
      <c r="B389" s="420"/>
      <c r="C389" s="420"/>
      <c r="D389" s="420"/>
      <c r="E389" s="420"/>
      <c r="F389" s="420"/>
      <c r="G389" s="420"/>
      <c r="H389" s="420"/>
      <c r="I389" s="420"/>
      <c r="J389" s="420"/>
      <c r="K389" s="420"/>
      <c r="L389" s="420"/>
      <c r="M389" s="421"/>
      <c r="N389" s="417" t="s">
        <v>43</v>
      </c>
      <c r="O389" s="418"/>
      <c r="P389" s="418"/>
      <c r="Q389" s="418"/>
      <c r="R389" s="418"/>
      <c r="S389" s="418"/>
      <c r="T389" s="419"/>
      <c r="U389" s="41" t="s">
        <v>0</v>
      </c>
      <c r="V389" s="42">
        <f>IFERROR(SUM(V386:V387),"0")</f>
        <v>0</v>
      </c>
      <c r="W389" s="42">
        <f>IFERROR(SUM(W386:W387),"0")</f>
        <v>0</v>
      </c>
      <c r="X389" s="41"/>
      <c r="Y389" s="65"/>
      <c r="Z389" s="65"/>
    </row>
    <row r="390" spans="1:53" ht="14.25" hidden="1" customHeight="1" x14ac:dyDescent="0.25">
      <c r="A390" s="412" t="s">
        <v>76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64"/>
      <c r="Z390" s="64"/>
    </row>
    <row r="391" spans="1:53" ht="27" customHeight="1" x14ac:dyDescent="0.25">
      <c r="A391" s="61" t="s">
        <v>538</v>
      </c>
      <c r="B391" s="61" t="s">
        <v>539</v>
      </c>
      <c r="C391" s="35">
        <v>4301031177</v>
      </c>
      <c r="D391" s="413">
        <v>4607091389753</v>
      </c>
      <c r="E391" s="413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150</v>
      </c>
      <c r="W391" s="54">
        <f t="shared" ref="W391:W403" si="18">IFERROR(IF(V391="",0,CEILING((V391/$H391),1)*$H391),"")</f>
        <v>151.20000000000002</v>
      </c>
      <c r="X391" s="40">
        <f>IFERROR(IF(W391=0,"",ROUNDUP(W391/H391,0)*0.00753),"")</f>
        <v>0.27107999999999999</v>
      </c>
      <c r="Y391" s="66" t="s">
        <v>48</v>
      </c>
      <c r="Z391" s="67" t="s">
        <v>48</v>
      </c>
      <c r="AD391" s="68"/>
      <c r="BA391" s="280" t="s">
        <v>66</v>
      </c>
    </row>
    <row r="392" spans="1:53" ht="27" hidden="1" customHeight="1" x14ac:dyDescent="0.25">
      <c r="A392" s="61" t="s">
        <v>540</v>
      </c>
      <c r="B392" s="61" t="s">
        <v>541</v>
      </c>
      <c r="C392" s="35">
        <v>4301031174</v>
      </c>
      <c r="D392" s="413">
        <v>4607091389760</v>
      </c>
      <c r="E392" s="413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27" hidden="1" customHeight="1" x14ac:dyDescent="0.25">
      <c r="A393" s="61" t="s">
        <v>542</v>
      </c>
      <c r="B393" s="61" t="s">
        <v>543</v>
      </c>
      <c r="C393" s="35">
        <v>4301031175</v>
      </c>
      <c r="D393" s="413">
        <v>4607091389746</v>
      </c>
      <c r="E393" s="413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6">
        <v>45</v>
      </c>
      <c r="N393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37.5" hidden="1" customHeight="1" x14ac:dyDescent="0.25">
      <c r="A394" s="61" t="s">
        <v>544</v>
      </c>
      <c r="B394" s="61" t="s">
        <v>545</v>
      </c>
      <c r="C394" s="35">
        <v>4301031236</v>
      </c>
      <c r="D394" s="413">
        <v>4680115882928</v>
      </c>
      <c r="E394" s="413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6">
        <v>35</v>
      </c>
      <c r="N394" s="6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>IFERROR(IF(W394=0,"",ROUNDUP(W394/H394,0)*0.00753),"")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hidden="1" customHeight="1" x14ac:dyDescent="0.25">
      <c r="A395" s="61" t="s">
        <v>546</v>
      </c>
      <c r="B395" s="61" t="s">
        <v>547</v>
      </c>
      <c r="C395" s="35">
        <v>4301031257</v>
      </c>
      <c r="D395" s="413">
        <v>4680115883147</v>
      </c>
      <c r="E395" s="413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178</v>
      </c>
      <c r="L395" s="37" t="s">
        <v>79</v>
      </c>
      <c r="M395" s="36">
        <v>45</v>
      </c>
      <c r="N395" s="63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ref="X395:X403" si="19">IFERROR(IF(W395=0,"",ROUNDUP(W395/H395,0)*0.00502),"")</f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27" hidden="1" customHeight="1" x14ac:dyDescent="0.25">
      <c r="A396" s="61" t="s">
        <v>548</v>
      </c>
      <c r="B396" s="61" t="s">
        <v>549</v>
      </c>
      <c r="C396" s="35">
        <v>4301031178</v>
      </c>
      <c r="D396" s="413">
        <v>4607091384338</v>
      </c>
      <c r="E396" s="413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178</v>
      </c>
      <c r="L396" s="37" t="s">
        <v>79</v>
      </c>
      <c r="M396" s="36">
        <v>45</v>
      </c>
      <c r="N396" s="6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hidden="1" customHeight="1" x14ac:dyDescent="0.25">
      <c r="A397" s="61" t="s">
        <v>550</v>
      </c>
      <c r="B397" s="61" t="s">
        <v>551</v>
      </c>
      <c r="C397" s="35">
        <v>4301031254</v>
      </c>
      <c r="D397" s="413">
        <v>4680115883154</v>
      </c>
      <c r="E397" s="413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178</v>
      </c>
      <c r="L397" s="37" t="s">
        <v>79</v>
      </c>
      <c r="M397" s="36">
        <v>45</v>
      </c>
      <c r="N397" s="6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5"/>
      <c r="P397" s="415"/>
      <c r="Q397" s="415"/>
      <c r="R397" s="416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37.5" hidden="1" customHeight="1" x14ac:dyDescent="0.25">
      <c r="A398" s="61" t="s">
        <v>552</v>
      </c>
      <c r="B398" s="61" t="s">
        <v>553</v>
      </c>
      <c r="C398" s="35">
        <v>4301031171</v>
      </c>
      <c r="D398" s="413">
        <v>4607091389524</v>
      </c>
      <c r="E398" s="413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178</v>
      </c>
      <c r="L398" s="37" t="s">
        <v>79</v>
      </c>
      <c r="M398" s="36">
        <v>45</v>
      </c>
      <c r="N398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5"/>
      <c r="P398" s="415"/>
      <c r="Q398" s="415"/>
      <c r="R398" s="416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hidden="1" customHeight="1" x14ac:dyDescent="0.25">
      <c r="A399" s="61" t="s">
        <v>554</v>
      </c>
      <c r="B399" s="61" t="s">
        <v>555</v>
      </c>
      <c r="C399" s="35">
        <v>4301031258</v>
      </c>
      <c r="D399" s="413">
        <v>4680115883161</v>
      </c>
      <c r="E399" s="413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178</v>
      </c>
      <c r="L399" s="37" t="s">
        <v>79</v>
      </c>
      <c r="M399" s="36">
        <v>45</v>
      </c>
      <c r="N399" s="6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5"/>
      <c r="P399" s="415"/>
      <c r="Q399" s="415"/>
      <c r="R399" s="416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hidden="1" customHeight="1" x14ac:dyDescent="0.25">
      <c r="A400" s="61" t="s">
        <v>556</v>
      </c>
      <c r="B400" s="61" t="s">
        <v>557</v>
      </c>
      <c r="C400" s="35">
        <v>4301031170</v>
      </c>
      <c r="D400" s="413">
        <v>4607091384345</v>
      </c>
      <c r="E400" s="413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178</v>
      </c>
      <c r="L400" s="37" t="s">
        <v>79</v>
      </c>
      <c r="M400" s="36">
        <v>45</v>
      </c>
      <c r="N400" s="6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hidden="1" customHeight="1" x14ac:dyDescent="0.25">
      <c r="A401" s="61" t="s">
        <v>558</v>
      </c>
      <c r="B401" s="61" t="s">
        <v>559</v>
      </c>
      <c r="C401" s="35">
        <v>4301031256</v>
      </c>
      <c r="D401" s="413">
        <v>4680115883178</v>
      </c>
      <c r="E401" s="413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178</v>
      </c>
      <c r="L401" s="37" t="s">
        <v>79</v>
      </c>
      <c r="M401" s="36">
        <v>45</v>
      </c>
      <c r="N401" s="6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hidden="1" customHeight="1" x14ac:dyDescent="0.25">
      <c r="A402" s="61" t="s">
        <v>560</v>
      </c>
      <c r="B402" s="61" t="s">
        <v>561</v>
      </c>
      <c r="C402" s="35">
        <v>4301031172</v>
      </c>
      <c r="D402" s="413">
        <v>4607091389531</v>
      </c>
      <c r="E402" s="413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178</v>
      </c>
      <c r="L402" s="37" t="s">
        <v>79</v>
      </c>
      <c r="M402" s="36">
        <v>45</v>
      </c>
      <c r="N402" s="6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ht="27" hidden="1" customHeight="1" x14ac:dyDescent="0.25">
      <c r="A403" s="61" t="s">
        <v>562</v>
      </c>
      <c r="B403" s="61" t="s">
        <v>563</v>
      </c>
      <c r="C403" s="35">
        <v>4301031255</v>
      </c>
      <c r="D403" s="413">
        <v>4680115883185</v>
      </c>
      <c r="E403" s="413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178</v>
      </c>
      <c r="L403" s="37" t="s">
        <v>79</v>
      </c>
      <c r="M403" s="36">
        <v>45</v>
      </c>
      <c r="N403" s="6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 t="shared" si="18"/>
        <v>0</v>
      </c>
      <c r="X403" s="40" t="str">
        <f t="shared" si="19"/>
        <v/>
      </c>
      <c r="Y403" s="66" t="s">
        <v>48</v>
      </c>
      <c r="Z403" s="67" t="s">
        <v>48</v>
      </c>
      <c r="AD403" s="68"/>
      <c r="BA403" s="292" t="s">
        <v>66</v>
      </c>
    </row>
    <row r="404" spans="1:53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35.714285714285715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36</v>
      </c>
      <c r="X404" s="4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0.27107999999999999</v>
      </c>
      <c r="Y404" s="65"/>
      <c r="Z404" s="65"/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IFERROR(SUM(V391:V403),"0")</f>
        <v>150</v>
      </c>
      <c r="W405" s="42">
        <f>IFERROR(SUM(W391:W403),"0")</f>
        <v>151.20000000000002</v>
      </c>
      <c r="X405" s="41"/>
      <c r="Y405" s="65"/>
      <c r="Z405" s="65"/>
    </row>
    <row r="406" spans="1:53" ht="14.25" hidden="1" customHeight="1" x14ac:dyDescent="0.25">
      <c r="A406" s="412" t="s">
        <v>81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hidden="1" customHeight="1" x14ac:dyDescent="0.25">
      <c r="A407" s="61" t="s">
        <v>564</v>
      </c>
      <c r="B407" s="61" t="s">
        <v>565</v>
      </c>
      <c r="C407" s="35">
        <v>4301051258</v>
      </c>
      <c r="D407" s="413">
        <v>4607091389685</v>
      </c>
      <c r="E407" s="413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117</v>
      </c>
      <c r="L407" s="37" t="s">
        <v>136</v>
      </c>
      <c r="M407" s="36">
        <v>45</v>
      </c>
      <c r="N407" s="6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IFERROR(IF(W407=0,"",ROUNDUP(W407/H407,0)*0.02175),"")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hidden="1" customHeight="1" x14ac:dyDescent="0.25">
      <c r="A408" s="61" t="s">
        <v>566</v>
      </c>
      <c r="B408" s="61" t="s">
        <v>567</v>
      </c>
      <c r="C408" s="35">
        <v>4301051431</v>
      </c>
      <c r="D408" s="413">
        <v>4607091389654</v>
      </c>
      <c r="E408" s="413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136</v>
      </c>
      <c r="M408" s="36">
        <v>45</v>
      </c>
      <c r="N408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5"/>
      <c r="P408" s="415"/>
      <c r="Q408" s="415"/>
      <c r="R408" s="416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IFERROR(IF(W408=0,"",ROUNDUP(W408/H408,0)*0.00753),"")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hidden="1" customHeight="1" x14ac:dyDescent="0.25">
      <c r="A409" s="61" t="s">
        <v>568</v>
      </c>
      <c r="B409" s="61" t="s">
        <v>569</v>
      </c>
      <c r="C409" s="35">
        <v>4301051284</v>
      </c>
      <c r="D409" s="413">
        <v>4607091384352</v>
      </c>
      <c r="E409" s="413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136</v>
      </c>
      <c r="M409" s="36">
        <v>45</v>
      </c>
      <c r="N409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5"/>
      <c r="P409" s="415"/>
      <c r="Q409" s="415"/>
      <c r="R409" s="416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t="27" hidden="1" customHeight="1" x14ac:dyDescent="0.25">
      <c r="A410" s="61" t="s">
        <v>570</v>
      </c>
      <c r="B410" s="61" t="s">
        <v>571</v>
      </c>
      <c r="C410" s="35">
        <v>4301051257</v>
      </c>
      <c r="D410" s="413">
        <v>4607091389661</v>
      </c>
      <c r="E410" s="413"/>
      <c r="F410" s="60">
        <v>0.55000000000000004</v>
      </c>
      <c r="G410" s="36">
        <v>4</v>
      </c>
      <c r="H410" s="60">
        <v>2.2000000000000002</v>
      </c>
      <c r="I410" s="60">
        <v>2.492</v>
      </c>
      <c r="J410" s="36">
        <v>120</v>
      </c>
      <c r="K410" s="36" t="s">
        <v>80</v>
      </c>
      <c r="L410" s="37" t="s">
        <v>136</v>
      </c>
      <c r="M410" s="36">
        <v>45</v>
      </c>
      <c r="N410" s="6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5"/>
      <c r="P410" s="415"/>
      <c r="Q410" s="415"/>
      <c r="R410" s="416"/>
      <c r="S410" s="38" t="s">
        <v>48</v>
      </c>
      <c r="T410" s="38" t="s">
        <v>48</v>
      </c>
      <c r="U410" s="39" t="s">
        <v>0</v>
      </c>
      <c r="V410" s="57">
        <v>0</v>
      </c>
      <c r="W410" s="54">
        <f>IFERROR(IF(V410="",0,CEILING((V410/$H410),1)*$H410),"")</f>
        <v>0</v>
      </c>
      <c r="X410" s="40" t="str">
        <f>IFERROR(IF(W410=0,"",ROUNDUP(W410/H410,0)*0.00937),"")</f>
        <v/>
      </c>
      <c r="Y410" s="66" t="s">
        <v>48</v>
      </c>
      <c r="Z410" s="67" t="s">
        <v>48</v>
      </c>
      <c r="AD410" s="68"/>
      <c r="BA410" s="296" t="s">
        <v>66</v>
      </c>
    </row>
    <row r="411" spans="1:53" hidden="1" x14ac:dyDescent="0.2">
      <c r="A411" s="420"/>
      <c r="B411" s="420"/>
      <c r="C411" s="420"/>
      <c r="D411" s="420"/>
      <c r="E411" s="420"/>
      <c r="F411" s="420"/>
      <c r="G411" s="420"/>
      <c r="H411" s="420"/>
      <c r="I411" s="420"/>
      <c r="J411" s="420"/>
      <c r="K411" s="420"/>
      <c r="L411" s="420"/>
      <c r="M411" s="421"/>
      <c r="N411" s="417" t="s">
        <v>43</v>
      </c>
      <c r="O411" s="418"/>
      <c r="P411" s="418"/>
      <c r="Q411" s="418"/>
      <c r="R411" s="418"/>
      <c r="S411" s="418"/>
      <c r="T411" s="419"/>
      <c r="U411" s="41" t="s">
        <v>42</v>
      </c>
      <c r="V411" s="42">
        <f>IFERROR(V407/H407,"0")+IFERROR(V408/H408,"0")+IFERROR(V409/H409,"0")+IFERROR(V410/H410,"0")</f>
        <v>0</v>
      </c>
      <c r="W411" s="42">
        <f>IFERROR(W407/H407,"0")+IFERROR(W408/H408,"0")+IFERROR(W409/H409,"0")+IFERROR(W410/H410,"0")</f>
        <v>0</v>
      </c>
      <c r="X411" s="42">
        <f>IFERROR(IF(X407="",0,X407),"0")+IFERROR(IF(X408="",0,X408),"0")+IFERROR(IF(X409="",0,X409),"0")+IFERROR(IF(X410="",0,X410),"0")</f>
        <v>0</v>
      </c>
      <c r="Y411" s="65"/>
      <c r="Z411" s="65"/>
    </row>
    <row r="412" spans="1:53" hidden="1" x14ac:dyDescent="0.2">
      <c r="A412" s="420"/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1"/>
      <c r="N412" s="417" t="s">
        <v>43</v>
      </c>
      <c r="O412" s="418"/>
      <c r="P412" s="418"/>
      <c r="Q412" s="418"/>
      <c r="R412" s="418"/>
      <c r="S412" s="418"/>
      <c r="T412" s="419"/>
      <c r="U412" s="41" t="s">
        <v>0</v>
      </c>
      <c r="V412" s="42">
        <f>IFERROR(SUM(V407:V410),"0")</f>
        <v>0</v>
      </c>
      <c r="W412" s="42">
        <f>IFERROR(SUM(W407:W410),"0")</f>
        <v>0</v>
      </c>
      <c r="X412" s="41"/>
      <c r="Y412" s="65"/>
      <c r="Z412" s="65"/>
    </row>
    <row r="413" spans="1:53" ht="14.25" hidden="1" customHeight="1" x14ac:dyDescent="0.25">
      <c r="A413" s="412" t="s">
        <v>218</v>
      </c>
      <c r="B413" s="412"/>
      <c r="C413" s="412"/>
      <c r="D413" s="412"/>
      <c r="E413" s="412"/>
      <c r="F413" s="412"/>
      <c r="G413" s="412"/>
      <c r="H413" s="412"/>
      <c r="I413" s="412"/>
      <c r="J413" s="412"/>
      <c r="K413" s="412"/>
      <c r="L413" s="412"/>
      <c r="M413" s="412"/>
      <c r="N413" s="412"/>
      <c r="O413" s="412"/>
      <c r="P413" s="412"/>
      <c r="Q413" s="412"/>
      <c r="R413" s="412"/>
      <c r="S413" s="412"/>
      <c r="T413" s="412"/>
      <c r="U413" s="412"/>
      <c r="V413" s="412"/>
      <c r="W413" s="412"/>
      <c r="X413" s="412"/>
      <c r="Y413" s="64"/>
      <c r="Z413" s="64"/>
    </row>
    <row r="414" spans="1:53" ht="27" hidden="1" customHeight="1" x14ac:dyDescent="0.25">
      <c r="A414" s="61" t="s">
        <v>572</v>
      </c>
      <c r="B414" s="61" t="s">
        <v>573</v>
      </c>
      <c r="C414" s="35">
        <v>4301060352</v>
      </c>
      <c r="D414" s="413">
        <v>4680115881648</v>
      </c>
      <c r="E414" s="413"/>
      <c r="F414" s="60">
        <v>1</v>
      </c>
      <c r="G414" s="36">
        <v>4</v>
      </c>
      <c r="H414" s="60">
        <v>4</v>
      </c>
      <c r="I414" s="60">
        <v>4.4039999999999999</v>
      </c>
      <c r="J414" s="36">
        <v>104</v>
      </c>
      <c r="K414" s="36" t="s">
        <v>117</v>
      </c>
      <c r="L414" s="37" t="s">
        <v>79</v>
      </c>
      <c r="M414" s="36">
        <v>35</v>
      </c>
      <c r="N414" s="6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5"/>
      <c r="P414" s="415"/>
      <c r="Q414" s="415"/>
      <c r="R414" s="416"/>
      <c r="S414" s="38" t="s">
        <v>48</v>
      </c>
      <c r="T414" s="38" t="s">
        <v>48</v>
      </c>
      <c r="U414" s="39" t="s">
        <v>0</v>
      </c>
      <c r="V414" s="57">
        <v>0</v>
      </c>
      <c r="W414" s="54">
        <f>IFERROR(IF(V414="",0,CEILING((V414/$H414),1)*$H414),"")</f>
        <v>0</v>
      </c>
      <c r="X414" s="40" t="str">
        <f>IFERROR(IF(W414=0,"",ROUNDUP(W414/H414,0)*0.01196),"")</f>
        <v/>
      </c>
      <c r="Y414" s="66" t="s">
        <v>48</v>
      </c>
      <c r="Z414" s="67" t="s">
        <v>48</v>
      </c>
      <c r="AD414" s="68"/>
      <c r="BA414" s="297" t="s">
        <v>66</v>
      </c>
    </row>
    <row r="415" spans="1:53" hidden="1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42</v>
      </c>
      <c r="V415" s="42">
        <f>IFERROR(V414/H414,"0")</f>
        <v>0</v>
      </c>
      <c r="W415" s="42">
        <f>IFERROR(W414/H414,"0")</f>
        <v>0</v>
      </c>
      <c r="X415" s="42">
        <f>IFERROR(IF(X414="",0,X414),"0")</f>
        <v>0</v>
      </c>
      <c r="Y415" s="65"/>
      <c r="Z415" s="65"/>
    </row>
    <row r="416" spans="1:53" hidden="1" x14ac:dyDescent="0.2">
      <c r="A416" s="420"/>
      <c r="B416" s="420"/>
      <c r="C416" s="420"/>
      <c r="D416" s="420"/>
      <c r="E416" s="420"/>
      <c r="F416" s="420"/>
      <c r="G416" s="420"/>
      <c r="H416" s="420"/>
      <c r="I416" s="420"/>
      <c r="J416" s="420"/>
      <c r="K416" s="420"/>
      <c r="L416" s="420"/>
      <c r="M416" s="421"/>
      <c r="N416" s="417" t="s">
        <v>43</v>
      </c>
      <c r="O416" s="418"/>
      <c r="P416" s="418"/>
      <c r="Q416" s="418"/>
      <c r="R416" s="418"/>
      <c r="S416" s="418"/>
      <c r="T416" s="419"/>
      <c r="U416" s="41" t="s">
        <v>0</v>
      </c>
      <c r="V416" s="42">
        <f>IFERROR(SUM(V414:V414),"0")</f>
        <v>0</v>
      </c>
      <c r="W416" s="42">
        <f>IFERROR(SUM(W414:W414),"0")</f>
        <v>0</v>
      </c>
      <c r="X416" s="41"/>
      <c r="Y416" s="65"/>
      <c r="Z416" s="65"/>
    </row>
    <row r="417" spans="1:53" ht="14.25" hidden="1" customHeight="1" x14ac:dyDescent="0.25">
      <c r="A417" s="412" t="s">
        <v>99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hidden="1" customHeight="1" x14ac:dyDescent="0.25">
      <c r="A418" s="61" t="s">
        <v>574</v>
      </c>
      <c r="B418" s="61" t="s">
        <v>575</v>
      </c>
      <c r="C418" s="35">
        <v>4301032045</v>
      </c>
      <c r="D418" s="413">
        <v>4680115884335</v>
      </c>
      <c r="E418" s="413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577</v>
      </c>
      <c r="L418" s="37" t="s">
        <v>576</v>
      </c>
      <c r="M418" s="36">
        <v>60</v>
      </c>
      <c r="N418" s="6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hidden="1" customHeight="1" x14ac:dyDescent="0.25">
      <c r="A419" s="61" t="s">
        <v>578</v>
      </c>
      <c r="B419" s="61" t="s">
        <v>579</v>
      </c>
      <c r="C419" s="35">
        <v>4301032047</v>
      </c>
      <c r="D419" s="413">
        <v>4680115884342</v>
      </c>
      <c r="E419" s="413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577</v>
      </c>
      <c r="L419" s="37" t="s">
        <v>576</v>
      </c>
      <c r="M419" s="36">
        <v>60</v>
      </c>
      <c r="N419" s="6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hidden="1" customHeight="1" x14ac:dyDescent="0.25">
      <c r="A420" s="61" t="s">
        <v>580</v>
      </c>
      <c r="B420" s="61" t="s">
        <v>581</v>
      </c>
      <c r="C420" s="35">
        <v>4301170011</v>
      </c>
      <c r="D420" s="413">
        <v>4680115884113</v>
      </c>
      <c r="E420" s="413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577</v>
      </c>
      <c r="L420" s="37" t="s">
        <v>576</v>
      </c>
      <c r="M420" s="36">
        <v>150</v>
      </c>
      <c r="N420" s="65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5"/>
      <c r="P420" s="415"/>
      <c r="Q420" s="415"/>
      <c r="R420" s="416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hidden="1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42</v>
      </c>
      <c r="V421" s="42">
        <f>IFERROR(V418/H418,"0")+IFERROR(V419/H419,"0")+IFERROR(V420/H420,"0")</f>
        <v>0</v>
      </c>
      <c r="W421" s="42">
        <f>IFERROR(W418/H418,"0")+IFERROR(W419/H419,"0")+IFERROR(W420/H420,"0")</f>
        <v>0</v>
      </c>
      <c r="X421" s="42">
        <f>IFERROR(IF(X418="",0,X418),"0")+IFERROR(IF(X419="",0,X419),"0")+IFERROR(IF(X420="",0,X420),"0")</f>
        <v>0</v>
      </c>
      <c r="Y421" s="65"/>
      <c r="Z421" s="65"/>
    </row>
    <row r="422" spans="1:53" hidden="1" x14ac:dyDescent="0.2">
      <c r="A422" s="420"/>
      <c r="B422" s="420"/>
      <c r="C422" s="420"/>
      <c r="D422" s="420"/>
      <c r="E422" s="420"/>
      <c r="F422" s="420"/>
      <c r="G422" s="420"/>
      <c r="H422" s="420"/>
      <c r="I422" s="420"/>
      <c r="J422" s="420"/>
      <c r="K422" s="420"/>
      <c r="L422" s="420"/>
      <c r="M422" s="421"/>
      <c r="N422" s="417" t="s">
        <v>43</v>
      </c>
      <c r="O422" s="418"/>
      <c r="P422" s="418"/>
      <c r="Q422" s="418"/>
      <c r="R422" s="418"/>
      <c r="S422" s="418"/>
      <c r="T422" s="419"/>
      <c r="U422" s="41" t="s">
        <v>0</v>
      </c>
      <c r="V422" s="42">
        <f>IFERROR(SUM(V418:V420),"0")</f>
        <v>0</v>
      </c>
      <c r="W422" s="42">
        <f>IFERROR(SUM(W418:W420),"0")</f>
        <v>0</v>
      </c>
      <c r="X422" s="41"/>
      <c r="Y422" s="65"/>
      <c r="Z422" s="65"/>
    </row>
    <row r="423" spans="1:53" ht="16.5" hidden="1" customHeight="1" x14ac:dyDescent="0.25">
      <c r="A423" s="411" t="s">
        <v>582</v>
      </c>
      <c r="B423" s="411"/>
      <c r="C423" s="411"/>
      <c r="D423" s="411"/>
      <c r="E423" s="411"/>
      <c r="F423" s="411"/>
      <c r="G423" s="411"/>
      <c r="H423" s="411"/>
      <c r="I423" s="411"/>
      <c r="J423" s="411"/>
      <c r="K423" s="411"/>
      <c r="L423" s="411"/>
      <c r="M423" s="411"/>
      <c r="N423" s="411"/>
      <c r="O423" s="411"/>
      <c r="P423" s="411"/>
      <c r="Q423" s="411"/>
      <c r="R423" s="411"/>
      <c r="S423" s="411"/>
      <c r="T423" s="411"/>
      <c r="U423" s="411"/>
      <c r="V423" s="411"/>
      <c r="W423" s="411"/>
      <c r="X423" s="411"/>
      <c r="Y423" s="63"/>
      <c r="Z423" s="63"/>
    </row>
    <row r="424" spans="1:53" ht="14.25" hidden="1" customHeight="1" x14ac:dyDescent="0.25">
      <c r="A424" s="412" t="s">
        <v>113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64"/>
      <c r="Z424" s="64"/>
    </row>
    <row r="425" spans="1:53" ht="27" hidden="1" customHeight="1" x14ac:dyDescent="0.25">
      <c r="A425" s="61" t="s">
        <v>583</v>
      </c>
      <c r="B425" s="61" t="s">
        <v>584</v>
      </c>
      <c r="C425" s="35">
        <v>4301020214</v>
      </c>
      <c r="D425" s="413">
        <v>4607091389388</v>
      </c>
      <c r="E425" s="413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117</v>
      </c>
      <c r="L425" s="37" t="s">
        <v>116</v>
      </c>
      <c r="M425" s="36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hidden="1" customHeight="1" x14ac:dyDescent="0.25">
      <c r="A426" s="61" t="s">
        <v>585</v>
      </c>
      <c r="B426" s="61" t="s">
        <v>586</v>
      </c>
      <c r="C426" s="35">
        <v>4301020185</v>
      </c>
      <c r="D426" s="413">
        <v>4607091389364</v>
      </c>
      <c r="E426" s="413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136</v>
      </c>
      <c r="M426" s="36">
        <v>35</v>
      </c>
      <c r="N426" s="6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hidden="1" x14ac:dyDescent="0.2">
      <c r="A427" s="420"/>
      <c r="B427" s="420"/>
      <c r="C427" s="420"/>
      <c r="D427" s="420"/>
      <c r="E427" s="420"/>
      <c r="F427" s="420"/>
      <c r="G427" s="420"/>
      <c r="H427" s="420"/>
      <c r="I427" s="420"/>
      <c r="J427" s="420"/>
      <c r="K427" s="420"/>
      <c r="L427" s="420"/>
      <c r="M427" s="421"/>
      <c r="N427" s="417" t="s">
        <v>43</v>
      </c>
      <c r="O427" s="418"/>
      <c r="P427" s="418"/>
      <c r="Q427" s="418"/>
      <c r="R427" s="418"/>
      <c r="S427" s="418"/>
      <c r="T427" s="419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hidden="1" x14ac:dyDescent="0.2">
      <c r="A428" s="420"/>
      <c r="B428" s="420"/>
      <c r="C428" s="420"/>
      <c r="D428" s="420"/>
      <c r="E428" s="420"/>
      <c r="F428" s="420"/>
      <c r="G428" s="420"/>
      <c r="H428" s="420"/>
      <c r="I428" s="420"/>
      <c r="J428" s="420"/>
      <c r="K428" s="420"/>
      <c r="L428" s="420"/>
      <c r="M428" s="421"/>
      <c r="N428" s="417" t="s">
        <v>43</v>
      </c>
      <c r="O428" s="418"/>
      <c r="P428" s="418"/>
      <c r="Q428" s="418"/>
      <c r="R428" s="418"/>
      <c r="S428" s="418"/>
      <c r="T428" s="419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hidden="1" customHeight="1" x14ac:dyDescent="0.25">
      <c r="A429" s="412" t="s">
        <v>76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64"/>
      <c r="Z429" s="64"/>
    </row>
    <row r="430" spans="1:53" ht="27" customHeight="1" x14ac:dyDescent="0.25">
      <c r="A430" s="61" t="s">
        <v>587</v>
      </c>
      <c r="B430" s="61" t="s">
        <v>588</v>
      </c>
      <c r="C430" s="35">
        <v>4301031212</v>
      </c>
      <c r="D430" s="413">
        <v>4607091389739</v>
      </c>
      <c r="E430" s="413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116</v>
      </c>
      <c r="M430" s="36">
        <v>45</v>
      </c>
      <c r="N430" s="6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5"/>
      <c r="P430" s="415"/>
      <c r="Q430" s="415"/>
      <c r="R430" s="416"/>
      <c r="S430" s="38" t="s">
        <v>48</v>
      </c>
      <c r="T430" s="38" t="s">
        <v>48</v>
      </c>
      <c r="U430" s="39" t="s">
        <v>0</v>
      </c>
      <c r="V430" s="57">
        <v>150</v>
      </c>
      <c r="W430" s="54">
        <f t="shared" ref="W430:W436" si="20">IFERROR(IF(V430="",0,CEILING((V430/$H430),1)*$H430),"")</f>
        <v>151.20000000000002</v>
      </c>
      <c r="X430" s="40">
        <f>IFERROR(IF(W430=0,"",ROUNDUP(W430/H430,0)*0.00753),"")</f>
        <v>0.27107999999999999</v>
      </c>
      <c r="Y430" s="66" t="s">
        <v>48</v>
      </c>
      <c r="Z430" s="67" t="s">
        <v>48</v>
      </c>
      <c r="AD430" s="68"/>
      <c r="BA430" s="303" t="s">
        <v>66</v>
      </c>
    </row>
    <row r="431" spans="1:53" ht="27" hidden="1" customHeight="1" x14ac:dyDescent="0.25">
      <c r="A431" s="61" t="s">
        <v>589</v>
      </c>
      <c r="B431" s="61" t="s">
        <v>590</v>
      </c>
      <c r="C431" s="35">
        <v>4301031247</v>
      </c>
      <c r="D431" s="413">
        <v>4680115883048</v>
      </c>
      <c r="E431" s="413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6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5"/>
      <c r="P431" s="415"/>
      <c r="Q431" s="415"/>
      <c r="R431" s="416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hidden="1" customHeight="1" x14ac:dyDescent="0.25">
      <c r="A432" s="61" t="s">
        <v>591</v>
      </c>
      <c r="B432" s="61" t="s">
        <v>592</v>
      </c>
      <c r="C432" s="35">
        <v>4301031176</v>
      </c>
      <c r="D432" s="413">
        <v>4607091389425</v>
      </c>
      <c r="E432" s="413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6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5"/>
      <c r="P432" s="415"/>
      <c r="Q432" s="415"/>
      <c r="R432" s="416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hidden="1" customHeight="1" x14ac:dyDescent="0.25">
      <c r="A433" s="61" t="s">
        <v>593</v>
      </c>
      <c r="B433" s="61" t="s">
        <v>594</v>
      </c>
      <c r="C433" s="35">
        <v>4301031215</v>
      </c>
      <c r="D433" s="413">
        <v>4680115882911</v>
      </c>
      <c r="E433" s="413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6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hidden="1" customHeight="1" x14ac:dyDescent="0.25">
      <c r="A434" s="61" t="s">
        <v>595</v>
      </c>
      <c r="B434" s="61" t="s">
        <v>596</v>
      </c>
      <c r="C434" s="35">
        <v>4301031167</v>
      </c>
      <c r="D434" s="413">
        <v>4680115880771</v>
      </c>
      <c r="E434" s="413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hidden="1" customHeight="1" x14ac:dyDescent="0.25">
      <c r="A435" s="61" t="s">
        <v>597</v>
      </c>
      <c r="B435" s="61" t="s">
        <v>598</v>
      </c>
      <c r="C435" s="35">
        <v>4301031173</v>
      </c>
      <c r="D435" s="413">
        <v>4607091389500</v>
      </c>
      <c r="E435" s="413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6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5"/>
      <c r="P435" s="415"/>
      <c r="Q435" s="415"/>
      <c r="R435" s="416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hidden="1" customHeight="1" x14ac:dyDescent="0.25">
      <c r="A436" s="61" t="s">
        <v>599</v>
      </c>
      <c r="B436" s="61" t="s">
        <v>600</v>
      </c>
      <c r="C436" s="35">
        <v>4301031103</v>
      </c>
      <c r="D436" s="413">
        <v>4680115881983</v>
      </c>
      <c r="E436" s="413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5"/>
      <c r="P436" s="415"/>
      <c r="Q436" s="415"/>
      <c r="R436" s="416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x14ac:dyDescent="0.2">
      <c r="A437" s="420"/>
      <c r="B437" s="420"/>
      <c r="C437" s="420"/>
      <c r="D437" s="420"/>
      <c r="E437" s="420"/>
      <c r="F437" s="420"/>
      <c r="G437" s="420"/>
      <c r="H437" s="420"/>
      <c r="I437" s="420"/>
      <c r="J437" s="420"/>
      <c r="K437" s="420"/>
      <c r="L437" s="420"/>
      <c r="M437" s="421"/>
      <c r="N437" s="417" t="s">
        <v>43</v>
      </c>
      <c r="O437" s="418"/>
      <c r="P437" s="418"/>
      <c r="Q437" s="418"/>
      <c r="R437" s="418"/>
      <c r="S437" s="418"/>
      <c r="T437" s="419"/>
      <c r="U437" s="41" t="s">
        <v>42</v>
      </c>
      <c r="V437" s="42">
        <f>IFERROR(V430/H430,"0")+IFERROR(V431/H431,"0")+IFERROR(V432/H432,"0")+IFERROR(V433/H433,"0")+IFERROR(V434/H434,"0")+IFERROR(V435/H435,"0")+IFERROR(V436/H436,"0")</f>
        <v>35.714285714285715</v>
      </c>
      <c r="W437" s="42">
        <f>IFERROR(W430/H430,"0")+IFERROR(W431/H431,"0")+IFERROR(W432/H432,"0")+IFERROR(W433/H433,"0")+IFERROR(W434/H434,"0")+IFERROR(W435/H435,"0")+IFERROR(W436/H436,"0")</f>
        <v>36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0.27107999999999999</v>
      </c>
      <c r="Y437" s="65"/>
      <c r="Z437" s="65"/>
    </row>
    <row r="438" spans="1:53" x14ac:dyDescent="0.2">
      <c r="A438" s="420"/>
      <c r="B438" s="420"/>
      <c r="C438" s="420"/>
      <c r="D438" s="420"/>
      <c r="E438" s="420"/>
      <c r="F438" s="420"/>
      <c r="G438" s="420"/>
      <c r="H438" s="420"/>
      <c r="I438" s="420"/>
      <c r="J438" s="420"/>
      <c r="K438" s="420"/>
      <c r="L438" s="420"/>
      <c r="M438" s="421"/>
      <c r="N438" s="417" t="s">
        <v>43</v>
      </c>
      <c r="O438" s="418"/>
      <c r="P438" s="418"/>
      <c r="Q438" s="418"/>
      <c r="R438" s="418"/>
      <c r="S438" s="418"/>
      <c r="T438" s="419"/>
      <c r="U438" s="41" t="s">
        <v>0</v>
      </c>
      <c r="V438" s="42">
        <f>IFERROR(SUM(V430:V436),"0")</f>
        <v>150</v>
      </c>
      <c r="W438" s="42">
        <f>IFERROR(SUM(W430:W436),"0")</f>
        <v>151.20000000000002</v>
      </c>
      <c r="X438" s="41"/>
      <c r="Y438" s="65"/>
      <c r="Z438" s="65"/>
    </row>
    <row r="439" spans="1:53" ht="14.25" hidden="1" customHeight="1" x14ac:dyDescent="0.25">
      <c r="A439" s="412" t="s">
        <v>108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64"/>
      <c r="Z439" s="64"/>
    </row>
    <row r="440" spans="1:53" ht="27" hidden="1" customHeight="1" x14ac:dyDescent="0.25">
      <c r="A440" s="61" t="s">
        <v>601</v>
      </c>
      <c r="B440" s="61" t="s">
        <v>602</v>
      </c>
      <c r="C440" s="35">
        <v>4301170010</v>
      </c>
      <c r="D440" s="413">
        <v>4680115884090</v>
      </c>
      <c r="E440" s="413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577</v>
      </c>
      <c r="L440" s="37" t="s">
        <v>576</v>
      </c>
      <c r="M440" s="36">
        <v>150</v>
      </c>
      <c r="N440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5"/>
      <c r="P440" s="415"/>
      <c r="Q440" s="415"/>
      <c r="R440" s="416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hidden="1" x14ac:dyDescent="0.2">
      <c r="A441" s="420"/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1"/>
      <c r="N441" s="417" t="s">
        <v>43</v>
      </c>
      <c r="O441" s="418"/>
      <c r="P441" s="418"/>
      <c r="Q441" s="418"/>
      <c r="R441" s="418"/>
      <c r="S441" s="418"/>
      <c r="T441" s="419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hidden="1" x14ac:dyDescent="0.2">
      <c r="A442" s="420"/>
      <c r="B442" s="420"/>
      <c r="C442" s="420"/>
      <c r="D442" s="420"/>
      <c r="E442" s="420"/>
      <c r="F442" s="420"/>
      <c r="G442" s="420"/>
      <c r="H442" s="420"/>
      <c r="I442" s="420"/>
      <c r="J442" s="420"/>
      <c r="K442" s="420"/>
      <c r="L442" s="420"/>
      <c r="M442" s="421"/>
      <c r="N442" s="417" t="s">
        <v>43</v>
      </c>
      <c r="O442" s="418"/>
      <c r="P442" s="418"/>
      <c r="Q442" s="418"/>
      <c r="R442" s="418"/>
      <c r="S442" s="418"/>
      <c r="T442" s="419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hidden="1" customHeight="1" x14ac:dyDescent="0.25">
      <c r="A443" s="412" t="s">
        <v>603</v>
      </c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2"/>
      <c r="O443" s="412"/>
      <c r="P443" s="412"/>
      <c r="Q443" s="412"/>
      <c r="R443" s="412"/>
      <c r="S443" s="412"/>
      <c r="T443" s="412"/>
      <c r="U443" s="412"/>
      <c r="V443" s="412"/>
      <c r="W443" s="412"/>
      <c r="X443" s="412"/>
      <c r="Y443" s="64"/>
      <c r="Z443" s="64"/>
    </row>
    <row r="444" spans="1:53" ht="27" hidden="1" customHeight="1" x14ac:dyDescent="0.25">
      <c r="A444" s="61" t="s">
        <v>604</v>
      </c>
      <c r="B444" s="61" t="s">
        <v>605</v>
      </c>
      <c r="C444" s="35">
        <v>4301040357</v>
      </c>
      <c r="D444" s="413">
        <v>4680115884564</v>
      </c>
      <c r="E444" s="413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577</v>
      </c>
      <c r="L444" s="37" t="s">
        <v>576</v>
      </c>
      <c r="M444" s="36">
        <v>60</v>
      </c>
      <c r="N444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5"/>
      <c r="P444" s="415"/>
      <c r="Q444" s="415"/>
      <c r="R444" s="416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hidden="1" x14ac:dyDescent="0.2">
      <c r="A445" s="420"/>
      <c r="B445" s="420"/>
      <c r="C445" s="420"/>
      <c r="D445" s="420"/>
      <c r="E445" s="420"/>
      <c r="F445" s="420"/>
      <c r="G445" s="420"/>
      <c r="H445" s="420"/>
      <c r="I445" s="420"/>
      <c r="J445" s="420"/>
      <c r="K445" s="420"/>
      <c r="L445" s="420"/>
      <c r="M445" s="421"/>
      <c r="N445" s="417" t="s">
        <v>43</v>
      </c>
      <c r="O445" s="418"/>
      <c r="P445" s="418"/>
      <c r="Q445" s="418"/>
      <c r="R445" s="418"/>
      <c r="S445" s="418"/>
      <c r="T445" s="419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hidden="1" x14ac:dyDescent="0.2">
      <c r="A446" s="420"/>
      <c r="B446" s="420"/>
      <c r="C446" s="420"/>
      <c r="D446" s="420"/>
      <c r="E446" s="420"/>
      <c r="F446" s="420"/>
      <c r="G446" s="420"/>
      <c r="H446" s="420"/>
      <c r="I446" s="420"/>
      <c r="J446" s="420"/>
      <c r="K446" s="420"/>
      <c r="L446" s="420"/>
      <c r="M446" s="421"/>
      <c r="N446" s="417" t="s">
        <v>43</v>
      </c>
      <c r="O446" s="418"/>
      <c r="P446" s="418"/>
      <c r="Q446" s="418"/>
      <c r="R446" s="418"/>
      <c r="S446" s="418"/>
      <c r="T446" s="419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hidden="1" customHeight="1" x14ac:dyDescent="0.2">
      <c r="A447" s="410" t="s">
        <v>606</v>
      </c>
      <c r="B447" s="410"/>
      <c r="C447" s="410"/>
      <c r="D447" s="410"/>
      <c r="E447" s="410"/>
      <c r="F447" s="410"/>
      <c r="G447" s="410"/>
      <c r="H447" s="410"/>
      <c r="I447" s="410"/>
      <c r="J447" s="410"/>
      <c r="K447" s="410"/>
      <c r="L447" s="410"/>
      <c r="M447" s="410"/>
      <c r="N447" s="410"/>
      <c r="O447" s="410"/>
      <c r="P447" s="410"/>
      <c r="Q447" s="410"/>
      <c r="R447" s="410"/>
      <c r="S447" s="410"/>
      <c r="T447" s="410"/>
      <c r="U447" s="410"/>
      <c r="V447" s="410"/>
      <c r="W447" s="410"/>
      <c r="X447" s="410"/>
      <c r="Y447" s="53"/>
      <c r="Z447" s="53"/>
    </row>
    <row r="448" spans="1:53" ht="16.5" hidden="1" customHeight="1" x14ac:dyDescent="0.25">
      <c r="A448" s="411" t="s">
        <v>606</v>
      </c>
      <c r="B448" s="411"/>
      <c r="C448" s="411"/>
      <c r="D448" s="411"/>
      <c r="E448" s="411"/>
      <c r="F448" s="411"/>
      <c r="G448" s="411"/>
      <c r="H448" s="411"/>
      <c r="I448" s="411"/>
      <c r="J448" s="411"/>
      <c r="K448" s="411"/>
      <c r="L448" s="411"/>
      <c r="M448" s="411"/>
      <c r="N448" s="411"/>
      <c r="O448" s="411"/>
      <c r="P448" s="411"/>
      <c r="Q448" s="411"/>
      <c r="R448" s="411"/>
      <c r="S448" s="411"/>
      <c r="T448" s="411"/>
      <c r="U448" s="411"/>
      <c r="V448" s="411"/>
      <c r="W448" s="411"/>
      <c r="X448" s="411"/>
      <c r="Y448" s="63"/>
      <c r="Z448" s="63"/>
    </row>
    <row r="449" spans="1:53" ht="14.25" hidden="1" customHeight="1" x14ac:dyDescent="0.25">
      <c r="A449" s="412" t="s">
        <v>121</v>
      </c>
      <c r="B449" s="412"/>
      <c r="C449" s="412"/>
      <c r="D449" s="412"/>
      <c r="E449" s="412"/>
      <c r="F449" s="412"/>
      <c r="G449" s="412"/>
      <c r="H449" s="412"/>
      <c r="I449" s="412"/>
      <c r="J449" s="412"/>
      <c r="K449" s="412"/>
      <c r="L449" s="412"/>
      <c r="M449" s="412"/>
      <c r="N449" s="412"/>
      <c r="O449" s="412"/>
      <c r="P449" s="412"/>
      <c r="Q449" s="412"/>
      <c r="R449" s="412"/>
      <c r="S449" s="412"/>
      <c r="T449" s="412"/>
      <c r="U449" s="412"/>
      <c r="V449" s="412"/>
      <c r="W449" s="412"/>
      <c r="X449" s="412"/>
      <c r="Y449" s="64"/>
      <c r="Z449" s="64"/>
    </row>
    <row r="450" spans="1:53" ht="27" hidden="1" customHeight="1" x14ac:dyDescent="0.25">
      <c r="A450" s="61" t="s">
        <v>607</v>
      </c>
      <c r="B450" s="61" t="s">
        <v>608</v>
      </c>
      <c r="C450" s="35">
        <v>4301011795</v>
      </c>
      <c r="D450" s="413">
        <v>4607091389067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117</v>
      </c>
      <c r="L450" s="37" t="s">
        <v>116</v>
      </c>
      <c r="M450" s="36">
        <v>60</v>
      </c>
      <c r="N450" s="663" t="s">
        <v>609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2" si="21">IFERROR(IF(V450="",0,CEILING((V450/$H450),1)*$H450),"")</f>
        <v>0</v>
      </c>
      <c r="X450" s="40" t="str">
        <f t="shared" ref="X450:X456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hidden="1" customHeight="1" x14ac:dyDescent="0.25">
      <c r="A451" s="61" t="s">
        <v>610</v>
      </c>
      <c r="B451" s="61" t="s">
        <v>611</v>
      </c>
      <c r="C451" s="35">
        <v>4301011779</v>
      </c>
      <c r="D451" s="413">
        <v>4607091383522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117</v>
      </c>
      <c r="L451" s="37" t="s">
        <v>116</v>
      </c>
      <c r="M451" s="36">
        <v>60</v>
      </c>
      <c r="N451" s="664" t="s">
        <v>612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hidden="1" customHeight="1" x14ac:dyDescent="0.25">
      <c r="A452" s="61" t="s">
        <v>610</v>
      </c>
      <c r="B452" s="61" t="s">
        <v>613</v>
      </c>
      <c r="C452" s="35">
        <v>4301011363</v>
      </c>
      <c r="D452" s="413">
        <v>4607091383522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117</v>
      </c>
      <c r="L452" s="37" t="s">
        <v>116</v>
      </c>
      <c r="M452" s="36">
        <v>55</v>
      </c>
      <c r="N452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hidden="1" customHeight="1" x14ac:dyDescent="0.25">
      <c r="A453" s="61" t="s">
        <v>614</v>
      </c>
      <c r="B453" s="61" t="s">
        <v>615</v>
      </c>
      <c r="C453" s="35">
        <v>4301011785</v>
      </c>
      <c r="D453" s="413">
        <v>4607091384437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117</v>
      </c>
      <c r="L453" s="37" t="s">
        <v>116</v>
      </c>
      <c r="M453" s="36">
        <v>60</v>
      </c>
      <c r="N453" s="666" t="s">
        <v>616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customHeight="1" x14ac:dyDescent="0.25">
      <c r="A454" s="61" t="s">
        <v>617</v>
      </c>
      <c r="B454" s="61" t="s">
        <v>618</v>
      </c>
      <c r="C454" s="35">
        <v>4301011774</v>
      </c>
      <c r="D454" s="413">
        <v>4680115884502</v>
      </c>
      <c r="E454" s="413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117</v>
      </c>
      <c r="L454" s="37" t="s">
        <v>116</v>
      </c>
      <c r="M454" s="36">
        <v>60</v>
      </c>
      <c r="N454" s="667" t="s">
        <v>619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350</v>
      </c>
      <c r="W454" s="54">
        <f t="shared" si="21"/>
        <v>353.76</v>
      </c>
      <c r="X454" s="40">
        <f t="shared" si="22"/>
        <v>0.80132000000000003</v>
      </c>
      <c r="Y454" s="66" t="s">
        <v>48</v>
      </c>
      <c r="Z454" s="67" t="s">
        <v>48</v>
      </c>
      <c r="AD454" s="68"/>
      <c r="BA454" s="316" t="s">
        <v>66</v>
      </c>
    </row>
    <row r="455" spans="1:53" ht="27" hidden="1" customHeight="1" x14ac:dyDescent="0.25">
      <c r="A455" s="61" t="s">
        <v>620</v>
      </c>
      <c r="B455" s="61" t="s">
        <v>621</v>
      </c>
      <c r="C455" s="35">
        <v>4301011771</v>
      </c>
      <c r="D455" s="413">
        <v>4607091389104</v>
      </c>
      <c r="E455" s="413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117</v>
      </c>
      <c r="L455" s="37" t="s">
        <v>116</v>
      </c>
      <c r="M455" s="36">
        <v>60</v>
      </c>
      <c r="N455" s="668" t="s">
        <v>622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16.5" hidden="1" customHeight="1" x14ac:dyDescent="0.25">
      <c r="A456" s="61" t="s">
        <v>623</v>
      </c>
      <c r="B456" s="61" t="s">
        <v>624</v>
      </c>
      <c r="C456" s="35">
        <v>4301011799</v>
      </c>
      <c r="D456" s="413">
        <v>4680115884519</v>
      </c>
      <c r="E456" s="413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117</v>
      </c>
      <c r="L456" s="37" t="s">
        <v>136</v>
      </c>
      <c r="M456" s="36">
        <v>60</v>
      </c>
      <c r="N456" s="669" t="s">
        <v>625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hidden="1" customHeight="1" x14ac:dyDescent="0.25">
      <c r="A457" s="61" t="s">
        <v>626</v>
      </c>
      <c r="B457" s="61" t="s">
        <v>627</v>
      </c>
      <c r="C457" s="35">
        <v>4301011778</v>
      </c>
      <c r="D457" s="413">
        <v>4680115880603</v>
      </c>
      <c r="E457" s="413"/>
      <c r="F457" s="60">
        <v>0.6</v>
      </c>
      <c r="G457" s="36">
        <v>6</v>
      </c>
      <c r="H457" s="60">
        <v>3.6</v>
      </c>
      <c r="I457" s="60">
        <v>3.84</v>
      </c>
      <c r="J457" s="36">
        <v>120</v>
      </c>
      <c r="K457" s="36" t="s">
        <v>80</v>
      </c>
      <c r="L457" s="37" t="s">
        <v>116</v>
      </c>
      <c r="M457" s="36">
        <v>60</v>
      </c>
      <c r="N457" s="670" t="s">
        <v>628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IFERROR(IF(W457=0,"",ROUNDUP(W457/H457,0)*0.00937),"")</f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hidden="1" customHeight="1" x14ac:dyDescent="0.25">
      <c r="A458" s="61" t="s">
        <v>629</v>
      </c>
      <c r="B458" s="61" t="s">
        <v>630</v>
      </c>
      <c r="C458" s="35">
        <v>4301011775</v>
      </c>
      <c r="D458" s="413">
        <v>4607091389999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116</v>
      </c>
      <c r="M458" s="36">
        <v>60</v>
      </c>
      <c r="N458" s="671" t="s">
        <v>631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hidden="1" customHeight="1" x14ac:dyDescent="0.25">
      <c r="A459" s="61" t="s">
        <v>629</v>
      </c>
      <c r="B459" s="61" t="s">
        <v>632</v>
      </c>
      <c r="C459" s="35">
        <v>4301011168</v>
      </c>
      <c r="D459" s="413">
        <v>4607091389999</v>
      </c>
      <c r="E459" s="413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116</v>
      </c>
      <c r="M459" s="36">
        <v>55</v>
      </c>
      <c r="N459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5"/>
      <c r="P459" s="415"/>
      <c r="Q459" s="415"/>
      <c r="R459" s="416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hidden="1" customHeight="1" x14ac:dyDescent="0.25">
      <c r="A460" s="61" t="s">
        <v>633</v>
      </c>
      <c r="B460" s="61" t="s">
        <v>634</v>
      </c>
      <c r="C460" s="35">
        <v>4301011770</v>
      </c>
      <c r="D460" s="413">
        <v>4680115882782</v>
      </c>
      <c r="E460" s="413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116</v>
      </c>
      <c r="M460" s="36">
        <v>60</v>
      </c>
      <c r="N460" s="673" t="s">
        <v>635</v>
      </c>
      <c r="O460" s="415"/>
      <c r="P460" s="415"/>
      <c r="Q460" s="415"/>
      <c r="R460" s="416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hidden="1" customHeight="1" x14ac:dyDescent="0.25">
      <c r="A461" s="61" t="s">
        <v>636</v>
      </c>
      <c r="B461" s="61" t="s">
        <v>637</v>
      </c>
      <c r="C461" s="35">
        <v>4301011190</v>
      </c>
      <c r="D461" s="413">
        <v>4607091389098</v>
      </c>
      <c r="E461" s="413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136</v>
      </c>
      <c r="M461" s="36">
        <v>50</v>
      </c>
      <c r="N461" s="6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5"/>
      <c r="P461" s="415"/>
      <c r="Q461" s="415"/>
      <c r="R461" s="416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hidden="1" customHeight="1" x14ac:dyDescent="0.25">
      <c r="A462" s="61" t="s">
        <v>638</v>
      </c>
      <c r="B462" s="61" t="s">
        <v>639</v>
      </c>
      <c r="C462" s="35">
        <v>4301011784</v>
      </c>
      <c r="D462" s="413">
        <v>4607091389982</v>
      </c>
      <c r="E462" s="413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116</v>
      </c>
      <c r="M462" s="36">
        <v>60</v>
      </c>
      <c r="N462" s="675" t="s">
        <v>640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x14ac:dyDescent="0.2">
      <c r="A463" s="420"/>
      <c r="B463" s="420"/>
      <c r="C463" s="420"/>
      <c r="D463" s="420"/>
      <c r="E463" s="420"/>
      <c r="F463" s="420"/>
      <c r="G463" s="420"/>
      <c r="H463" s="420"/>
      <c r="I463" s="420"/>
      <c r="J463" s="420"/>
      <c r="K463" s="420"/>
      <c r="L463" s="420"/>
      <c r="M463" s="421"/>
      <c r="N463" s="417" t="s">
        <v>43</v>
      </c>
      <c r="O463" s="418"/>
      <c r="P463" s="418"/>
      <c r="Q463" s="418"/>
      <c r="R463" s="418"/>
      <c r="S463" s="418"/>
      <c r="T463" s="419"/>
      <c r="U463" s="41" t="s">
        <v>42</v>
      </c>
      <c r="V463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66.287878787878782</v>
      </c>
      <c r="W463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67</v>
      </c>
      <c r="X463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0.80132000000000003</v>
      </c>
      <c r="Y463" s="65"/>
      <c r="Z463" s="65"/>
    </row>
    <row r="464" spans="1:53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0</v>
      </c>
      <c r="V464" s="42">
        <f>IFERROR(SUM(V450:V462),"0")</f>
        <v>350</v>
      </c>
      <c r="W464" s="42">
        <f>IFERROR(SUM(W450:W462),"0")</f>
        <v>353.76</v>
      </c>
      <c r="X464" s="41"/>
      <c r="Y464" s="65"/>
      <c r="Z464" s="65"/>
    </row>
    <row r="465" spans="1:53" ht="14.25" hidden="1" customHeight="1" x14ac:dyDescent="0.25">
      <c r="A465" s="412" t="s">
        <v>113</v>
      </c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2"/>
      <c r="O465" s="412"/>
      <c r="P465" s="412"/>
      <c r="Q465" s="412"/>
      <c r="R465" s="412"/>
      <c r="S465" s="412"/>
      <c r="T465" s="412"/>
      <c r="U465" s="412"/>
      <c r="V465" s="412"/>
      <c r="W465" s="412"/>
      <c r="X465" s="412"/>
      <c r="Y465" s="64"/>
      <c r="Z465" s="64"/>
    </row>
    <row r="466" spans="1:53" ht="16.5" hidden="1" customHeight="1" x14ac:dyDescent="0.25">
      <c r="A466" s="61" t="s">
        <v>641</v>
      </c>
      <c r="B466" s="61" t="s">
        <v>642</v>
      </c>
      <c r="C466" s="35">
        <v>4301020222</v>
      </c>
      <c r="D466" s="413">
        <v>4607091388930</v>
      </c>
      <c r="E466" s="413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6">
        <v>55</v>
      </c>
      <c r="N466" s="6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5"/>
      <c r="P466" s="415"/>
      <c r="Q466" s="415"/>
      <c r="R466" s="416"/>
      <c r="S466" s="38" t="s">
        <v>48</v>
      </c>
      <c r="T466" s="38" t="s">
        <v>48</v>
      </c>
      <c r="U466" s="39" t="s">
        <v>0</v>
      </c>
      <c r="V466" s="57">
        <v>0</v>
      </c>
      <c r="W466" s="54">
        <f>IFERROR(IF(V466="",0,CEILING((V466/$H466),1)*$H466),"")</f>
        <v>0</v>
      </c>
      <c r="X466" s="40" t="str">
        <f>IFERROR(IF(W466=0,"",ROUNDUP(W466/H466,0)*0.01196),"")</f>
        <v/>
      </c>
      <c r="Y466" s="66" t="s">
        <v>48</v>
      </c>
      <c r="Z466" s="67" t="s">
        <v>48</v>
      </c>
      <c r="AD466" s="68"/>
      <c r="BA466" s="325" t="s">
        <v>66</v>
      </c>
    </row>
    <row r="467" spans="1:53" ht="16.5" hidden="1" customHeight="1" x14ac:dyDescent="0.25">
      <c r="A467" s="61" t="s">
        <v>643</v>
      </c>
      <c r="B467" s="61" t="s">
        <v>644</v>
      </c>
      <c r="C467" s="35">
        <v>4301020206</v>
      </c>
      <c r="D467" s="413">
        <v>4680115880054</v>
      </c>
      <c r="E467" s="413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116</v>
      </c>
      <c r="M467" s="36">
        <v>55</v>
      </c>
      <c r="N467" s="6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6" t="s">
        <v>66</v>
      </c>
    </row>
    <row r="468" spans="1:53" hidden="1" x14ac:dyDescent="0.2">
      <c r="A468" s="420"/>
      <c r="B468" s="420"/>
      <c r="C468" s="420"/>
      <c r="D468" s="420"/>
      <c r="E468" s="420"/>
      <c r="F468" s="420"/>
      <c r="G468" s="420"/>
      <c r="H468" s="420"/>
      <c r="I468" s="420"/>
      <c r="J468" s="420"/>
      <c r="K468" s="420"/>
      <c r="L468" s="420"/>
      <c r="M468" s="421"/>
      <c r="N468" s="417" t="s">
        <v>43</v>
      </c>
      <c r="O468" s="418"/>
      <c r="P468" s="418"/>
      <c r="Q468" s="418"/>
      <c r="R468" s="418"/>
      <c r="S468" s="418"/>
      <c r="T468" s="419"/>
      <c r="U468" s="41" t="s">
        <v>42</v>
      </c>
      <c r="V468" s="42">
        <f>IFERROR(V466/H466,"0")+IFERROR(V467/H467,"0")</f>
        <v>0</v>
      </c>
      <c r="W468" s="42">
        <f>IFERROR(W466/H466,"0")+IFERROR(W467/H467,"0")</f>
        <v>0</v>
      </c>
      <c r="X468" s="42">
        <f>IFERROR(IF(X466="",0,X466),"0")+IFERROR(IF(X467="",0,X467),"0")</f>
        <v>0</v>
      </c>
      <c r="Y468" s="65"/>
      <c r="Z468" s="65"/>
    </row>
    <row r="469" spans="1:53" hidden="1" x14ac:dyDescent="0.2">
      <c r="A469" s="420"/>
      <c r="B469" s="420"/>
      <c r="C469" s="420"/>
      <c r="D469" s="420"/>
      <c r="E469" s="420"/>
      <c r="F469" s="420"/>
      <c r="G469" s="420"/>
      <c r="H469" s="420"/>
      <c r="I469" s="420"/>
      <c r="J469" s="420"/>
      <c r="K469" s="420"/>
      <c r="L469" s="420"/>
      <c r="M469" s="421"/>
      <c r="N469" s="417" t="s">
        <v>43</v>
      </c>
      <c r="O469" s="418"/>
      <c r="P469" s="418"/>
      <c r="Q469" s="418"/>
      <c r="R469" s="418"/>
      <c r="S469" s="418"/>
      <c r="T469" s="419"/>
      <c r="U469" s="41" t="s">
        <v>0</v>
      </c>
      <c r="V469" s="42">
        <f>IFERROR(SUM(V466:V467),"0")</f>
        <v>0</v>
      </c>
      <c r="W469" s="42">
        <f>IFERROR(SUM(W466:W467),"0")</f>
        <v>0</v>
      </c>
      <c r="X469" s="41"/>
      <c r="Y469" s="65"/>
      <c r="Z469" s="65"/>
    </row>
    <row r="470" spans="1:53" ht="14.25" hidden="1" customHeight="1" x14ac:dyDescent="0.25">
      <c r="A470" s="412" t="s">
        <v>76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64"/>
      <c r="Z470" s="64"/>
    </row>
    <row r="471" spans="1:53" ht="27" hidden="1" customHeight="1" x14ac:dyDescent="0.25">
      <c r="A471" s="61" t="s">
        <v>645</v>
      </c>
      <c r="B471" s="61" t="s">
        <v>646</v>
      </c>
      <c r="C471" s="35">
        <v>4301031252</v>
      </c>
      <c r="D471" s="413">
        <v>4680115883116</v>
      </c>
      <c r="E471" s="413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117</v>
      </c>
      <c r="L471" s="37" t="s">
        <v>116</v>
      </c>
      <c r="M471" s="36">
        <v>60</v>
      </c>
      <c r="N471" s="6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ref="W471:W476" si="23">IFERROR(IF(V471="",0,CEILING((V471/$H471),1)*$H471),"")</f>
        <v>0</v>
      </c>
      <c r="X471" s="40" t="str">
        <f>IFERROR(IF(W471=0,"",ROUNDUP(W471/H471,0)*0.01196),"")</f>
        <v/>
      </c>
      <c r="Y471" s="66" t="s">
        <v>48</v>
      </c>
      <c r="Z471" s="67" t="s">
        <v>48</v>
      </c>
      <c r="AD471" s="68"/>
      <c r="BA471" s="327" t="s">
        <v>66</v>
      </c>
    </row>
    <row r="472" spans="1:53" ht="27" hidden="1" customHeight="1" x14ac:dyDescent="0.25">
      <c r="A472" s="61" t="s">
        <v>647</v>
      </c>
      <c r="B472" s="61" t="s">
        <v>648</v>
      </c>
      <c r="C472" s="35">
        <v>4301031248</v>
      </c>
      <c r="D472" s="413">
        <v>4680115883093</v>
      </c>
      <c r="E472" s="413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117</v>
      </c>
      <c r="L472" s="37" t="s">
        <v>79</v>
      </c>
      <c r="M472" s="36">
        <v>60</v>
      </c>
      <c r="N472" s="6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IFERROR(IF(W472=0,"",ROUNDUP(W472/H472,0)*0.01196),"")</f>
        <v/>
      </c>
      <c r="Y472" s="66" t="s">
        <v>48</v>
      </c>
      <c r="Z472" s="67" t="s">
        <v>48</v>
      </c>
      <c r="AD472" s="68"/>
      <c r="BA472" s="328" t="s">
        <v>66</v>
      </c>
    </row>
    <row r="473" spans="1:53" ht="27" hidden="1" customHeight="1" x14ac:dyDescent="0.25">
      <c r="A473" s="61" t="s">
        <v>649</v>
      </c>
      <c r="B473" s="61" t="s">
        <v>650</v>
      </c>
      <c r="C473" s="35">
        <v>4301031250</v>
      </c>
      <c r="D473" s="413">
        <v>4680115883109</v>
      </c>
      <c r="E473" s="413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117</v>
      </c>
      <c r="L473" s="37" t="s">
        <v>79</v>
      </c>
      <c r="M473" s="36">
        <v>60</v>
      </c>
      <c r="N473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5"/>
      <c r="P473" s="415"/>
      <c r="Q473" s="415"/>
      <c r="R473" s="416"/>
      <c r="S473" s="38" t="s">
        <v>48</v>
      </c>
      <c r="T473" s="38" t="s">
        <v>48</v>
      </c>
      <c r="U473" s="39" t="s">
        <v>0</v>
      </c>
      <c r="V473" s="57">
        <v>0</v>
      </c>
      <c r="W473" s="54">
        <f t="shared" si="23"/>
        <v>0</v>
      </c>
      <c r="X473" s="40" t="str">
        <f>IFERROR(IF(W473=0,"",ROUNDUP(W473/H473,0)*0.01196),"")</f>
        <v/>
      </c>
      <c r="Y473" s="66" t="s">
        <v>48</v>
      </c>
      <c r="Z473" s="67" t="s">
        <v>48</v>
      </c>
      <c r="AD473" s="68"/>
      <c r="BA473" s="329" t="s">
        <v>66</v>
      </c>
    </row>
    <row r="474" spans="1:53" ht="27" hidden="1" customHeight="1" x14ac:dyDescent="0.25">
      <c r="A474" s="61" t="s">
        <v>651</v>
      </c>
      <c r="B474" s="61" t="s">
        <v>652</v>
      </c>
      <c r="C474" s="35">
        <v>4301031249</v>
      </c>
      <c r="D474" s="413">
        <v>4680115882072</v>
      </c>
      <c r="E474" s="413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116</v>
      </c>
      <c r="M474" s="36">
        <v>60</v>
      </c>
      <c r="N474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5"/>
      <c r="P474" s="415"/>
      <c r="Q474" s="415"/>
      <c r="R474" s="416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0" t="s">
        <v>66</v>
      </c>
    </row>
    <row r="475" spans="1:53" ht="27" hidden="1" customHeight="1" x14ac:dyDescent="0.25">
      <c r="A475" s="61" t="s">
        <v>653</v>
      </c>
      <c r="B475" s="61" t="s">
        <v>654</v>
      </c>
      <c r="C475" s="35">
        <v>4301031251</v>
      </c>
      <c r="D475" s="413">
        <v>4680115882102</v>
      </c>
      <c r="E475" s="413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5"/>
      <c r="P475" s="415"/>
      <c r="Q475" s="415"/>
      <c r="R475" s="416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ht="27" hidden="1" customHeight="1" x14ac:dyDescent="0.25">
      <c r="A476" s="61" t="s">
        <v>655</v>
      </c>
      <c r="B476" s="61" t="s">
        <v>656</v>
      </c>
      <c r="C476" s="35">
        <v>4301031253</v>
      </c>
      <c r="D476" s="413">
        <v>4680115882096</v>
      </c>
      <c r="E476" s="413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6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hidden="1" x14ac:dyDescent="0.2">
      <c r="A477" s="420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1"/>
      <c r="N477" s="417" t="s">
        <v>43</v>
      </c>
      <c r="O477" s="418"/>
      <c r="P477" s="418"/>
      <c r="Q477" s="418"/>
      <c r="R477" s="418"/>
      <c r="S477" s="418"/>
      <c r="T477" s="419"/>
      <c r="U477" s="41" t="s">
        <v>42</v>
      </c>
      <c r="V477" s="42">
        <f>IFERROR(V471/H471,"0")+IFERROR(V472/H472,"0")+IFERROR(V473/H473,"0")+IFERROR(V474/H474,"0")+IFERROR(V475/H475,"0")+IFERROR(V476/H476,"0")</f>
        <v>0</v>
      </c>
      <c r="W477" s="42">
        <f>IFERROR(W471/H471,"0")+IFERROR(W472/H472,"0")+IFERROR(W473/H473,"0")+IFERROR(W474/H474,"0")+IFERROR(W475/H475,"0")+IFERROR(W476/H476,"0")</f>
        <v>0</v>
      </c>
      <c r="X477" s="42">
        <f>IFERROR(IF(X471="",0,X471),"0")+IFERROR(IF(X472="",0,X472),"0")+IFERROR(IF(X473="",0,X473),"0")+IFERROR(IF(X474="",0,X474),"0")+IFERROR(IF(X475="",0,X475),"0")+IFERROR(IF(X476="",0,X476),"0")</f>
        <v>0</v>
      </c>
      <c r="Y477" s="65"/>
      <c r="Z477" s="65"/>
    </row>
    <row r="478" spans="1:53" hidden="1" x14ac:dyDescent="0.2">
      <c r="A478" s="420"/>
      <c r="B478" s="420"/>
      <c r="C478" s="420"/>
      <c r="D478" s="420"/>
      <c r="E478" s="420"/>
      <c r="F478" s="420"/>
      <c r="G478" s="420"/>
      <c r="H478" s="420"/>
      <c r="I478" s="420"/>
      <c r="J478" s="420"/>
      <c r="K478" s="420"/>
      <c r="L478" s="420"/>
      <c r="M478" s="421"/>
      <c r="N478" s="417" t="s">
        <v>43</v>
      </c>
      <c r="O478" s="418"/>
      <c r="P478" s="418"/>
      <c r="Q478" s="418"/>
      <c r="R478" s="418"/>
      <c r="S478" s="418"/>
      <c r="T478" s="419"/>
      <c r="U478" s="41" t="s">
        <v>0</v>
      </c>
      <c r="V478" s="42">
        <f>IFERROR(SUM(V471:V476),"0")</f>
        <v>0</v>
      </c>
      <c r="W478" s="42">
        <f>IFERROR(SUM(W471:W476),"0")</f>
        <v>0</v>
      </c>
      <c r="X478" s="41"/>
      <c r="Y478" s="65"/>
      <c r="Z478" s="65"/>
    </row>
    <row r="479" spans="1:53" ht="14.25" hidden="1" customHeight="1" x14ac:dyDescent="0.25">
      <c r="A479" s="412" t="s">
        <v>81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64"/>
      <c r="Z479" s="64"/>
    </row>
    <row r="480" spans="1:53" ht="16.5" hidden="1" customHeight="1" x14ac:dyDescent="0.25">
      <c r="A480" s="61" t="s">
        <v>657</v>
      </c>
      <c r="B480" s="61" t="s">
        <v>658</v>
      </c>
      <c r="C480" s="35">
        <v>4301051230</v>
      </c>
      <c r="D480" s="413">
        <v>4607091383409</v>
      </c>
      <c r="E480" s="413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117</v>
      </c>
      <c r="L480" s="37" t="s">
        <v>79</v>
      </c>
      <c r="M480" s="36">
        <v>45</v>
      </c>
      <c r="N480" s="6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5"/>
      <c r="P480" s="415"/>
      <c r="Q480" s="415"/>
      <c r="R480" s="416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3" t="s">
        <v>66</v>
      </c>
    </row>
    <row r="481" spans="1:53" ht="16.5" hidden="1" customHeight="1" x14ac:dyDescent="0.25">
      <c r="A481" s="61" t="s">
        <v>659</v>
      </c>
      <c r="B481" s="61" t="s">
        <v>660</v>
      </c>
      <c r="C481" s="35">
        <v>4301051231</v>
      </c>
      <c r="D481" s="413">
        <v>4607091383416</v>
      </c>
      <c r="E481" s="413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117</v>
      </c>
      <c r="L481" s="37" t="s">
        <v>79</v>
      </c>
      <c r="M481" s="36">
        <v>45</v>
      </c>
      <c r="N481" s="6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5"/>
      <c r="P481" s="415"/>
      <c r="Q481" s="415"/>
      <c r="R481" s="416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4" t="s">
        <v>66</v>
      </c>
    </row>
    <row r="482" spans="1:53" hidden="1" x14ac:dyDescent="0.2">
      <c r="A482" s="420"/>
      <c r="B482" s="420"/>
      <c r="C482" s="420"/>
      <c r="D482" s="420"/>
      <c r="E482" s="420"/>
      <c r="F482" s="420"/>
      <c r="G482" s="420"/>
      <c r="H482" s="420"/>
      <c r="I482" s="420"/>
      <c r="J482" s="420"/>
      <c r="K482" s="420"/>
      <c r="L482" s="420"/>
      <c r="M482" s="421"/>
      <c r="N482" s="417" t="s">
        <v>43</v>
      </c>
      <c r="O482" s="418"/>
      <c r="P482" s="418"/>
      <c r="Q482" s="418"/>
      <c r="R482" s="418"/>
      <c r="S482" s="418"/>
      <c r="T482" s="419"/>
      <c r="U482" s="41" t="s">
        <v>42</v>
      </c>
      <c r="V482" s="42">
        <f>IFERROR(V480/H480,"0")+IFERROR(V481/H481,"0")</f>
        <v>0</v>
      </c>
      <c r="W482" s="42">
        <f>IFERROR(W480/H480,"0")+IFERROR(W481/H481,"0")</f>
        <v>0</v>
      </c>
      <c r="X482" s="42">
        <f>IFERROR(IF(X480="",0,X480),"0")+IFERROR(IF(X481="",0,X481),"0")</f>
        <v>0</v>
      </c>
      <c r="Y482" s="65"/>
      <c r="Z482" s="65"/>
    </row>
    <row r="483" spans="1:53" hidden="1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0</v>
      </c>
      <c r="V483" s="42">
        <f>IFERROR(SUM(V480:V481),"0")</f>
        <v>0</v>
      </c>
      <c r="W483" s="42">
        <f>IFERROR(SUM(W480:W481),"0")</f>
        <v>0</v>
      </c>
      <c r="X483" s="41"/>
      <c r="Y483" s="65"/>
      <c r="Z483" s="65"/>
    </row>
    <row r="484" spans="1:53" ht="27.75" hidden="1" customHeight="1" x14ac:dyDescent="0.2">
      <c r="A484" s="410" t="s">
        <v>661</v>
      </c>
      <c r="B484" s="410"/>
      <c r="C484" s="410"/>
      <c r="D484" s="410"/>
      <c r="E484" s="410"/>
      <c r="F484" s="410"/>
      <c r="G484" s="410"/>
      <c r="H484" s="410"/>
      <c r="I484" s="410"/>
      <c r="J484" s="410"/>
      <c r="K484" s="410"/>
      <c r="L484" s="410"/>
      <c r="M484" s="410"/>
      <c r="N484" s="410"/>
      <c r="O484" s="410"/>
      <c r="P484" s="410"/>
      <c r="Q484" s="410"/>
      <c r="R484" s="410"/>
      <c r="S484" s="410"/>
      <c r="T484" s="410"/>
      <c r="U484" s="410"/>
      <c r="V484" s="410"/>
      <c r="W484" s="410"/>
      <c r="X484" s="410"/>
      <c r="Y484" s="53"/>
      <c r="Z484" s="53"/>
    </row>
    <row r="485" spans="1:53" ht="16.5" hidden="1" customHeight="1" x14ac:dyDescent="0.25">
      <c r="A485" s="411" t="s">
        <v>662</v>
      </c>
      <c r="B485" s="411"/>
      <c r="C485" s="411"/>
      <c r="D485" s="411"/>
      <c r="E485" s="411"/>
      <c r="F485" s="411"/>
      <c r="G485" s="411"/>
      <c r="H485" s="411"/>
      <c r="I485" s="411"/>
      <c r="J485" s="411"/>
      <c r="K485" s="411"/>
      <c r="L485" s="411"/>
      <c r="M485" s="411"/>
      <c r="N485" s="411"/>
      <c r="O485" s="411"/>
      <c r="P485" s="411"/>
      <c r="Q485" s="411"/>
      <c r="R485" s="411"/>
      <c r="S485" s="411"/>
      <c r="T485" s="411"/>
      <c r="U485" s="411"/>
      <c r="V485" s="411"/>
      <c r="W485" s="411"/>
      <c r="X485" s="411"/>
      <c r="Y485" s="63"/>
      <c r="Z485" s="63"/>
    </row>
    <row r="486" spans="1:53" ht="14.25" hidden="1" customHeight="1" x14ac:dyDescent="0.25">
      <c r="A486" s="412" t="s">
        <v>121</v>
      </c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2"/>
      <c r="O486" s="412"/>
      <c r="P486" s="412"/>
      <c r="Q486" s="412"/>
      <c r="R486" s="412"/>
      <c r="S486" s="412"/>
      <c r="T486" s="412"/>
      <c r="U486" s="412"/>
      <c r="V486" s="412"/>
      <c r="W486" s="412"/>
      <c r="X486" s="412"/>
      <c r="Y486" s="64"/>
      <c r="Z486" s="64"/>
    </row>
    <row r="487" spans="1:53" ht="27" hidden="1" customHeight="1" x14ac:dyDescent="0.25">
      <c r="A487" s="61" t="s">
        <v>663</v>
      </c>
      <c r="B487" s="61" t="s">
        <v>664</v>
      </c>
      <c r="C487" s="35">
        <v>4301011763</v>
      </c>
      <c r="D487" s="413">
        <v>4640242181011</v>
      </c>
      <c r="E487" s="413"/>
      <c r="F487" s="60">
        <v>1.35</v>
      </c>
      <c r="G487" s="36">
        <v>8</v>
      </c>
      <c r="H487" s="60">
        <v>10.8</v>
      </c>
      <c r="I487" s="60">
        <v>11.28</v>
      </c>
      <c r="J487" s="36">
        <v>56</v>
      </c>
      <c r="K487" s="36" t="s">
        <v>117</v>
      </c>
      <c r="L487" s="37" t="s">
        <v>136</v>
      </c>
      <c r="M487" s="36">
        <v>55</v>
      </c>
      <c r="N487" s="686" t="s">
        <v>665</v>
      </c>
      <c r="O487" s="415"/>
      <c r="P487" s="415"/>
      <c r="Q487" s="415"/>
      <c r="R487" s="416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IFERROR(IF(W487=0,"",ROUNDUP(W487/H487,0)*0.02175),"")</f>
        <v/>
      </c>
      <c r="Y487" s="66" t="s">
        <v>48</v>
      </c>
      <c r="Z487" s="67" t="s">
        <v>48</v>
      </c>
      <c r="AD487" s="68"/>
      <c r="BA487" s="335" t="s">
        <v>66</v>
      </c>
    </row>
    <row r="488" spans="1:53" ht="27" hidden="1" customHeight="1" x14ac:dyDescent="0.25">
      <c r="A488" s="61" t="s">
        <v>666</v>
      </c>
      <c r="B488" s="61" t="s">
        <v>667</v>
      </c>
      <c r="C488" s="35">
        <v>4301011585</v>
      </c>
      <c r="D488" s="413">
        <v>4640242180441</v>
      </c>
      <c r="E488" s="413"/>
      <c r="F488" s="60">
        <v>1.5</v>
      </c>
      <c r="G488" s="36">
        <v>8</v>
      </c>
      <c r="H488" s="60">
        <v>12</v>
      </c>
      <c r="I488" s="60">
        <v>12.48</v>
      </c>
      <c r="J488" s="36">
        <v>56</v>
      </c>
      <c r="K488" s="36" t="s">
        <v>117</v>
      </c>
      <c r="L488" s="37" t="s">
        <v>116</v>
      </c>
      <c r="M488" s="36">
        <v>50</v>
      </c>
      <c r="N488" s="687" t="s">
        <v>668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6" t="s">
        <v>66</v>
      </c>
    </row>
    <row r="489" spans="1:53" ht="27" hidden="1" customHeight="1" x14ac:dyDescent="0.25">
      <c r="A489" s="61" t="s">
        <v>669</v>
      </c>
      <c r="B489" s="61" t="s">
        <v>670</v>
      </c>
      <c r="C489" s="35">
        <v>4301011584</v>
      </c>
      <c r="D489" s="413">
        <v>4640242180564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117</v>
      </c>
      <c r="L489" s="37" t="s">
        <v>116</v>
      </c>
      <c r="M489" s="36">
        <v>50</v>
      </c>
      <c r="N489" s="688" t="s">
        <v>671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7" t="s">
        <v>66</v>
      </c>
    </row>
    <row r="490" spans="1:53" ht="27" hidden="1" customHeight="1" x14ac:dyDescent="0.25">
      <c r="A490" s="61" t="s">
        <v>672</v>
      </c>
      <c r="B490" s="61" t="s">
        <v>673</v>
      </c>
      <c r="C490" s="35">
        <v>4301011762</v>
      </c>
      <c r="D490" s="413">
        <v>4640242180922</v>
      </c>
      <c r="E490" s="413"/>
      <c r="F490" s="60">
        <v>1.35</v>
      </c>
      <c r="G490" s="36">
        <v>8</v>
      </c>
      <c r="H490" s="60">
        <v>10.8</v>
      </c>
      <c r="I490" s="60">
        <v>11.28</v>
      </c>
      <c r="J490" s="36">
        <v>56</v>
      </c>
      <c r="K490" s="36" t="s">
        <v>117</v>
      </c>
      <c r="L490" s="37" t="s">
        <v>116</v>
      </c>
      <c r="M490" s="36">
        <v>55</v>
      </c>
      <c r="N490" s="689" t="s">
        <v>674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8" t="s">
        <v>66</v>
      </c>
    </row>
    <row r="491" spans="1:53" ht="27" hidden="1" customHeight="1" x14ac:dyDescent="0.25">
      <c r="A491" s="61" t="s">
        <v>675</v>
      </c>
      <c r="B491" s="61" t="s">
        <v>676</v>
      </c>
      <c r="C491" s="35">
        <v>4301011551</v>
      </c>
      <c r="D491" s="413">
        <v>4640242180038</v>
      </c>
      <c r="E491" s="413"/>
      <c r="F491" s="60">
        <v>0.4</v>
      </c>
      <c r="G491" s="36">
        <v>10</v>
      </c>
      <c r="H491" s="60">
        <v>4</v>
      </c>
      <c r="I491" s="60">
        <v>4.24</v>
      </c>
      <c r="J491" s="36">
        <v>120</v>
      </c>
      <c r="K491" s="36" t="s">
        <v>80</v>
      </c>
      <c r="L491" s="37" t="s">
        <v>116</v>
      </c>
      <c r="M491" s="36">
        <v>50</v>
      </c>
      <c r="N491" s="690" t="s">
        <v>677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IFERROR(IF(W491=0,"",ROUNDUP(W491/H491,0)*0.00937),"")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hidden="1" x14ac:dyDescent="0.2">
      <c r="A492" s="420"/>
      <c r="B492" s="420"/>
      <c r="C492" s="420"/>
      <c r="D492" s="420"/>
      <c r="E492" s="420"/>
      <c r="F492" s="420"/>
      <c r="G492" s="420"/>
      <c r="H492" s="420"/>
      <c r="I492" s="420"/>
      <c r="J492" s="420"/>
      <c r="K492" s="420"/>
      <c r="L492" s="420"/>
      <c r="M492" s="421"/>
      <c r="N492" s="417" t="s">
        <v>43</v>
      </c>
      <c r="O492" s="418"/>
      <c r="P492" s="418"/>
      <c r="Q492" s="418"/>
      <c r="R492" s="418"/>
      <c r="S492" s="418"/>
      <c r="T492" s="419"/>
      <c r="U492" s="41" t="s">
        <v>42</v>
      </c>
      <c r="V492" s="42">
        <f>IFERROR(V487/H487,"0")+IFERROR(V488/H488,"0")+IFERROR(V489/H489,"0")+IFERROR(V490/H490,"0")+IFERROR(V491/H491,"0")</f>
        <v>0</v>
      </c>
      <c r="W492" s="42">
        <f>IFERROR(W487/H487,"0")+IFERROR(W488/H488,"0")+IFERROR(W489/H489,"0")+IFERROR(W490/H490,"0")+IFERROR(W491/H491,"0")</f>
        <v>0</v>
      </c>
      <c r="X492" s="42">
        <f>IFERROR(IF(X487="",0,X487),"0")+IFERROR(IF(X488="",0,X488),"0")+IFERROR(IF(X489="",0,X489),"0")+IFERROR(IF(X490="",0,X490),"0")+IFERROR(IF(X491="",0,X491),"0")</f>
        <v>0</v>
      </c>
      <c r="Y492" s="65"/>
      <c r="Z492" s="65"/>
    </row>
    <row r="493" spans="1:53" hidden="1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0</v>
      </c>
      <c r="V493" s="42">
        <f>IFERROR(SUM(V487:V491),"0")</f>
        <v>0</v>
      </c>
      <c r="W493" s="42">
        <f>IFERROR(SUM(W487:W491),"0")</f>
        <v>0</v>
      </c>
      <c r="X493" s="41"/>
      <c r="Y493" s="65"/>
      <c r="Z493" s="65"/>
    </row>
    <row r="494" spans="1:53" ht="14.25" hidden="1" customHeight="1" x14ac:dyDescent="0.25">
      <c r="A494" s="412" t="s">
        <v>113</v>
      </c>
      <c r="B494" s="412"/>
      <c r="C494" s="412"/>
      <c r="D494" s="412"/>
      <c r="E494" s="412"/>
      <c r="F494" s="412"/>
      <c r="G494" s="412"/>
      <c r="H494" s="412"/>
      <c r="I494" s="412"/>
      <c r="J494" s="412"/>
      <c r="K494" s="412"/>
      <c r="L494" s="412"/>
      <c r="M494" s="412"/>
      <c r="N494" s="412"/>
      <c r="O494" s="412"/>
      <c r="P494" s="412"/>
      <c r="Q494" s="412"/>
      <c r="R494" s="412"/>
      <c r="S494" s="412"/>
      <c r="T494" s="412"/>
      <c r="U494" s="412"/>
      <c r="V494" s="412"/>
      <c r="W494" s="412"/>
      <c r="X494" s="412"/>
      <c r="Y494" s="64"/>
      <c r="Z494" s="64"/>
    </row>
    <row r="495" spans="1:53" ht="27" hidden="1" customHeight="1" x14ac:dyDescent="0.25">
      <c r="A495" s="61" t="s">
        <v>678</v>
      </c>
      <c r="B495" s="61" t="s">
        <v>679</v>
      </c>
      <c r="C495" s="35">
        <v>4301020260</v>
      </c>
      <c r="D495" s="413">
        <v>4640242180526</v>
      </c>
      <c r="E495" s="413"/>
      <c r="F495" s="60">
        <v>1.8</v>
      </c>
      <c r="G495" s="36">
        <v>6</v>
      </c>
      <c r="H495" s="60">
        <v>10.8</v>
      </c>
      <c r="I495" s="60">
        <v>11.28</v>
      </c>
      <c r="J495" s="36">
        <v>56</v>
      </c>
      <c r="K495" s="36" t="s">
        <v>117</v>
      </c>
      <c r="L495" s="37" t="s">
        <v>116</v>
      </c>
      <c r="M495" s="36">
        <v>50</v>
      </c>
      <c r="N495" s="691" t="s">
        <v>680</v>
      </c>
      <c r="O495" s="415"/>
      <c r="P495" s="415"/>
      <c r="Q495" s="415"/>
      <c r="R495" s="416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0" t="s">
        <v>66</v>
      </c>
    </row>
    <row r="496" spans="1:53" ht="16.5" hidden="1" customHeight="1" x14ac:dyDescent="0.25">
      <c r="A496" s="61" t="s">
        <v>681</v>
      </c>
      <c r="B496" s="61" t="s">
        <v>682</v>
      </c>
      <c r="C496" s="35">
        <v>4301020269</v>
      </c>
      <c r="D496" s="413">
        <v>4640242180519</v>
      </c>
      <c r="E496" s="413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117</v>
      </c>
      <c r="L496" s="37" t="s">
        <v>136</v>
      </c>
      <c r="M496" s="36">
        <v>50</v>
      </c>
      <c r="N496" s="692" t="s">
        <v>683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1" t="s">
        <v>66</v>
      </c>
    </row>
    <row r="497" spans="1:53" ht="27" hidden="1" customHeight="1" x14ac:dyDescent="0.25">
      <c r="A497" s="61" t="s">
        <v>684</v>
      </c>
      <c r="B497" s="61" t="s">
        <v>685</v>
      </c>
      <c r="C497" s="35">
        <v>4301020309</v>
      </c>
      <c r="D497" s="413">
        <v>4640242180090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117</v>
      </c>
      <c r="L497" s="37" t="s">
        <v>116</v>
      </c>
      <c r="M497" s="36">
        <v>50</v>
      </c>
      <c r="N497" s="693" t="s">
        <v>686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2" t="s">
        <v>66</v>
      </c>
    </row>
    <row r="498" spans="1:53" hidden="1" x14ac:dyDescent="0.2">
      <c r="A498" s="420"/>
      <c r="B498" s="420"/>
      <c r="C498" s="420"/>
      <c r="D498" s="420"/>
      <c r="E498" s="420"/>
      <c r="F498" s="420"/>
      <c r="G498" s="420"/>
      <c r="H498" s="420"/>
      <c r="I498" s="420"/>
      <c r="J498" s="420"/>
      <c r="K498" s="420"/>
      <c r="L498" s="420"/>
      <c r="M498" s="421"/>
      <c r="N498" s="417" t="s">
        <v>43</v>
      </c>
      <c r="O498" s="418"/>
      <c r="P498" s="418"/>
      <c r="Q498" s="418"/>
      <c r="R498" s="418"/>
      <c r="S498" s="418"/>
      <c r="T498" s="419"/>
      <c r="U498" s="41" t="s">
        <v>42</v>
      </c>
      <c r="V498" s="42">
        <f>IFERROR(V495/H495,"0")+IFERROR(V496/H496,"0")+IFERROR(V497/H497,"0")</f>
        <v>0</v>
      </c>
      <c r="W498" s="42">
        <f>IFERROR(W495/H495,"0")+IFERROR(W496/H496,"0")+IFERROR(W497/H497,"0")</f>
        <v>0</v>
      </c>
      <c r="X498" s="42">
        <f>IFERROR(IF(X495="",0,X495),"0")+IFERROR(IF(X496="",0,X496),"0")+IFERROR(IF(X497="",0,X497),"0")</f>
        <v>0</v>
      </c>
      <c r="Y498" s="65"/>
      <c r="Z498" s="65"/>
    </row>
    <row r="499" spans="1:53" hidden="1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0</v>
      </c>
      <c r="V499" s="42">
        <f>IFERROR(SUM(V495:V497),"0")</f>
        <v>0</v>
      </c>
      <c r="W499" s="42">
        <f>IFERROR(SUM(W495:W497),"0")</f>
        <v>0</v>
      </c>
      <c r="X499" s="41"/>
      <c r="Y499" s="65"/>
      <c r="Z499" s="65"/>
    </row>
    <row r="500" spans="1:53" ht="14.25" hidden="1" customHeight="1" x14ac:dyDescent="0.25">
      <c r="A500" s="412" t="s">
        <v>76</v>
      </c>
      <c r="B500" s="412"/>
      <c r="C500" s="412"/>
      <c r="D500" s="412"/>
      <c r="E500" s="412"/>
      <c r="F500" s="412"/>
      <c r="G500" s="412"/>
      <c r="H500" s="412"/>
      <c r="I500" s="412"/>
      <c r="J500" s="412"/>
      <c r="K500" s="412"/>
      <c r="L500" s="412"/>
      <c r="M500" s="412"/>
      <c r="N500" s="412"/>
      <c r="O500" s="412"/>
      <c r="P500" s="412"/>
      <c r="Q500" s="412"/>
      <c r="R500" s="412"/>
      <c r="S500" s="412"/>
      <c r="T500" s="412"/>
      <c r="U500" s="412"/>
      <c r="V500" s="412"/>
      <c r="W500" s="412"/>
      <c r="X500" s="412"/>
      <c r="Y500" s="64"/>
      <c r="Z500" s="64"/>
    </row>
    <row r="501" spans="1:53" ht="27" hidden="1" customHeight="1" x14ac:dyDescent="0.25">
      <c r="A501" s="61" t="s">
        <v>687</v>
      </c>
      <c r="B501" s="61" t="s">
        <v>688</v>
      </c>
      <c r="C501" s="35">
        <v>4301031280</v>
      </c>
      <c r="D501" s="413">
        <v>4640242180816</v>
      </c>
      <c r="E501" s="413"/>
      <c r="F501" s="60">
        <v>0.7</v>
      </c>
      <c r="G501" s="36">
        <v>6</v>
      </c>
      <c r="H501" s="60">
        <v>4.2</v>
      </c>
      <c r="I501" s="60">
        <v>4.46</v>
      </c>
      <c r="J501" s="36">
        <v>156</v>
      </c>
      <c r="K501" s="36" t="s">
        <v>80</v>
      </c>
      <c r="L501" s="37" t="s">
        <v>79</v>
      </c>
      <c r="M501" s="36">
        <v>40</v>
      </c>
      <c r="N501" s="694" t="s">
        <v>689</v>
      </c>
      <c r="O501" s="415"/>
      <c r="P501" s="415"/>
      <c r="Q501" s="415"/>
      <c r="R501" s="416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IFERROR(IF(W501=0,"",ROUNDUP(W501/H501,0)*0.00753),"")</f>
        <v/>
      </c>
      <c r="Y501" s="66" t="s">
        <v>48</v>
      </c>
      <c r="Z501" s="67" t="s">
        <v>48</v>
      </c>
      <c r="AD501" s="68"/>
      <c r="BA501" s="343" t="s">
        <v>66</v>
      </c>
    </row>
    <row r="502" spans="1:53" ht="27" customHeight="1" x14ac:dyDescent="0.25">
      <c r="A502" s="61" t="s">
        <v>690</v>
      </c>
      <c r="B502" s="61" t="s">
        <v>691</v>
      </c>
      <c r="C502" s="35">
        <v>4301031244</v>
      </c>
      <c r="D502" s="413">
        <v>4640242180595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80</v>
      </c>
      <c r="L502" s="37" t="s">
        <v>79</v>
      </c>
      <c r="M502" s="36">
        <v>40</v>
      </c>
      <c r="N502" s="695" t="s">
        <v>692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600</v>
      </c>
      <c r="W502" s="54">
        <f>IFERROR(IF(V502="",0,CEILING((V502/$H502),1)*$H502),"")</f>
        <v>600.6</v>
      </c>
      <c r="X502" s="40">
        <f>IFERROR(IF(W502=0,"",ROUNDUP(W502/H502,0)*0.00753),"")</f>
        <v>1.0767900000000001</v>
      </c>
      <c r="Y502" s="66" t="s">
        <v>48</v>
      </c>
      <c r="Z502" s="67" t="s">
        <v>48</v>
      </c>
      <c r="AD502" s="68"/>
      <c r="BA502" s="344" t="s">
        <v>66</v>
      </c>
    </row>
    <row r="503" spans="1:53" ht="27" hidden="1" customHeight="1" x14ac:dyDescent="0.25">
      <c r="A503" s="61" t="s">
        <v>693</v>
      </c>
      <c r="B503" s="61" t="s">
        <v>694</v>
      </c>
      <c r="C503" s="35">
        <v>4301031203</v>
      </c>
      <c r="D503" s="413">
        <v>4640242180908</v>
      </c>
      <c r="E503" s="413"/>
      <c r="F503" s="60">
        <v>0.28000000000000003</v>
      </c>
      <c r="G503" s="36">
        <v>6</v>
      </c>
      <c r="H503" s="60">
        <v>1.68</v>
      </c>
      <c r="I503" s="60">
        <v>1.81</v>
      </c>
      <c r="J503" s="36">
        <v>234</v>
      </c>
      <c r="K503" s="36" t="s">
        <v>178</v>
      </c>
      <c r="L503" s="37" t="s">
        <v>79</v>
      </c>
      <c r="M503" s="36">
        <v>40</v>
      </c>
      <c r="N503" s="696" t="s">
        <v>695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IFERROR(IF(W503=0,"",ROUNDUP(W503/H503,0)*0.00502),"")</f>
        <v/>
      </c>
      <c r="Y503" s="66" t="s">
        <v>48</v>
      </c>
      <c r="Z503" s="67" t="s">
        <v>48</v>
      </c>
      <c r="AD503" s="68"/>
      <c r="BA503" s="345" t="s">
        <v>66</v>
      </c>
    </row>
    <row r="504" spans="1:53" ht="27" hidden="1" customHeight="1" x14ac:dyDescent="0.25">
      <c r="A504" s="61" t="s">
        <v>696</v>
      </c>
      <c r="B504" s="61" t="s">
        <v>697</v>
      </c>
      <c r="C504" s="35">
        <v>4301031200</v>
      </c>
      <c r="D504" s="413">
        <v>4640242180489</v>
      </c>
      <c r="E504" s="413"/>
      <c r="F504" s="60">
        <v>0.28000000000000003</v>
      </c>
      <c r="G504" s="36">
        <v>6</v>
      </c>
      <c r="H504" s="60">
        <v>1.68</v>
      </c>
      <c r="I504" s="60">
        <v>1.84</v>
      </c>
      <c r="J504" s="36">
        <v>234</v>
      </c>
      <c r="K504" s="36" t="s">
        <v>178</v>
      </c>
      <c r="L504" s="37" t="s">
        <v>79</v>
      </c>
      <c r="M504" s="36">
        <v>40</v>
      </c>
      <c r="N504" s="697" t="s">
        <v>698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6" t="s">
        <v>66</v>
      </c>
    </row>
    <row r="505" spans="1:53" x14ac:dyDescent="0.2">
      <c r="A505" s="420"/>
      <c r="B505" s="420"/>
      <c r="C505" s="420"/>
      <c r="D505" s="420"/>
      <c r="E505" s="420"/>
      <c r="F505" s="420"/>
      <c r="G505" s="420"/>
      <c r="H505" s="420"/>
      <c r="I505" s="420"/>
      <c r="J505" s="420"/>
      <c r="K505" s="420"/>
      <c r="L505" s="420"/>
      <c r="M505" s="421"/>
      <c r="N505" s="417" t="s">
        <v>43</v>
      </c>
      <c r="O505" s="418"/>
      <c r="P505" s="418"/>
      <c r="Q505" s="418"/>
      <c r="R505" s="418"/>
      <c r="S505" s="418"/>
      <c r="T505" s="419"/>
      <c r="U505" s="41" t="s">
        <v>42</v>
      </c>
      <c r="V505" s="42">
        <f>IFERROR(V501/H501,"0")+IFERROR(V502/H502,"0")+IFERROR(V503/H503,"0")+IFERROR(V504/H504,"0")</f>
        <v>142.85714285714286</v>
      </c>
      <c r="W505" s="42">
        <f>IFERROR(W501/H501,"0")+IFERROR(W502/H502,"0")+IFERROR(W503/H503,"0")+IFERROR(W504/H504,"0")</f>
        <v>143</v>
      </c>
      <c r="X505" s="42">
        <f>IFERROR(IF(X501="",0,X501),"0")+IFERROR(IF(X502="",0,X502),"0")+IFERROR(IF(X503="",0,X503),"0")+IFERROR(IF(X504="",0,X504),"0")</f>
        <v>1.0767900000000001</v>
      </c>
      <c r="Y505" s="65"/>
      <c r="Z505" s="65"/>
    </row>
    <row r="506" spans="1:53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0</v>
      </c>
      <c r="V506" s="42">
        <f>IFERROR(SUM(V501:V504),"0")</f>
        <v>600</v>
      </c>
      <c r="W506" s="42">
        <f>IFERROR(SUM(W501:W504),"0")</f>
        <v>600.6</v>
      </c>
      <c r="X506" s="41"/>
      <c r="Y506" s="65"/>
      <c r="Z506" s="65"/>
    </row>
    <row r="507" spans="1:53" ht="14.25" hidden="1" customHeight="1" x14ac:dyDescent="0.25">
      <c r="A507" s="412" t="s">
        <v>81</v>
      </c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2"/>
      <c r="O507" s="412"/>
      <c r="P507" s="412"/>
      <c r="Q507" s="412"/>
      <c r="R507" s="412"/>
      <c r="S507" s="412"/>
      <c r="T507" s="412"/>
      <c r="U507" s="412"/>
      <c r="V507" s="412"/>
      <c r="W507" s="412"/>
      <c r="X507" s="412"/>
      <c r="Y507" s="64"/>
      <c r="Z507" s="64"/>
    </row>
    <row r="508" spans="1:53" ht="27" hidden="1" customHeight="1" x14ac:dyDescent="0.25">
      <c r="A508" s="61" t="s">
        <v>699</v>
      </c>
      <c r="B508" s="61" t="s">
        <v>700</v>
      </c>
      <c r="C508" s="35">
        <v>4301051310</v>
      </c>
      <c r="D508" s="413">
        <v>4680115880870</v>
      </c>
      <c r="E508" s="413"/>
      <c r="F508" s="60">
        <v>1.3</v>
      </c>
      <c r="G508" s="36">
        <v>6</v>
      </c>
      <c r="H508" s="60">
        <v>7.8</v>
      </c>
      <c r="I508" s="60">
        <v>8.3640000000000008</v>
      </c>
      <c r="J508" s="36">
        <v>56</v>
      </c>
      <c r="K508" s="36" t="s">
        <v>117</v>
      </c>
      <c r="L508" s="37" t="s">
        <v>136</v>
      </c>
      <c r="M508" s="36">
        <v>40</v>
      </c>
      <c r="N508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5"/>
      <c r="P508" s="415"/>
      <c r="Q508" s="415"/>
      <c r="R508" s="416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IFERROR(IF(W508=0,"",ROUNDUP(W508/H508,0)*0.02175),"")</f>
        <v/>
      </c>
      <c r="Y508" s="66" t="s">
        <v>48</v>
      </c>
      <c r="Z508" s="67" t="s">
        <v>48</v>
      </c>
      <c r="AD508" s="68"/>
      <c r="BA508" s="347" t="s">
        <v>66</v>
      </c>
    </row>
    <row r="509" spans="1:53" ht="27" hidden="1" customHeight="1" x14ac:dyDescent="0.25">
      <c r="A509" s="61" t="s">
        <v>701</v>
      </c>
      <c r="B509" s="61" t="s">
        <v>702</v>
      </c>
      <c r="C509" s="35">
        <v>4301051510</v>
      </c>
      <c r="D509" s="413">
        <v>4640242180540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117</v>
      </c>
      <c r="L509" s="37" t="s">
        <v>79</v>
      </c>
      <c r="M509" s="36">
        <v>30</v>
      </c>
      <c r="N509" s="699" t="s">
        <v>703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8" t="s">
        <v>66</v>
      </c>
    </row>
    <row r="510" spans="1:53" ht="27" hidden="1" customHeight="1" x14ac:dyDescent="0.25">
      <c r="A510" s="61" t="s">
        <v>704</v>
      </c>
      <c r="B510" s="61" t="s">
        <v>705</v>
      </c>
      <c r="C510" s="35">
        <v>4301051390</v>
      </c>
      <c r="D510" s="413">
        <v>4640242181233</v>
      </c>
      <c r="E510" s="413"/>
      <c r="F510" s="60">
        <v>0.3</v>
      </c>
      <c r="G510" s="36">
        <v>6</v>
      </c>
      <c r="H510" s="60">
        <v>1.8</v>
      </c>
      <c r="I510" s="60">
        <v>1.984</v>
      </c>
      <c r="J510" s="36">
        <v>234</v>
      </c>
      <c r="K510" s="36" t="s">
        <v>178</v>
      </c>
      <c r="L510" s="37" t="s">
        <v>79</v>
      </c>
      <c r="M510" s="36">
        <v>40</v>
      </c>
      <c r="N510" s="700" t="s">
        <v>706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49" t="s">
        <v>66</v>
      </c>
    </row>
    <row r="511" spans="1:53" ht="27" hidden="1" customHeight="1" x14ac:dyDescent="0.25">
      <c r="A511" s="61" t="s">
        <v>707</v>
      </c>
      <c r="B511" s="61" t="s">
        <v>708</v>
      </c>
      <c r="C511" s="35">
        <v>4301051508</v>
      </c>
      <c r="D511" s="413">
        <v>4640242180557</v>
      </c>
      <c r="E511" s="413"/>
      <c r="F511" s="60">
        <v>0.5</v>
      </c>
      <c r="G511" s="36">
        <v>6</v>
      </c>
      <c r="H511" s="60">
        <v>3</v>
      </c>
      <c r="I511" s="60">
        <v>3.2839999999999998</v>
      </c>
      <c r="J511" s="36">
        <v>156</v>
      </c>
      <c r="K511" s="36" t="s">
        <v>80</v>
      </c>
      <c r="L511" s="37" t="s">
        <v>79</v>
      </c>
      <c r="M511" s="36">
        <v>30</v>
      </c>
      <c r="N511" s="702" t="s">
        <v>709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IFERROR(IF(W511=0,"",ROUNDUP(W511/H511,0)*0.00753),"")</f>
        <v/>
      </c>
      <c r="Y511" s="66" t="s">
        <v>48</v>
      </c>
      <c r="Z511" s="67" t="s">
        <v>48</v>
      </c>
      <c r="AD511" s="68"/>
      <c r="BA511" s="350" t="s">
        <v>66</v>
      </c>
    </row>
    <row r="512" spans="1:53" ht="27" hidden="1" customHeight="1" x14ac:dyDescent="0.25">
      <c r="A512" s="61" t="s">
        <v>710</v>
      </c>
      <c r="B512" s="61" t="s">
        <v>711</v>
      </c>
      <c r="C512" s="35">
        <v>4301051448</v>
      </c>
      <c r="D512" s="413">
        <v>4640242181226</v>
      </c>
      <c r="E512" s="413"/>
      <c r="F512" s="60">
        <v>0.3</v>
      </c>
      <c r="G512" s="36">
        <v>6</v>
      </c>
      <c r="H512" s="60">
        <v>1.8</v>
      </c>
      <c r="I512" s="60">
        <v>1.972</v>
      </c>
      <c r="J512" s="36">
        <v>234</v>
      </c>
      <c r="K512" s="36" t="s">
        <v>178</v>
      </c>
      <c r="L512" s="37" t="s">
        <v>79</v>
      </c>
      <c r="M512" s="36">
        <v>30</v>
      </c>
      <c r="N512" s="703" t="s">
        <v>712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IFERROR(IF(W512=0,"",ROUNDUP(W512/H512,0)*0.00502),"")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29" hidden="1" x14ac:dyDescent="0.2">
      <c r="A513" s="420"/>
      <c r="B513" s="420"/>
      <c r="C513" s="420"/>
      <c r="D513" s="420"/>
      <c r="E513" s="420"/>
      <c r="F513" s="420"/>
      <c r="G513" s="420"/>
      <c r="H513" s="420"/>
      <c r="I513" s="420"/>
      <c r="J513" s="420"/>
      <c r="K513" s="420"/>
      <c r="L513" s="420"/>
      <c r="M513" s="421"/>
      <c r="N513" s="417" t="s">
        <v>43</v>
      </c>
      <c r="O513" s="418"/>
      <c r="P513" s="418"/>
      <c r="Q513" s="418"/>
      <c r="R513" s="418"/>
      <c r="S513" s="418"/>
      <c r="T513" s="419"/>
      <c r="U513" s="41" t="s">
        <v>42</v>
      </c>
      <c r="V513" s="42">
        <f>IFERROR(V508/H508,"0")+IFERROR(V509/H509,"0")+IFERROR(V510/H510,"0")+IFERROR(V511/H511,"0")+IFERROR(V512/H512,"0")</f>
        <v>0</v>
      </c>
      <c r="W513" s="42">
        <f>IFERROR(W508/H508,"0")+IFERROR(W509/H509,"0")+IFERROR(W510/H510,"0")+IFERROR(W511/H511,"0")+IFERROR(W512/H512,"0")</f>
        <v>0</v>
      </c>
      <c r="X513" s="42">
        <f>IFERROR(IF(X508="",0,X508),"0")+IFERROR(IF(X509="",0,X509),"0")+IFERROR(IF(X510="",0,X510),"0")+IFERROR(IF(X511="",0,X511),"0")+IFERROR(IF(X512="",0,X512),"0")</f>
        <v>0</v>
      </c>
      <c r="Y513" s="65"/>
      <c r="Z513" s="65"/>
    </row>
    <row r="514" spans="1:29" hidden="1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0</v>
      </c>
      <c r="V514" s="42">
        <f>IFERROR(SUM(V508:V512),"0")</f>
        <v>0</v>
      </c>
      <c r="W514" s="42">
        <f>IFERROR(SUM(W508:W512),"0")</f>
        <v>0</v>
      </c>
      <c r="X514" s="41"/>
      <c r="Y514" s="65"/>
      <c r="Z514" s="65"/>
    </row>
    <row r="515" spans="1:29" ht="15" customHeight="1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707"/>
      <c r="N515" s="704" t="s">
        <v>36</v>
      </c>
      <c r="O515" s="705"/>
      <c r="P515" s="705"/>
      <c r="Q515" s="705"/>
      <c r="R515" s="705"/>
      <c r="S515" s="705"/>
      <c r="T515" s="706"/>
      <c r="U515" s="41" t="s">
        <v>0</v>
      </c>
      <c r="V515" s="4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18004</v>
      </c>
      <c r="W515" s="4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18067.109999999997</v>
      </c>
      <c r="X515" s="41"/>
      <c r="Y515" s="65"/>
      <c r="Z515" s="65"/>
    </row>
    <row r="516" spans="1:29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7"/>
      <c r="N516" s="704" t="s">
        <v>37</v>
      </c>
      <c r="O516" s="705"/>
      <c r="P516" s="705"/>
      <c r="Q516" s="705"/>
      <c r="R516" s="705"/>
      <c r="S516" s="705"/>
      <c r="T516" s="706"/>
      <c r="U516" s="41" t="s">
        <v>0</v>
      </c>
      <c r="V516" s="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18699.350781375488</v>
      </c>
      <c r="W516" s="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18766.187999999998</v>
      </c>
      <c r="X516" s="41"/>
      <c r="Y516" s="65"/>
      <c r="Z516" s="65"/>
    </row>
    <row r="517" spans="1:29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7"/>
      <c r="N517" s="704" t="s">
        <v>38</v>
      </c>
      <c r="O517" s="705"/>
      <c r="P517" s="705"/>
      <c r="Q517" s="705"/>
      <c r="R517" s="705"/>
      <c r="S517" s="705"/>
      <c r="T517" s="706"/>
      <c r="U517" s="41" t="s">
        <v>23</v>
      </c>
      <c r="V517" s="43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27</v>
      </c>
      <c r="W517" s="43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28</v>
      </c>
      <c r="X517" s="41"/>
      <c r="Y517" s="65"/>
      <c r="Z517" s="65"/>
    </row>
    <row r="518" spans="1:29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7"/>
      <c r="N518" s="704" t="s">
        <v>39</v>
      </c>
      <c r="O518" s="705"/>
      <c r="P518" s="705"/>
      <c r="Q518" s="705"/>
      <c r="R518" s="705"/>
      <c r="S518" s="705"/>
      <c r="T518" s="706"/>
      <c r="U518" s="41" t="s">
        <v>0</v>
      </c>
      <c r="V518" s="42">
        <f>GrossWeightTotal+PalletQtyTotal*25</f>
        <v>19374.350781375488</v>
      </c>
      <c r="W518" s="42">
        <f>GrossWeightTotalR+PalletQtyTotalR*25</f>
        <v>19466.187999999998</v>
      </c>
      <c r="X518" s="41"/>
      <c r="Y518" s="65"/>
      <c r="Z518" s="65"/>
    </row>
    <row r="519" spans="1:29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7"/>
      <c r="N519" s="704" t="s">
        <v>40</v>
      </c>
      <c r="O519" s="705"/>
      <c r="P519" s="705"/>
      <c r="Q519" s="705"/>
      <c r="R519" s="705"/>
      <c r="S519" s="705"/>
      <c r="T519" s="706"/>
      <c r="U519" s="41" t="s">
        <v>23</v>
      </c>
      <c r="V519" s="4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1691.3167877873761</v>
      </c>
      <c r="W519" s="4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1700</v>
      </c>
      <c r="X519" s="41"/>
      <c r="Y519" s="65"/>
      <c r="Z519" s="65"/>
    </row>
    <row r="520" spans="1:29" ht="14.25" hidden="1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7"/>
      <c r="N520" s="704" t="s">
        <v>41</v>
      </c>
      <c r="O520" s="705"/>
      <c r="P520" s="705"/>
      <c r="Q520" s="705"/>
      <c r="R520" s="705"/>
      <c r="S520" s="705"/>
      <c r="T520" s="706"/>
      <c r="U520" s="44" t="s">
        <v>54</v>
      </c>
      <c r="V520" s="41"/>
      <c r="W520" s="41"/>
      <c r="X520" s="41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27.941550000000003</v>
      </c>
      <c r="Y520" s="65"/>
      <c r="Z520" s="65"/>
    </row>
    <row r="521" spans="1:29" ht="13.5" thickBot="1" x14ac:dyDescent="0.25"/>
    <row r="522" spans="1:29" ht="27" thickTop="1" thickBot="1" x14ac:dyDescent="0.25">
      <c r="A522" s="45" t="s">
        <v>9</v>
      </c>
      <c r="B522" s="69" t="s">
        <v>75</v>
      </c>
      <c r="C522" s="701" t="s">
        <v>111</v>
      </c>
      <c r="D522" s="701" t="s">
        <v>111</v>
      </c>
      <c r="E522" s="701" t="s">
        <v>111</v>
      </c>
      <c r="F522" s="701" t="s">
        <v>111</v>
      </c>
      <c r="G522" s="701" t="s">
        <v>240</v>
      </c>
      <c r="H522" s="701" t="s">
        <v>240</v>
      </c>
      <c r="I522" s="701" t="s">
        <v>240</v>
      </c>
      <c r="J522" s="701" t="s">
        <v>240</v>
      </c>
      <c r="K522" s="708"/>
      <c r="L522" s="701" t="s">
        <v>240</v>
      </c>
      <c r="M522" s="701" t="s">
        <v>240</v>
      </c>
      <c r="N522" s="701" t="s">
        <v>240</v>
      </c>
      <c r="O522" s="701" t="s">
        <v>240</v>
      </c>
      <c r="P522" s="69" t="s">
        <v>475</v>
      </c>
      <c r="Q522" s="701" t="s">
        <v>479</v>
      </c>
      <c r="R522" s="701" t="s">
        <v>479</v>
      </c>
      <c r="S522" s="701" t="s">
        <v>532</v>
      </c>
      <c r="T522" s="701" t="s">
        <v>532</v>
      </c>
      <c r="U522" s="69" t="s">
        <v>606</v>
      </c>
      <c r="V522" s="69" t="s">
        <v>661</v>
      </c>
      <c r="Z522" s="9"/>
      <c r="AC522" s="1"/>
    </row>
    <row r="523" spans="1:29" ht="14.25" customHeight="1" thickTop="1" x14ac:dyDescent="0.2">
      <c r="A523" s="709" t="s">
        <v>10</v>
      </c>
      <c r="B523" s="701" t="s">
        <v>75</v>
      </c>
      <c r="C523" s="701" t="s">
        <v>112</v>
      </c>
      <c r="D523" s="701" t="s">
        <v>120</v>
      </c>
      <c r="E523" s="701" t="s">
        <v>111</v>
      </c>
      <c r="F523" s="701" t="s">
        <v>232</v>
      </c>
      <c r="G523" s="701" t="s">
        <v>241</v>
      </c>
      <c r="H523" s="701" t="s">
        <v>248</v>
      </c>
      <c r="I523" s="701" t="s">
        <v>267</v>
      </c>
      <c r="J523" s="701" t="s">
        <v>326</v>
      </c>
      <c r="K523" s="1"/>
      <c r="L523" s="701" t="s">
        <v>347</v>
      </c>
      <c r="M523" s="701" t="s">
        <v>366</v>
      </c>
      <c r="N523" s="701" t="s">
        <v>444</v>
      </c>
      <c r="O523" s="701" t="s">
        <v>462</v>
      </c>
      <c r="P523" s="701" t="s">
        <v>476</v>
      </c>
      <c r="Q523" s="701" t="s">
        <v>480</v>
      </c>
      <c r="R523" s="701" t="s">
        <v>507</v>
      </c>
      <c r="S523" s="701" t="s">
        <v>533</v>
      </c>
      <c r="T523" s="701" t="s">
        <v>582</v>
      </c>
      <c r="U523" s="701" t="s">
        <v>606</v>
      </c>
      <c r="V523" s="701" t="s">
        <v>662</v>
      </c>
      <c r="Z523" s="9"/>
      <c r="AC523" s="1"/>
    </row>
    <row r="524" spans="1:29" ht="13.5" thickBot="1" x14ac:dyDescent="0.25">
      <c r="A524" s="710"/>
      <c r="B524" s="701"/>
      <c r="C524" s="701"/>
      <c r="D524" s="701"/>
      <c r="E524" s="701"/>
      <c r="F524" s="701"/>
      <c r="G524" s="701"/>
      <c r="H524" s="701"/>
      <c r="I524" s="701"/>
      <c r="J524" s="701"/>
      <c r="K524" s="1"/>
      <c r="L524" s="701"/>
      <c r="M524" s="701"/>
      <c r="N524" s="701"/>
      <c r="O524" s="701"/>
      <c r="P524" s="701"/>
      <c r="Q524" s="701"/>
      <c r="R524" s="701"/>
      <c r="S524" s="701"/>
      <c r="T524" s="701"/>
      <c r="U524" s="701"/>
      <c r="V524" s="701"/>
      <c r="Z524" s="9"/>
      <c r="AC524" s="1"/>
    </row>
    <row r="525" spans="1:29" ht="18" thickTop="1" thickBot="1" x14ac:dyDescent="0.25">
      <c r="A525" s="45" t="s">
        <v>13</v>
      </c>
      <c r="B525" s="51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1">
        <f>IFERROR(W51*1,"0")+IFERROR(W52*1,"0")</f>
        <v>0</v>
      </c>
      <c r="D525" s="51">
        <f>IFERROR(W57*1,"0")+IFERROR(W58*1,"0")+IFERROR(W59*1,"0")+IFERROR(W60*1,"0")</f>
        <v>0</v>
      </c>
      <c r="E525" s="51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974.4</v>
      </c>
      <c r="F525" s="51">
        <f>IFERROR(W133*1,"0")+IFERROR(W134*1,"0")+IFERROR(W135*1,"0")+IFERROR(W136*1,"0")</f>
        <v>201.60000000000002</v>
      </c>
      <c r="G525" s="51">
        <f>IFERROR(W142*1,"0")+IFERROR(W143*1,"0")+IFERROR(W144*1,"0")</f>
        <v>0</v>
      </c>
      <c r="H525" s="51">
        <f>IFERROR(W149*1,"0")+IFERROR(W150*1,"0")+IFERROR(W151*1,"0")+IFERROR(W152*1,"0")+IFERROR(W153*1,"0")+IFERROR(W154*1,"0")+IFERROR(W155*1,"0")+IFERROR(W156*1,"0")+IFERROR(W157*1,"0")</f>
        <v>0</v>
      </c>
      <c r="I525" s="51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205.20000000000002</v>
      </c>
      <c r="J525" s="51">
        <f>IFERROR(W207*1,"0")+IFERROR(W208*1,"0")+IFERROR(W209*1,"0")+IFERROR(W210*1,"0")+IFERROR(W211*1,"0")+IFERROR(W212*1,"0")+IFERROR(W216*1,"0")</f>
        <v>0</v>
      </c>
      <c r="K525" s="1"/>
      <c r="L525" s="51">
        <f>IFERROR(W221*1,"0")+IFERROR(W222*1,"0")+IFERROR(W223*1,"0")+IFERROR(W224*1,"0")+IFERROR(W225*1,"0")+IFERROR(W226*1,"0")</f>
        <v>0</v>
      </c>
      <c r="M525" s="51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992.15</v>
      </c>
      <c r="N525" s="51">
        <f>IFERROR(W290*1,"0")+IFERROR(W291*1,"0")+IFERROR(W292*1,"0")+IFERROR(W293*1,"0")+IFERROR(W294*1,"0")+IFERROR(W295*1,"0")+IFERROR(W296*1,"0")+IFERROR(W297*1,"0")+IFERROR(W301*1,"0")+IFERROR(W302*1,"0")</f>
        <v>100</v>
      </c>
      <c r="O525" s="51">
        <f>IFERROR(W307*1,"0")+IFERROR(W311*1,"0")+IFERROR(W312*1,"0")+IFERROR(W313*1,"0")+IFERROR(W317*1,"0")+IFERROR(W321*1,"0")</f>
        <v>0</v>
      </c>
      <c r="P525" s="51">
        <f>IFERROR(W327*1,"0")</f>
        <v>0</v>
      </c>
      <c r="Q525" s="51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14337</v>
      </c>
      <c r="R525" s="51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51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151.20000000000002</v>
      </c>
      <c r="T525" s="51">
        <f>IFERROR(W425*1,"0")+IFERROR(W426*1,"0")+IFERROR(W430*1,"0")+IFERROR(W431*1,"0")+IFERROR(W432*1,"0")+IFERROR(W433*1,"0")+IFERROR(W434*1,"0")+IFERROR(W435*1,"0")+IFERROR(W436*1,"0")+IFERROR(W440*1,"0")+IFERROR(W444*1,"0")</f>
        <v>151.20000000000002</v>
      </c>
      <c r="U525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353.76</v>
      </c>
      <c r="V525" s="51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600.6</v>
      </c>
      <c r="Z525" s="9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691,32"/>
        <filter val="100,00"/>
        <filter val="112,00"/>
        <filter val="120,00"/>
        <filter val="14 150,00"/>
        <filter val="14,36"/>
        <filter val="142,86"/>
        <filter val="15,00"/>
        <filter val="150,00"/>
        <filter val="160,00"/>
        <filter val="18 004,00"/>
        <filter val="18 699,35"/>
        <filter val="19 374,35"/>
        <filter val="20,00"/>
        <filter val="20,39"/>
        <filter val="200,00"/>
        <filter val="23,81"/>
        <filter val="240,00"/>
        <filter val="250,00"/>
        <filter val="27"/>
        <filter val="270,00"/>
        <filter val="28,52"/>
        <filter val="28,57"/>
        <filter val="30,00"/>
        <filter val="33,33"/>
        <filter val="340,00"/>
        <filter val="35,71"/>
        <filter val="350,00"/>
        <filter val="360,00"/>
        <filter val="37,04"/>
        <filter val="38,57"/>
        <filter val="38,89"/>
        <filter val="50,00"/>
        <filter val="52,00"/>
        <filter val="60,00"/>
        <filter val="600,00"/>
        <filter val="66,29"/>
        <filter val="68,93"/>
        <filter val="7 000,00"/>
        <filter val="7 150,00"/>
        <filter val="70,00"/>
        <filter val="80,00"/>
        <filter val="90,00"/>
        <filter val="943,33"/>
      </filters>
    </filterColumn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2" t="s">
        <v>714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716</v>
      </c>
      <c r="C6" s="52" t="s">
        <v>717</v>
      </c>
      <c r="D6" s="52" t="s">
        <v>718</v>
      </c>
      <c r="E6" s="52" t="s">
        <v>48</v>
      </c>
    </row>
    <row r="7" spans="2:8" x14ac:dyDescent="0.2">
      <c r="B7" s="52" t="s">
        <v>719</v>
      </c>
      <c r="C7" s="52" t="s">
        <v>720</v>
      </c>
      <c r="D7" s="52" t="s">
        <v>721</v>
      </c>
      <c r="E7" s="52" t="s">
        <v>48</v>
      </c>
    </row>
    <row r="8" spans="2:8" x14ac:dyDescent="0.2">
      <c r="B8" s="52" t="s">
        <v>722</v>
      </c>
      <c r="C8" s="52" t="s">
        <v>723</v>
      </c>
      <c r="D8" s="52" t="s">
        <v>724</v>
      </c>
      <c r="E8" s="52" t="s">
        <v>48</v>
      </c>
    </row>
    <row r="9" spans="2:8" x14ac:dyDescent="0.2">
      <c r="B9" s="52" t="s">
        <v>725</v>
      </c>
      <c r="C9" s="52" t="s">
        <v>726</v>
      </c>
      <c r="D9" s="52" t="s">
        <v>727</v>
      </c>
      <c r="E9" s="52" t="s">
        <v>48</v>
      </c>
    </row>
    <row r="10" spans="2:8" x14ac:dyDescent="0.2">
      <c r="B10" s="52" t="s">
        <v>728</v>
      </c>
      <c r="C10" s="52" t="s">
        <v>729</v>
      </c>
      <c r="D10" s="52" t="s">
        <v>730</v>
      </c>
      <c r="E10" s="52" t="s">
        <v>48</v>
      </c>
    </row>
    <row r="11" spans="2:8" x14ac:dyDescent="0.2">
      <c r="B11" s="52" t="s">
        <v>731</v>
      </c>
      <c r="C11" s="52" t="s">
        <v>732</v>
      </c>
      <c r="D11" s="52" t="s">
        <v>733</v>
      </c>
      <c r="E11" s="52" t="s">
        <v>48</v>
      </c>
    </row>
    <row r="13" spans="2:8" x14ac:dyDescent="0.2">
      <c r="B13" s="52" t="s">
        <v>734</v>
      </c>
      <c r="C13" s="52" t="s">
        <v>717</v>
      </c>
      <c r="D13" s="52" t="s">
        <v>48</v>
      </c>
      <c r="E13" s="52" t="s">
        <v>48</v>
      </c>
    </row>
    <row r="15" spans="2:8" x14ac:dyDescent="0.2">
      <c r="B15" s="52" t="s">
        <v>735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736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737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738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739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750</v>
      </c>
      <c r="C35" s="52" t="s">
        <v>48</v>
      </c>
      <c r="D35" s="52" t="s">
        <v>48</v>
      </c>
      <c r="E35" s="52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2024-03-19T11:20:34Z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