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D2B950-2A5A-42BF-8C9D-FEF3688535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W505" i="1" s="1"/>
  <c r="V499" i="1"/>
  <c r="V498" i="1"/>
  <c r="W497" i="1"/>
  <c r="X497" i="1" s="1"/>
  <c r="W496" i="1"/>
  <c r="X496" i="1" s="1"/>
  <c r="W495" i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N467" i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X409" i="1"/>
  <c r="W409" i="1"/>
  <c r="N409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N392" i="1"/>
  <c r="X391" i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X313" i="1"/>
  <c r="W313" i="1"/>
  <c r="N313" i="1"/>
  <c r="W312" i="1"/>
  <c r="X312" i="1" s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W283" i="1"/>
  <c r="X283" i="1" s="1"/>
  <c r="N283" i="1"/>
  <c r="V281" i="1"/>
  <c r="V280" i="1"/>
  <c r="W279" i="1"/>
  <c r="X279" i="1" s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W110" i="1"/>
  <c r="X110" i="1" s="1"/>
  <c r="N110" i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X246" i="1"/>
  <c r="W93" i="1"/>
  <c r="X158" i="1"/>
  <c r="X61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V525" i="1"/>
  <c r="W492" i="1"/>
  <c r="X487" i="1"/>
  <c r="X492" i="1" s="1"/>
  <c r="V515" i="1"/>
  <c r="W34" i="1"/>
  <c r="X89" i="1"/>
  <c r="X93" i="1" s="1"/>
  <c r="X107" i="1"/>
  <c r="X119" i="1" s="1"/>
  <c r="W129" i="1"/>
  <c r="L525" i="1"/>
  <c r="W227" i="1"/>
  <c r="X221" i="1"/>
  <c r="X227" i="1" s="1"/>
  <c r="X274" i="1"/>
  <c r="X298" i="1"/>
  <c r="W308" i="1"/>
  <c r="X307" i="1"/>
  <c r="X308" i="1" s="1"/>
  <c r="X314" i="1"/>
  <c r="W352" i="1"/>
  <c r="X350" i="1"/>
  <c r="X352" i="1" s="1"/>
  <c r="W411" i="1"/>
  <c r="X407" i="1"/>
  <c r="W438" i="1"/>
  <c r="X430" i="1"/>
  <c r="W442" i="1"/>
  <c r="W441" i="1"/>
  <c r="X440" i="1"/>
  <c r="X441" i="1" s="1"/>
  <c r="W446" i="1"/>
  <c r="W445" i="1"/>
  <c r="X444" i="1"/>
  <c r="X445" i="1" s="1"/>
  <c r="W468" i="1"/>
  <c r="X466" i="1"/>
  <c r="W482" i="1"/>
  <c r="X480" i="1"/>
  <c r="W176" i="1"/>
  <c r="W196" i="1"/>
  <c r="W204" i="1"/>
  <c r="W287" i="1"/>
  <c r="W286" i="1"/>
  <c r="W412" i="1"/>
  <c r="T525" i="1"/>
  <c r="W437" i="1"/>
  <c r="W463" i="1"/>
  <c r="W469" i="1"/>
  <c r="W477" i="1"/>
  <c r="W483" i="1"/>
  <c r="W499" i="1"/>
  <c r="W513" i="1"/>
  <c r="X341" i="1"/>
  <c r="V518" i="1"/>
  <c r="X34" i="1"/>
  <c r="X86" i="1"/>
  <c r="X129" i="1"/>
  <c r="X17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J525" i="1"/>
  <c r="W213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X374" i="1"/>
  <c r="X377" i="1" s="1"/>
  <c r="W378" i="1"/>
  <c r="W404" i="1"/>
  <c r="X392" i="1"/>
  <c r="X404" i="1" s="1"/>
  <c r="H9" i="1"/>
  <c r="B525" i="1"/>
  <c r="W517" i="1"/>
  <c r="W516" i="1"/>
  <c r="V519" i="1"/>
  <c r="W24" i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X96" i="1"/>
  <c r="X104" i="1" s="1"/>
  <c r="X133" i="1"/>
  <c r="X137" i="1" s="1"/>
  <c r="W138" i="1"/>
  <c r="G525" i="1"/>
  <c r="W146" i="1"/>
  <c r="H525" i="1"/>
  <c r="W159" i="1"/>
  <c r="I525" i="1"/>
  <c r="W164" i="1"/>
  <c r="X167" i="1"/>
  <c r="X169" i="1" s="1"/>
  <c r="X179" i="1"/>
  <c r="X196" i="1" s="1"/>
  <c r="X199" i="1"/>
  <c r="X203" i="1" s="1"/>
  <c r="X207" i="1"/>
  <c r="X213" i="1" s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W357" i="1"/>
  <c r="X355" i="1"/>
  <c r="X356" i="1" s="1"/>
  <c r="W228" i="1"/>
  <c r="M525" i="1"/>
  <c r="W247" i="1"/>
  <c r="N525" i="1"/>
  <c r="W298" i="1"/>
  <c r="O525" i="1"/>
  <c r="W309" i="1"/>
  <c r="W329" i="1"/>
  <c r="Q525" i="1"/>
  <c r="W341" i="1"/>
  <c r="R525" i="1"/>
  <c r="W365" i="1"/>
  <c r="X360" i="1"/>
  <c r="X365" i="1" s="1"/>
  <c r="W366" i="1"/>
  <c r="W371" i="1"/>
  <c r="X368" i="1"/>
  <c r="X370" i="1" s="1"/>
  <c r="W377" i="1"/>
  <c r="W381" i="1"/>
  <c r="X380" i="1"/>
  <c r="X381" i="1" s="1"/>
  <c r="W382" i="1"/>
  <c r="S525" i="1"/>
  <c r="W389" i="1"/>
  <c r="X386" i="1"/>
  <c r="X388" i="1" s="1"/>
  <c r="W405" i="1"/>
  <c r="X408" i="1"/>
  <c r="X414" i="1"/>
  <c r="X415" i="1" s="1"/>
  <c r="W415" i="1"/>
  <c r="X418" i="1"/>
  <c r="X421" i="1" s="1"/>
  <c r="W421" i="1"/>
  <c r="X425" i="1"/>
  <c r="X427" i="1" s="1"/>
  <c r="W428" i="1"/>
  <c r="X431" i="1"/>
  <c r="X437" i="1" s="1"/>
  <c r="X450" i="1"/>
  <c r="X463" i="1" s="1"/>
  <c r="W464" i="1"/>
  <c r="X467" i="1"/>
  <c r="X471" i="1"/>
  <c r="X477" i="1" s="1"/>
  <c r="W478" i="1"/>
  <c r="X481" i="1"/>
  <c r="X482" i="1" s="1"/>
  <c r="W493" i="1"/>
  <c r="X495" i="1"/>
  <c r="X498" i="1" s="1"/>
  <c r="W498" i="1"/>
  <c r="W506" i="1"/>
  <c r="W514" i="1"/>
  <c r="U525" i="1"/>
  <c r="W427" i="1"/>
  <c r="X501" i="1"/>
  <c r="X505" i="1" s="1"/>
  <c r="X508" i="1"/>
  <c r="X513" i="1" s="1"/>
  <c r="X468" i="1" l="1"/>
  <c r="X411" i="1"/>
  <c r="W519" i="1"/>
  <c r="X520" i="1"/>
  <c r="W515" i="1"/>
  <c r="W518" i="1"/>
</calcChain>
</file>

<file path=xl/sharedStrings.xml><?xml version="1.0" encoding="utf-8"?>
<sst xmlns="http://schemas.openxmlformats.org/spreadsheetml/2006/main" count="2204" uniqueCount="730">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</sst>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89" t="s">
        <v>0</v>
      </c>
      <c r="E1" s="353"/>
      <c r="F1" s="353"/>
      <c r="G1" s="12" t="s">
        <v>1</v>
      </c>
      <c r="H1" s="489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44" t="s">
        <v>8</v>
      </c>
      <c r="B5" s="389"/>
      <c r="C5" s="390"/>
      <c r="D5" s="635"/>
      <c r="E5" s="636"/>
      <c r="F5" s="421" t="s">
        <v>9</v>
      </c>
      <c r="G5" s="390"/>
      <c r="H5" s="635"/>
      <c r="I5" s="676"/>
      <c r="J5" s="676"/>
      <c r="K5" s="676"/>
      <c r="L5" s="636"/>
      <c r="N5" s="24" t="s">
        <v>10</v>
      </c>
      <c r="O5" s="412">
        <v>45373</v>
      </c>
      <c r="P5" s="413"/>
      <c r="R5" s="372" t="s">
        <v>11</v>
      </c>
      <c r="S5" s="373"/>
      <c r="T5" s="559" t="s">
        <v>12</v>
      </c>
      <c r="U5" s="413"/>
      <c r="Z5" s="51"/>
      <c r="AA5" s="51"/>
      <c r="AB5" s="51"/>
    </row>
    <row r="6" spans="1:29" s="341" customFormat="1" ht="24" customHeight="1" x14ac:dyDescent="0.2">
      <c r="A6" s="644" t="s">
        <v>13</v>
      </c>
      <c r="B6" s="389"/>
      <c r="C6" s="390"/>
      <c r="D6" s="455" t="s">
        <v>715</v>
      </c>
      <c r="E6" s="456"/>
      <c r="F6" s="456"/>
      <c r="G6" s="456"/>
      <c r="H6" s="456"/>
      <c r="I6" s="456"/>
      <c r="J6" s="456"/>
      <c r="K6" s="456"/>
      <c r="L6" s="413"/>
      <c r="N6" s="24" t="s">
        <v>15</v>
      </c>
      <c r="O6" s="614" t="str">
        <f>IF(O5=0," ",CHOOSE(WEEKDAY(O5,2),"Понедельник","Вторник","Среда","Четверг","Пятница","Суббота","Воскресенье"))</f>
        <v>Пятница</v>
      </c>
      <c r="P6" s="356"/>
      <c r="R6" s="664" t="s">
        <v>16</v>
      </c>
      <c r="S6" s="373"/>
      <c r="T6" s="543" t="s">
        <v>17</v>
      </c>
      <c r="U6" s="54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35" t="str">
        <f>IFERROR(VLOOKUP(DeliveryAddress,Table,3,0),1)</f>
        <v>2</v>
      </c>
      <c r="E7" s="536"/>
      <c r="F7" s="536"/>
      <c r="G7" s="536"/>
      <c r="H7" s="536"/>
      <c r="I7" s="536"/>
      <c r="J7" s="536"/>
      <c r="K7" s="536"/>
      <c r="L7" s="469"/>
      <c r="N7" s="24"/>
      <c r="O7" s="42"/>
      <c r="P7" s="42"/>
      <c r="R7" s="368"/>
      <c r="S7" s="373"/>
      <c r="T7" s="545"/>
      <c r="U7" s="546"/>
      <c r="Z7" s="51"/>
      <c r="AA7" s="51"/>
      <c r="AB7" s="51"/>
    </row>
    <row r="8" spans="1:29" s="341" customFormat="1" ht="25.5" customHeight="1" x14ac:dyDescent="0.2">
      <c r="A8" s="380" t="s">
        <v>18</v>
      </c>
      <c r="B8" s="359"/>
      <c r="C8" s="360"/>
      <c r="D8" s="640"/>
      <c r="E8" s="641"/>
      <c r="F8" s="641"/>
      <c r="G8" s="641"/>
      <c r="H8" s="641"/>
      <c r="I8" s="641"/>
      <c r="J8" s="641"/>
      <c r="K8" s="641"/>
      <c r="L8" s="642"/>
      <c r="N8" s="24" t="s">
        <v>19</v>
      </c>
      <c r="O8" s="541">
        <v>0.33333333333333331</v>
      </c>
      <c r="P8" s="413"/>
      <c r="R8" s="368"/>
      <c r="S8" s="373"/>
      <c r="T8" s="545"/>
      <c r="U8" s="546"/>
      <c r="Z8" s="51"/>
      <c r="AA8" s="51"/>
      <c r="AB8" s="51"/>
    </row>
    <row r="9" spans="1:29" s="341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34"/>
      <c r="E9" s="43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435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5"/>
      <c r="L9" s="435"/>
      <c r="N9" s="26" t="s">
        <v>20</v>
      </c>
      <c r="O9" s="412"/>
      <c r="P9" s="413"/>
      <c r="R9" s="368"/>
      <c r="S9" s="373"/>
      <c r="T9" s="547"/>
      <c r="U9" s="548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34"/>
      <c r="E10" s="43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4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541"/>
      <c r="P10" s="413"/>
      <c r="S10" s="24" t="s">
        <v>22</v>
      </c>
      <c r="T10" s="674" t="s">
        <v>23</v>
      </c>
      <c r="U10" s="54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1"/>
      <c r="P11" s="413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20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90"/>
      <c r="N12" s="24" t="s">
        <v>29</v>
      </c>
      <c r="O12" s="468"/>
      <c r="P12" s="469"/>
      <c r="Q12" s="23"/>
      <c r="S12" s="24"/>
      <c r="T12" s="353"/>
      <c r="U12" s="368"/>
      <c r="Z12" s="51"/>
      <c r="AA12" s="51"/>
      <c r="AB12" s="51"/>
    </row>
    <row r="13" spans="1:29" s="341" customFormat="1" ht="23.25" customHeight="1" x14ac:dyDescent="0.2">
      <c r="A13" s="420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0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20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90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8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90"/>
      <c r="N15" s="572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3"/>
      <c r="O16" s="573"/>
      <c r="P16" s="573"/>
      <c r="Q16" s="573"/>
      <c r="R16" s="5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80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12"/>
      <c r="P17" s="612"/>
      <c r="Q17" s="612"/>
      <c r="R17" s="363"/>
      <c r="S17" s="445" t="s">
        <v>48</v>
      </c>
      <c r="T17" s="390"/>
      <c r="U17" s="362" t="s">
        <v>49</v>
      </c>
      <c r="V17" s="362" t="s">
        <v>50</v>
      </c>
      <c r="W17" s="681" t="s">
        <v>51</v>
      </c>
      <c r="X17" s="362" t="s">
        <v>52</v>
      </c>
      <c r="Y17" s="378" t="s">
        <v>53</v>
      </c>
      <c r="Z17" s="378" t="s">
        <v>54</v>
      </c>
      <c r="AA17" s="378" t="s">
        <v>55</v>
      </c>
      <c r="AB17" s="656"/>
      <c r="AC17" s="657"/>
      <c r="AD17" s="586"/>
      <c r="BA17" s="650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13"/>
      <c r="P18" s="613"/>
      <c r="Q18" s="613"/>
      <c r="R18" s="365"/>
      <c r="S18" s="342" t="s">
        <v>57</v>
      </c>
      <c r="T18" s="342" t="s">
        <v>58</v>
      </c>
      <c r="U18" s="366"/>
      <c r="V18" s="366"/>
      <c r="W18" s="682"/>
      <c r="X18" s="366"/>
      <c r="Y18" s="379"/>
      <c r="Z18" s="379"/>
      <c r="AA18" s="658"/>
      <c r="AB18" s="659"/>
      <c r="AC18" s="660"/>
      <c r="AD18" s="587"/>
      <c r="BA18" s="368"/>
    </row>
    <row r="19" spans="1:53" ht="27.75" hidden="1" customHeight="1" x14ac:dyDescent="0.2">
      <c r="A19" s="391" t="s">
        <v>59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48"/>
      <c r="Z19" s="48"/>
    </row>
    <row r="20" spans="1:53" ht="16.5" hidden="1" customHeight="1" x14ac:dyDescent="0.25">
      <c r="A20" s="36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3"/>
      <c r="Z20" s="343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6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6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6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6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7">
        <v>4607091383881</v>
      </c>
      <c r="E27" s="356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398" t="s">
        <v>72</v>
      </c>
      <c r="O27" s="355"/>
      <c r="P27" s="355"/>
      <c r="Q27" s="355"/>
      <c r="R27" s="356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7">
        <v>4607091388237</v>
      </c>
      <c r="E28" s="356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6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7">
        <v>4607091383935</v>
      </c>
      <c r="E29" s="356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6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7">
        <v>4680115881853</v>
      </c>
      <c r="E30" s="356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6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7">
        <v>4607091383911</v>
      </c>
      <c r="E31" s="356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6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7">
        <v>4607091383911</v>
      </c>
      <c r="E32" s="356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39" t="s">
        <v>83</v>
      </c>
      <c r="O32" s="355"/>
      <c r="P32" s="355"/>
      <c r="Q32" s="355"/>
      <c r="R32" s="356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7">
        <v>4607091388244</v>
      </c>
      <c r="E33" s="356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1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6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6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8"/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76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7" t="s">
        <v>86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7">
        <v>4607091388503</v>
      </c>
      <c r="E37" s="356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6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75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6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8"/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76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7" t="s">
        <v>91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7">
        <v>4607091388282</v>
      </c>
      <c r="E41" s="356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6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75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6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8"/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76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7" t="s">
        <v>95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7">
        <v>4607091389111</v>
      </c>
      <c r="E45" s="356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6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75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6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8"/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76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391" t="s">
        <v>98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48"/>
      <c r="Z48" s="48"/>
    </row>
    <row r="49" spans="1:53" ht="16.5" hidden="1" customHeight="1" x14ac:dyDescent="0.25">
      <c r="A49" s="369" t="s">
        <v>99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3"/>
      <c r="Z49" s="343"/>
    </row>
    <row r="50" spans="1:53" ht="14.25" hidden="1" customHeight="1" x14ac:dyDescent="0.25">
      <c r="A50" s="367" t="s">
        <v>100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344"/>
      <c r="Z50" s="34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7">
        <v>4680115881440</v>
      </c>
      <c r="E51" s="356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6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7">
        <v>4680115881433</v>
      </c>
      <c r="E52" s="356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6"/>
      <c r="S52" s="34"/>
      <c r="T52" s="34"/>
      <c r="U52" s="35" t="s">
        <v>65</v>
      </c>
      <c r="V52" s="348">
        <v>45</v>
      </c>
      <c r="W52" s="349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75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6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50">
        <f>IFERROR(V51/H51,"0")+IFERROR(V52/H52,"0")</f>
        <v>16.666666666666664</v>
      </c>
      <c r="W53" s="350">
        <f>IFERROR(W51/H51,"0")+IFERROR(W52/H52,"0")</f>
        <v>17</v>
      </c>
      <c r="X53" s="350">
        <f>IFERROR(IF(X51="",0,X51),"0")+IFERROR(IF(X52="",0,X52),"0")</f>
        <v>0.12801000000000001</v>
      </c>
      <c r="Y53" s="351"/>
      <c r="Z53" s="351"/>
    </row>
    <row r="54" spans="1:53" x14ac:dyDescent="0.2">
      <c r="A54" s="368"/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76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50">
        <f>IFERROR(SUM(V51:V52),"0")</f>
        <v>45</v>
      </c>
      <c r="W54" s="350">
        <f>IFERROR(SUM(W51:W52),"0")</f>
        <v>45.900000000000006</v>
      </c>
      <c r="X54" s="37"/>
      <c r="Y54" s="351"/>
      <c r="Z54" s="351"/>
    </row>
    <row r="55" spans="1:53" ht="16.5" hidden="1" customHeight="1" x14ac:dyDescent="0.25">
      <c r="A55" s="369" t="s">
        <v>107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3"/>
      <c r="Z55" s="343"/>
    </row>
    <row r="56" spans="1:53" ht="14.25" hidden="1" customHeight="1" x14ac:dyDescent="0.25">
      <c r="A56" s="367" t="s">
        <v>108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7">
        <v>4680115881426</v>
      </c>
      <c r="E57" s="356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6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7">
        <v>4680115881426</v>
      </c>
      <c r="E58" s="356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6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7">
        <v>4680115881419</v>
      </c>
      <c r="E59" s="356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6"/>
      <c r="S59" s="34"/>
      <c r="T59" s="34"/>
      <c r="U59" s="35" t="s">
        <v>65</v>
      </c>
      <c r="V59" s="348">
        <v>405</v>
      </c>
      <c r="W59" s="349">
        <f>IFERROR(IF(V59="",0,CEILING((V59/$H59),1)*$H59),"")</f>
        <v>405</v>
      </c>
      <c r="X59" s="36">
        <f>IFERROR(IF(W59=0,"",ROUNDUP(W59/H59,0)*0.00937),"")</f>
        <v>0.84329999999999994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7">
        <v>4680115881525</v>
      </c>
      <c r="E60" s="356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8" t="s">
        <v>117</v>
      </c>
      <c r="O60" s="355"/>
      <c r="P60" s="355"/>
      <c r="Q60" s="355"/>
      <c r="R60" s="356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75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6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50">
        <f>IFERROR(V57/H57,"0")+IFERROR(V58/H58,"0")+IFERROR(V59/H59,"0")+IFERROR(V60/H60,"0")</f>
        <v>108.51851851851852</v>
      </c>
      <c r="W61" s="350">
        <f>IFERROR(W57/H57,"0")+IFERROR(W58/H58,"0")+IFERROR(W59/H59,"0")+IFERROR(W60/H60,"0")</f>
        <v>109</v>
      </c>
      <c r="X61" s="350">
        <f>IFERROR(IF(X57="",0,X57),"0")+IFERROR(IF(X58="",0,X58),"0")+IFERROR(IF(X59="",0,X59),"0")+IFERROR(IF(X60="",0,X60),"0")</f>
        <v>1.2565499999999998</v>
      </c>
      <c r="Y61" s="351"/>
      <c r="Z61" s="351"/>
    </row>
    <row r="62" spans="1:53" x14ac:dyDescent="0.2">
      <c r="A62" s="368"/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76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50">
        <f>IFERROR(SUM(V57:V60),"0")</f>
        <v>605</v>
      </c>
      <c r="W62" s="350">
        <f>IFERROR(SUM(W57:W60),"0")</f>
        <v>610.20000000000005</v>
      </c>
      <c r="X62" s="37"/>
      <c r="Y62" s="351"/>
      <c r="Z62" s="351"/>
    </row>
    <row r="63" spans="1:53" ht="16.5" hidden="1" customHeight="1" x14ac:dyDescent="0.25">
      <c r="A63" s="369" t="s">
        <v>98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3"/>
      <c r="Z63" s="343"/>
    </row>
    <row r="64" spans="1:53" ht="14.25" hidden="1" customHeight="1" x14ac:dyDescent="0.25">
      <c r="A64" s="367" t="s">
        <v>108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7">
        <v>4607091382945</v>
      </c>
      <c r="E65" s="356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6"/>
      <c r="S65" s="34"/>
      <c r="T65" s="34"/>
      <c r="U65" s="35" t="s">
        <v>65</v>
      </c>
      <c r="V65" s="348">
        <v>30</v>
      </c>
      <c r="W65" s="349">
        <f t="shared" ref="W65:W85" si="2">IFERROR(IF(V65="",0,CEILING((V65/$H65),1)*$H65),"")</f>
        <v>33.599999999999994</v>
      </c>
      <c r="X65" s="36">
        <f t="shared" ref="X65:X71" si="3"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4301011540</v>
      </c>
      <c r="D66" s="357">
        <v>4607091385670</v>
      </c>
      <c r="E66" s="356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6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7">
        <v>4607091385670</v>
      </c>
      <c r="E67" s="356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6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7">
        <v>4680115883956</v>
      </c>
      <c r="E68" s="356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6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7">
        <v>4680115881327</v>
      </c>
      <c r="E69" s="356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6"/>
      <c r="S69" s="34"/>
      <c r="T69" s="34"/>
      <c r="U69" s="35" t="s">
        <v>65</v>
      </c>
      <c r="V69" s="348">
        <v>100</v>
      </c>
      <c r="W69" s="34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7">
        <v>4680115882133</v>
      </c>
      <c r="E70" s="356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6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4301011703</v>
      </c>
      <c r="D71" s="357">
        <v>4680115882133</v>
      </c>
      <c r="E71" s="356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6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7">
        <v>4607091382952</v>
      </c>
      <c r="E72" s="356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6"/>
      <c r="S72" s="34"/>
      <c r="T72" s="34"/>
      <c r="U72" s="35" t="s">
        <v>65</v>
      </c>
      <c r="V72" s="348">
        <v>20</v>
      </c>
      <c r="W72" s="349">
        <f t="shared" si="2"/>
        <v>21</v>
      </c>
      <c r="X72" s="36">
        <f>IFERROR(IF(W72=0,"",ROUNDUP(W72/H72,0)*0.00753),"")</f>
        <v>5.271E-2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7">
        <v>4680115882539</v>
      </c>
      <c r="E73" s="356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7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6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7">
        <v>4607091385687</v>
      </c>
      <c r="E74" s="356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6"/>
      <c r="S74" s="34"/>
      <c r="T74" s="34"/>
      <c r="U74" s="35" t="s">
        <v>65</v>
      </c>
      <c r="V74" s="348">
        <v>696</v>
      </c>
      <c r="W74" s="349">
        <f t="shared" si="2"/>
        <v>696</v>
      </c>
      <c r="X74" s="36">
        <f t="shared" si="4"/>
        <v>1.6303799999999999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7">
        <v>4607091384604</v>
      </c>
      <c r="E75" s="356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6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7">
        <v>4680115880283</v>
      </c>
      <c r="E76" s="356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6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7">
        <v>4680115883949</v>
      </c>
      <c r="E77" s="356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7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6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7">
        <v>4680115881518</v>
      </c>
      <c r="E78" s="356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5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6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7">
        <v>4680115881303</v>
      </c>
      <c r="E79" s="356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6"/>
      <c r="S79" s="34"/>
      <c r="T79" s="34"/>
      <c r="U79" s="35" t="s">
        <v>65</v>
      </c>
      <c r="V79" s="348">
        <v>580.5</v>
      </c>
      <c r="W79" s="349">
        <f t="shared" si="2"/>
        <v>580.5</v>
      </c>
      <c r="X79" s="36">
        <f t="shared" si="4"/>
        <v>1.2087300000000001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7">
        <v>4680115882577</v>
      </c>
      <c r="E80" s="356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6"/>
      <c r="S80" s="34"/>
      <c r="T80" s="34"/>
      <c r="U80" s="35" t="s">
        <v>65</v>
      </c>
      <c r="V80" s="348">
        <v>100</v>
      </c>
      <c r="W80" s="349">
        <f t="shared" si="2"/>
        <v>102.4</v>
      </c>
      <c r="X80" s="36">
        <f>IFERROR(IF(W80=0,"",ROUNDUP(W80/H80,0)*0.00753),"")</f>
        <v>0.24096000000000001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7">
        <v>4680115882577</v>
      </c>
      <c r="E81" s="356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6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7">
        <v>4680115882720</v>
      </c>
      <c r="E82" s="356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6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7">
        <v>4680115880269</v>
      </c>
      <c r="E83" s="356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3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6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7">
        <v>4680115880429</v>
      </c>
      <c r="E84" s="356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3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6"/>
      <c r="S84" s="34"/>
      <c r="T84" s="34"/>
      <c r="U84" s="35" t="s">
        <v>65</v>
      </c>
      <c r="V84" s="348">
        <v>1044</v>
      </c>
      <c r="W84" s="349">
        <f t="shared" si="2"/>
        <v>1044</v>
      </c>
      <c r="X84" s="36">
        <f>IFERROR(IF(W84=0,"",ROUNDUP(W84/H84,0)*0.00937),"")</f>
        <v>2.1738399999999998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7">
        <v>4680115881457</v>
      </c>
      <c r="E85" s="356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4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6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6"/>
      <c r="N86" s="358" t="s">
        <v>66</v>
      </c>
      <c r="O86" s="359"/>
      <c r="P86" s="359"/>
      <c r="Q86" s="359"/>
      <c r="R86" s="359"/>
      <c r="S86" s="359"/>
      <c r="T86" s="360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584.85449735449743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5.5893699999999997</v>
      </c>
      <c r="Y86" s="351"/>
      <c r="Z86" s="351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6"/>
      <c r="N87" s="358" t="s">
        <v>66</v>
      </c>
      <c r="O87" s="359"/>
      <c r="P87" s="359"/>
      <c r="Q87" s="359"/>
      <c r="R87" s="359"/>
      <c r="S87" s="359"/>
      <c r="T87" s="360"/>
      <c r="U87" s="37" t="s">
        <v>65</v>
      </c>
      <c r="V87" s="350">
        <f>IFERROR(SUM(V65:V85),"0")</f>
        <v>2570.5</v>
      </c>
      <c r="W87" s="350">
        <f>IFERROR(SUM(W65:W85),"0")</f>
        <v>2585.5</v>
      </c>
      <c r="X87" s="37"/>
      <c r="Y87" s="351"/>
      <c r="Z87" s="351"/>
    </row>
    <row r="88" spans="1:53" ht="14.25" hidden="1" customHeight="1" x14ac:dyDescent="0.25">
      <c r="A88" s="367" t="s">
        <v>100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7">
        <v>4680115881488</v>
      </c>
      <c r="E89" s="356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6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6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3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6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6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3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6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6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6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6"/>
      <c r="N93" s="358" t="s">
        <v>66</v>
      </c>
      <c r="O93" s="359"/>
      <c r="P93" s="359"/>
      <c r="Q93" s="359"/>
      <c r="R93" s="359"/>
      <c r="S93" s="359"/>
      <c r="T93" s="360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6"/>
      <c r="N94" s="358" t="s">
        <v>66</v>
      </c>
      <c r="O94" s="359"/>
      <c r="P94" s="359"/>
      <c r="Q94" s="359"/>
      <c r="R94" s="359"/>
      <c r="S94" s="359"/>
      <c r="T94" s="360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7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6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6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6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6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6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6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6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6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6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6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6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7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6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6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6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6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6"/>
      <c r="S103" s="34"/>
      <c r="T103" s="34"/>
      <c r="U103" s="35" t="s">
        <v>65</v>
      </c>
      <c r="V103" s="348">
        <v>42</v>
      </c>
      <c r="W103" s="349">
        <f t="shared" si="5"/>
        <v>42</v>
      </c>
      <c r="X103" s="36">
        <f>IFERROR(IF(W103=0,"",ROUNDUP(W103/H103,0)*0.00753),"")</f>
        <v>0.11295000000000001</v>
      </c>
      <c r="Y103" s="56"/>
      <c r="Z103" s="57"/>
      <c r="AD103" s="58"/>
      <c r="BA103" s="109" t="s">
        <v>1</v>
      </c>
    </row>
    <row r="104" spans="1:53" x14ac:dyDescent="0.2">
      <c r="A104" s="375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6"/>
      <c r="N104" s="358" t="s">
        <v>66</v>
      </c>
      <c r="O104" s="359"/>
      <c r="P104" s="359"/>
      <c r="Q104" s="359"/>
      <c r="R104" s="359"/>
      <c r="S104" s="359"/>
      <c r="T104" s="360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15.000000000000002</v>
      </c>
      <c r="W104" s="350">
        <f>IFERROR(W96/H96,"0")+IFERROR(W97/H97,"0")+IFERROR(W98/H98,"0")+IFERROR(W99/H99,"0")+IFERROR(W100/H100,"0")+IFERROR(W101/H101,"0")+IFERROR(W102/H102,"0")+IFERROR(W103/H103,"0")</f>
        <v>15.000000000000002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1"/>
      <c r="Z104" s="351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6"/>
      <c r="N105" s="358" t="s">
        <v>66</v>
      </c>
      <c r="O105" s="359"/>
      <c r="P105" s="359"/>
      <c r="Q105" s="359"/>
      <c r="R105" s="359"/>
      <c r="S105" s="359"/>
      <c r="T105" s="360"/>
      <c r="U105" s="37" t="s">
        <v>65</v>
      </c>
      <c r="V105" s="350">
        <f>IFERROR(SUM(V96:V103),"0")</f>
        <v>42</v>
      </c>
      <c r="W105" s="350">
        <f>IFERROR(SUM(W96:W103),"0")</f>
        <v>42</v>
      </c>
      <c r="X105" s="37"/>
      <c r="Y105" s="351"/>
      <c r="Z105" s="351"/>
    </row>
    <row r="106" spans="1:53" ht="14.25" hidden="1" customHeight="1" x14ac:dyDescent="0.25">
      <c r="A106" s="367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6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6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6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6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6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6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6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6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7">
        <v>4607091386264</v>
      </c>
      <c r="E111" s="356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3" t="s">
        <v>191</v>
      </c>
      <c r="O111" s="355"/>
      <c r="P111" s="355"/>
      <c r="Q111" s="355"/>
      <c r="R111" s="356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7">
        <v>4680115882584</v>
      </c>
      <c r="E112" s="356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7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6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7">
        <v>4680115882584</v>
      </c>
      <c r="E113" s="356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6"/>
      <c r="S113" s="34"/>
      <c r="T113" s="34"/>
      <c r="U113" s="35" t="s">
        <v>65</v>
      </c>
      <c r="V113" s="348">
        <v>26.4</v>
      </c>
      <c r="W113" s="349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7">
        <v>4607091385731</v>
      </c>
      <c r="E114" s="356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4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6"/>
      <c r="S114" s="34"/>
      <c r="T114" s="34"/>
      <c r="U114" s="35" t="s">
        <v>65</v>
      </c>
      <c r="V114" s="348">
        <v>450</v>
      </c>
      <c r="W114" s="349">
        <f t="shared" si="6"/>
        <v>450.90000000000003</v>
      </c>
      <c r="X114" s="36">
        <f>IFERROR(IF(W114=0,"",ROUNDUP(W114/H114,0)*0.00753),"")</f>
        <v>1.2575100000000001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7">
        <v>4680115880214</v>
      </c>
      <c r="E115" s="356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6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7">
        <v>4680115880894</v>
      </c>
      <c r="E116" s="356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6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7">
        <v>4607091385427</v>
      </c>
      <c r="E117" s="356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6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7">
        <v>4680115882645</v>
      </c>
      <c r="E118" s="356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6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6"/>
      <c r="N119" s="358" t="s">
        <v>66</v>
      </c>
      <c r="O119" s="359"/>
      <c r="P119" s="359"/>
      <c r="Q119" s="359"/>
      <c r="R119" s="359"/>
      <c r="S119" s="359"/>
      <c r="T119" s="360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176.66666666666666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177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1.3328100000000001</v>
      </c>
      <c r="Y119" s="351"/>
      <c r="Z119" s="351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6"/>
      <c r="N120" s="358" t="s">
        <v>66</v>
      </c>
      <c r="O120" s="359"/>
      <c r="P120" s="359"/>
      <c r="Q120" s="359"/>
      <c r="R120" s="359"/>
      <c r="S120" s="359"/>
      <c r="T120" s="360"/>
      <c r="U120" s="37" t="s">
        <v>65</v>
      </c>
      <c r="V120" s="350">
        <f>IFERROR(SUM(V107:V118),"0")</f>
        <v>476.4</v>
      </c>
      <c r="W120" s="350">
        <f>IFERROR(SUM(W107:W118),"0")</f>
        <v>477.3</v>
      </c>
      <c r="X120" s="37"/>
      <c r="Y120" s="351"/>
      <c r="Z120" s="351"/>
    </row>
    <row r="121" spans="1:53" ht="14.25" hidden="1" customHeight="1" x14ac:dyDescent="0.25">
      <c r="A121" s="367" t="s">
        <v>205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7">
        <v>4607091383065</v>
      </c>
      <c r="E122" s="356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6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7">
        <v>4680115881532</v>
      </c>
      <c r="E123" s="356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6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7">
        <v>4680115881532</v>
      </c>
      <c r="E124" s="356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6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7">
        <v>4680115881532</v>
      </c>
      <c r="E125" s="356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661" t="s">
        <v>212</v>
      </c>
      <c r="O125" s="355"/>
      <c r="P125" s="355"/>
      <c r="Q125" s="355"/>
      <c r="R125" s="356"/>
      <c r="S125" s="34"/>
      <c r="T125" s="34"/>
      <c r="U125" s="35" t="s">
        <v>65</v>
      </c>
      <c r="V125" s="348">
        <v>100</v>
      </c>
      <c r="W125" s="349">
        <f t="shared" si="7"/>
        <v>100.80000000000001</v>
      </c>
      <c r="X125" s="36">
        <f>IFERROR(IF(W125=0,"",ROUNDUP(W125/H125,0)*0.02175),"")</f>
        <v>0.26100000000000001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7">
        <v>4680115882652</v>
      </c>
      <c r="E126" s="356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6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7">
        <v>4680115880238</v>
      </c>
      <c r="E127" s="356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6"/>
      <c r="S127" s="34"/>
      <c r="T127" s="34"/>
      <c r="U127" s="35" t="s">
        <v>65</v>
      </c>
      <c r="V127" s="348">
        <v>19.8</v>
      </c>
      <c r="W127" s="349">
        <f t="shared" si="7"/>
        <v>19.8</v>
      </c>
      <c r="X127" s="36">
        <f>IFERROR(IF(W127=0,"",ROUNDUP(W127/H127,0)*0.00753),"")</f>
        <v>7.5300000000000006E-2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7">
        <v>4680115881464</v>
      </c>
      <c r="E128" s="356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6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6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6"/>
      <c r="N129" s="358" t="s">
        <v>66</v>
      </c>
      <c r="O129" s="359"/>
      <c r="P129" s="359"/>
      <c r="Q129" s="359"/>
      <c r="R129" s="359"/>
      <c r="S129" s="359"/>
      <c r="T129" s="360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21.904761904761905</v>
      </c>
      <c r="W129" s="350">
        <f>IFERROR(W122/H122,"0")+IFERROR(W123/H123,"0")+IFERROR(W124/H124,"0")+IFERROR(W125/H125,"0")+IFERROR(W126/H126,"0")+IFERROR(W127/H127,"0")+IFERROR(W128/H128,"0")</f>
        <v>22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0.33630000000000004</v>
      </c>
      <c r="Y129" s="351"/>
      <c r="Z129" s="351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6"/>
      <c r="N130" s="358" t="s">
        <v>66</v>
      </c>
      <c r="O130" s="359"/>
      <c r="P130" s="359"/>
      <c r="Q130" s="359"/>
      <c r="R130" s="359"/>
      <c r="S130" s="359"/>
      <c r="T130" s="360"/>
      <c r="U130" s="37" t="s">
        <v>65</v>
      </c>
      <c r="V130" s="350">
        <f>IFERROR(SUM(V122:V128),"0")</f>
        <v>119.8</v>
      </c>
      <c r="W130" s="350">
        <f>IFERROR(SUM(W122:W128),"0")</f>
        <v>120.60000000000001</v>
      </c>
      <c r="X130" s="37"/>
      <c r="Y130" s="351"/>
      <c r="Z130" s="351"/>
    </row>
    <row r="131" spans="1:53" ht="16.5" hidden="1" customHeight="1" x14ac:dyDescent="0.25">
      <c r="A131" s="369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3"/>
      <c r="Z131" s="343"/>
    </row>
    <row r="132" spans="1:53" ht="14.25" hidden="1" customHeight="1" x14ac:dyDescent="0.25">
      <c r="A132" s="367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7">
        <v>4607091385168</v>
      </c>
      <c r="E133" s="356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6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7">
        <v>4607091385168</v>
      </c>
      <c r="E134" s="356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6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6"/>
      <c r="S134" s="34"/>
      <c r="T134" s="34"/>
      <c r="U134" s="35" t="s">
        <v>65</v>
      </c>
      <c r="V134" s="348">
        <v>400</v>
      </c>
      <c r="W134" s="349">
        <f>IFERROR(IF(V134="",0,CEILING((V134/$H134),1)*$H134),"")</f>
        <v>403.20000000000005</v>
      </c>
      <c r="X134" s="36">
        <f>IFERROR(IF(W134=0,"",ROUNDUP(W134/H134,0)*0.02175),"")</f>
        <v>1.044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7">
        <v>4607091383256</v>
      </c>
      <c r="E135" s="356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4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6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7">
        <v>4607091385748</v>
      </c>
      <c r="E136" s="356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6"/>
      <c r="S136" s="34"/>
      <c r="T136" s="34"/>
      <c r="U136" s="35" t="s">
        <v>65</v>
      </c>
      <c r="V136" s="348">
        <v>422.1</v>
      </c>
      <c r="W136" s="349">
        <f>IFERROR(IF(V136="",0,CEILING((V136/$H136),1)*$H136),"")</f>
        <v>423.90000000000003</v>
      </c>
      <c r="X136" s="36">
        <f>IFERROR(IF(W136=0,"",ROUNDUP(W136/H136,0)*0.00753),"")</f>
        <v>1.18221</v>
      </c>
      <c r="Y136" s="56"/>
      <c r="Z136" s="57"/>
      <c r="AD136" s="58"/>
      <c r="BA136" s="132" t="s">
        <v>1</v>
      </c>
    </row>
    <row r="137" spans="1:53" x14ac:dyDescent="0.2">
      <c r="A137" s="375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6"/>
      <c r="N137" s="358" t="s">
        <v>66</v>
      </c>
      <c r="O137" s="359"/>
      <c r="P137" s="359"/>
      <c r="Q137" s="359"/>
      <c r="R137" s="359"/>
      <c r="S137" s="359"/>
      <c r="T137" s="360"/>
      <c r="U137" s="37" t="s">
        <v>67</v>
      </c>
      <c r="V137" s="350">
        <f>IFERROR(V133/H133,"0")+IFERROR(V134/H134,"0")+IFERROR(V135/H135,"0")+IFERROR(V136/H136,"0")</f>
        <v>203.95238095238096</v>
      </c>
      <c r="W137" s="350">
        <f>IFERROR(W133/H133,"0")+IFERROR(W134/H134,"0")+IFERROR(W135/H135,"0")+IFERROR(W136/H136,"0")</f>
        <v>205</v>
      </c>
      <c r="X137" s="350">
        <f>IFERROR(IF(X133="",0,X133),"0")+IFERROR(IF(X134="",0,X134),"0")+IFERROR(IF(X135="",0,X135),"0")+IFERROR(IF(X136="",0,X136),"0")</f>
        <v>2.22621</v>
      </c>
      <c r="Y137" s="351"/>
      <c r="Z137" s="351"/>
    </row>
    <row r="138" spans="1:53" x14ac:dyDescent="0.2">
      <c r="A138" s="368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6"/>
      <c r="N138" s="358" t="s">
        <v>66</v>
      </c>
      <c r="O138" s="359"/>
      <c r="P138" s="359"/>
      <c r="Q138" s="359"/>
      <c r="R138" s="359"/>
      <c r="S138" s="359"/>
      <c r="T138" s="360"/>
      <c r="U138" s="37" t="s">
        <v>65</v>
      </c>
      <c r="V138" s="350">
        <f>IFERROR(SUM(V133:V136),"0")</f>
        <v>822.1</v>
      </c>
      <c r="W138" s="350">
        <f>IFERROR(SUM(W133:W136),"0")</f>
        <v>827.10000000000014</v>
      </c>
      <c r="X138" s="37"/>
      <c r="Y138" s="351"/>
      <c r="Z138" s="351"/>
    </row>
    <row r="139" spans="1:53" ht="27.75" hidden="1" customHeight="1" x14ac:dyDescent="0.2">
      <c r="A139" s="391" t="s">
        <v>227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48"/>
      <c r="Z139" s="48"/>
    </row>
    <row r="140" spans="1:53" ht="16.5" hidden="1" customHeight="1" x14ac:dyDescent="0.25">
      <c r="A140" s="369" t="s">
        <v>228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3"/>
      <c r="Z140" s="343"/>
    </row>
    <row r="141" spans="1:53" ht="14.25" hidden="1" customHeight="1" x14ac:dyDescent="0.25">
      <c r="A141" s="367" t="s">
        <v>108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7">
        <v>4607091383423</v>
      </c>
      <c r="E142" s="356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6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7">
        <v>4607091381405</v>
      </c>
      <c r="E143" s="356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6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7">
        <v>4607091386516</v>
      </c>
      <c r="E144" s="356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6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75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6"/>
      <c r="N145" s="358" t="s">
        <v>66</v>
      </c>
      <c r="O145" s="359"/>
      <c r="P145" s="359"/>
      <c r="Q145" s="359"/>
      <c r="R145" s="359"/>
      <c r="S145" s="359"/>
      <c r="T145" s="360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8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6"/>
      <c r="N146" s="358" t="s">
        <v>66</v>
      </c>
      <c r="O146" s="359"/>
      <c r="P146" s="359"/>
      <c r="Q146" s="359"/>
      <c r="R146" s="359"/>
      <c r="S146" s="359"/>
      <c r="T146" s="360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69" t="s">
        <v>235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3"/>
      <c r="Z147" s="343"/>
    </row>
    <row r="148" spans="1:53" ht="14.25" hidden="1" customHeight="1" x14ac:dyDescent="0.25">
      <c r="A148" s="367" t="s">
        <v>60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7">
        <v>4680115880993</v>
      </c>
      <c r="E149" s="356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6"/>
      <c r="S149" s="34"/>
      <c r="T149" s="34"/>
      <c r="U149" s="35" t="s">
        <v>65</v>
      </c>
      <c r="V149" s="348">
        <v>30</v>
      </c>
      <c r="W149" s="349">
        <f t="shared" ref="W149:W157" si="8">IFERROR(IF(V149="",0,CEILING((V149/$H149),1)*$H149),"")</f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7">
        <v>4680115881761</v>
      </c>
      <c r="E150" s="356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6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7">
        <v>4680115881563</v>
      </c>
      <c r="E151" s="356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6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7">
        <v>4680115880986</v>
      </c>
      <c r="E152" s="356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6"/>
      <c r="S152" s="34"/>
      <c r="T152" s="34"/>
      <c r="U152" s="35" t="s">
        <v>65</v>
      </c>
      <c r="V152" s="348">
        <v>35</v>
      </c>
      <c r="W152" s="349">
        <f t="shared" si="8"/>
        <v>35.700000000000003</v>
      </c>
      <c r="X152" s="36">
        <f>IFERROR(IF(W152=0,"",ROUNDUP(W152/H152,0)*0.00502),"")</f>
        <v>8.5339999999999999E-2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7">
        <v>4680115880207</v>
      </c>
      <c r="E153" s="356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6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7">
        <v>4680115881785</v>
      </c>
      <c r="E154" s="356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6"/>
      <c r="S154" s="34"/>
      <c r="T154" s="34"/>
      <c r="U154" s="35" t="s">
        <v>65</v>
      </c>
      <c r="V154" s="348">
        <v>70</v>
      </c>
      <c r="W154" s="349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7">
        <v>4680115881679</v>
      </c>
      <c r="E155" s="356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6"/>
      <c r="S155" s="34"/>
      <c r="T155" s="34"/>
      <c r="U155" s="35" t="s">
        <v>65</v>
      </c>
      <c r="V155" s="348">
        <v>42</v>
      </c>
      <c r="W155" s="349">
        <f t="shared" si="8"/>
        <v>42</v>
      </c>
      <c r="X155" s="36">
        <f>IFERROR(IF(W155=0,"",ROUNDUP(W155/H155,0)*0.00502),"")</f>
        <v>0.1004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7">
        <v>4680115880191</v>
      </c>
      <c r="E156" s="356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6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7">
        <v>4680115883963</v>
      </c>
      <c r="E157" s="356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6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75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6"/>
      <c r="N158" s="358" t="s">
        <v>66</v>
      </c>
      <c r="O158" s="359"/>
      <c r="P158" s="359"/>
      <c r="Q158" s="359"/>
      <c r="R158" s="359"/>
      <c r="S158" s="359"/>
      <c r="T158" s="360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77.142857142857139</v>
      </c>
      <c r="W158" s="350">
        <f>IFERROR(W149/H149,"0")+IFERROR(W150/H150,"0")+IFERROR(W151/H151,"0")+IFERROR(W152/H152,"0")+IFERROR(W153/H153,"0")+IFERROR(W154/H154,"0")+IFERROR(W155/H155,"0")+IFERROR(W156/H156,"0")+IFERROR(W157/H157,"0")</f>
        <v>79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0.41665999999999997</v>
      </c>
      <c r="Y158" s="351"/>
      <c r="Z158" s="351"/>
    </row>
    <row r="159" spans="1:53" x14ac:dyDescent="0.2">
      <c r="A159" s="368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6"/>
      <c r="N159" s="358" t="s">
        <v>66</v>
      </c>
      <c r="O159" s="359"/>
      <c r="P159" s="359"/>
      <c r="Q159" s="359"/>
      <c r="R159" s="359"/>
      <c r="S159" s="359"/>
      <c r="T159" s="360"/>
      <c r="U159" s="37" t="s">
        <v>65</v>
      </c>
      <c r="V159" s="350">
        <f>IFERROR(SUM(V149:V157),"0")</f>
        <v>177</v>
      </c>
      <c r="W159" s="350">
        <f>IFERROR(SUM(W149:W157),"0")</f>
        <v>182.70000000000002</v>
      </c>
      <c r="X159" s="37"/>
      <c r="Y159" s="351"/>
      <c r="Z159" s="351"/>
    </row>
    <row r="160" spans="1:53" ht="16.5" hidden="1" customHeight="1" x14ac:dyDescent="0.25">
      <c r="A160" s="369" t="s">
        <v>254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3"/>
      <c r="Z160" s="343"/>
    </row>
    <row r="161" spans="1:53" ht="14.25" hidden="1" customHeight="1" x14ac:dyDescent="0.25">
      <c r="A161" s="367" t="s">
        <v>108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4"/>
      <c r="Z161" s="344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7">
        <v>4680115881402</v>
      </c>
      <c r="E162" s="356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6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7">
        <v>4680115881396</v>
      </c>
      <c r="E163" s="356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6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75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6"/>
      <c r="N164" s="358" t="s">
        <v>66</v>
      </c>
      <c r="O164" s="359"/>
      <c r="P164" s="359"/>
      <c r="Q164" s="359"/>
      <c r="R164" s="359"/>
      <c r="S164" s="359"/>
      <c r="T164" s="360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8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6"/>
      <c r="N165" s="358" t="s">
        <v>66</v>
      </c>
      <c r="O165" s="359"/>
      <c r="P165" s="359"/>
      <c r="Q165" s="359"/>
      <c r="R165" s="359"/>
      <c r="S165" s="359"/>
      <c r="T165" s="360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7" t="s">
        <v>100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7">
        <v>4680115882935</v>
      </c>
      <c r="E167" s="356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4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6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7">
        <v>4680115880764</v>
      </c>
      <c r="E168" s="356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6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75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6"/>
      <c r="N169" s="358" t="s">
        <v>66</v>
      </c>
      <c r="O169" s="359"/>
      <c r="P169" s="359"/>
      <c r="Q169" s="359"/>
      <c r="R169" s="359"/>
      <c r="S169" s="359"/>
      <c r="T169" s="360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8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6"/>
      <c r="N170" s="358" t="s">
        <v>66</v>
      </c>
      <c r="O170" s="359"/>
      <c r="P170" s="359"/>
      <c r="Q170" s="359"/>
      <c r="R170" s="359"/>
      <c r="S170" s="359"/>
      <c r="T170" s="360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7" t="s">
        <v>60</v>
      </c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68"/>
      <c r="N171" s="368"/>
      <c r="O171" s="368"/>
      <c r="P171" s="368"/>
      <c r="Q171" s="368"/>
      <c r="R171" s="368"/>
      <c r="S171" s="368"/>
      <c r="T171" s="368"/>
      <c r="U171" s="368"/>
      <c r="V171" s="368"/>
      <c r="W171" s="368"/>
      <c r="X171" s="368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7">
        <v>4680115882683</v>
      </c>
      <c r="E172" s="356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6"/>
      <c r="S172" s="34"/>
      <c r="T172" s="34"/>
      <c r="U172" s="35" t="s">
        <v>65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7">
        <v>4680115882690</v>
      </c>
      <c r="E173" s="356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6"/>
      <c r="S173" s="34"/>
      <c r="T173" s="34"/>
      <c r="U173" s="35" t="s">
        <v>65</v>
      </c>
      <c r="V173" s="348">
        <v>180</v>
      </c>
      <c r="W173" s="349">
        <f>IFERROR(IF(V173="",0,CEILING((V173/$H173),1)*$H173),"")</f>
        <v>183.60000000000002</v>
      </c>
      <c r="X173" s="36">
        <f>IFERROR(IF(W173=0,"",ROUNDUP(W173/H173,0)*0.00937),"")</f>
        <v>0.31857999999999997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7">
        <v>4680115882669</v>
      </c>
      <c r="E174" s="356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6"/>
      <c r="S174" s="34"/>
      <c r="T174" s="34"/>
      <c r="U174" s="35" t="s">
        <v>65</v>
      </c>
      <c r="V174" s="348">
        <v>200</v>
      </c>
      <c r="W174" s="349">
        <f>IFERROR(IF(V174="",0,CEILING((V174/$H174),1)*$H174),"")</f>
        <v>205.20000000000002</v>
      </c>
      <c r="X174" s="36">
        <f>IFERROR(IF(W174=0,"",ROUNDUP(W174/H174,0)*0.00937),"")</f>
        <v>0.35605999999999999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7">
        <v>4680115882676</v>
      </c>
      <c r="E175" s="356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6"/>
      <c r="S175" s="34"/>
      <c r="T175" s="34"/>
      <c r="U175" s="35" t="s">
        <v>65</v>
      </c>
      <c r="V175" s="348">
        <v>120</v>
      </c>
      <c r="W175" s="349">
        <f>IFERROR(IF(V175="",0,CEILING((V175/$H175),1)*$H175),"")</f>
        <v>124.2</v>
      </c>
      <c r="X175" s="36">
        <f>IFERROR(IF(W175=0,"",ROUNDUP(W175/H175,0)*0.00937),"")</f>
        <v>0.21551000000000001</v>
      </c>
      <c r="Y175" s="56"/>
      <c r="Z175" s="57"/>
      <c r="AD175" s="58"/>
      <c r="BA175" s="152" t="s">
        <v>1</v>
      </c>
    </row>
    <row r="176" spans="1:53" x14ac:dyDescent="0.2">
      <c r="A176" s="375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6"/>
      <c r="N176" s="358" t="s">
        <v>66</v>
      </c>
      <c r="O176" s="359"/>
      <c r="P176" s="359"/>
      <c r="Q176" s="359"/>
      <c r="R176" s="359"/>
      <c r="S176" s="359"/>
      <c r="T176" s="360"/>
      <c r="U176" s="37" t="s">
        <v>67</v>
      </c>
      <c r="V176" s="350">
        <f>IFERROR(V172/H172,"0")+IFERROR(V173/H173,"0")+IFERROR(V174/H174,"0")+IFERROR(V175/H175,"0")</f>
        <v>111.11111111111111</v>
      </c>
      <c r="W176" s="350">
        <f>IFERROR(W172/H172,"0")+IFERROR(W173/H173,"0")+IFERROR(W174/H174,"0")+IFERROR(W175/H175,"0")</f>
        <v>114</v>
      </c>
      <c r="X176" s="350">
        <f>IFERROR(IF(X172="",0,X172),"0")+IFERROR(IF(X173="",0,X173),"0")+IFERROR(IF(X174="",0,X174),"0")+IFERROR(IF(X175="",0,X175),"0")</f>
        <v>1.0681800000000001</v>
      </c>
      <c r="Y176" s="351"/>
      <c r="Z176" s="351"/>
    </row>
    <row r="177" spans="1:53" x14ac:dyDescent="0.2">
      <c r="A177" s="368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6"/>
      <c r="N177" s="358" t="s">
        <v>66</v>
      </c>
      <c r="O177" s="359"/>
      <c r="P177" s="359"/>
      <c r="Q177" s="359"/>
      <c r="R177" s="359"/>
      <c r="S177" s="359"/>
      <c r="T177" s="360"/>
      <c r="U177" s="37" t="s">
        <v>65</v>
      </c>
      <c r="V177" s="350">
        <f>IFERROR(SUM(V172:V175),"0")</f>
        <v>600</v>
      </c>
      <c r="W177" s="350">
        <f>IFERROR(SUM(W172:W175),"0")</f>
        <v>615.60000000000014</v>
      </c>
      <c r="X177" s="37"/>
      <c r="Y177" s="351"/>
      <c r="Z177" s="351"/>
    </row>
    <row r="178" spans="1:53" ht="14.25" hidden="1" customHeight="1" x14ac:dyDescent="0.25">
      <c r="A178" s="367" t="s">
        <v>68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7">
        <v>4680115881556</v>
      </c>
      <c r="E179" s="356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6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7">
        <v>4680115880573</v>
      </c>
      <c r="E180" s="356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6"/>
      <c r="S180" s="34"/>
      <c r="T180" s="34"/>
      <c r="U180" s="35" t="s">
        <v>65</v>
      </c>
      <c r="V180" s="348">
        <v>150</v>
      </c>
      <c r="W180" s="349">
        <f t="shared" si="9"/>
        <v>156.6</v>
      </c>
      <c r="X180" s="36">
        <f>IFERROR(IF(W180=0,"",ROUNDUP(W180/H180,0)*0.02175),"")</f>
        <v>0.39149999999999996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7">
        <v>4680115881594</v>
      </c>
      <c r="E181" s="356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6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6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7">
        <v>4680115881587</v>
      </c>
      <c r="E182" s="356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6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7">
        <v>4680115880962</v>
      </c>
      <c r="E183" s="356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6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7">
        <v>4680115881617</v>
      </c>
      <c r="E184" s="356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6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7">
        <v>4680115881228</v>
      </c>
      <c r="E185" s="356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6"/>
      <c r="S185" s="34"/>
      <c r="T185" s="34"/>
      <c r="U185" s="35" t="s">
        <v>65</v>
      </c>
      <c r="V185" s="348">
        <v>200</v>
      </c>
      <c r="W185" s="349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7">
        <v>4680115881037</v>
      </c>
      <c r="E186" s="356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6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7">
        <v>4680115881211</v>
      </c>
      <c r="E187" s="356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6"/>
      <c r="S187" s="34"/>
      <c r="T187" s="34"/>
      <c r="U187" s="35" t="s">
        <v>65</v>
      </c>
      <c r="V187" s="348">
        <v>240</v>
      </c>
      <c r="W187" s="349">
        <f t="shared" si="9"/>
        <v>240</v>
      </c>
      <c r="X187" s="36">
        <f>IFERROR(IF(W187=0,"",ROUNDUP(W187/H187,0)*0.00753),"")</f>
        <v>0.753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7">
        <v>4680115881020</v>
      </c>
      <c r="E188" s="356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6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7">
        <v>4680115882195</v>
      </c>
      <c r="E189" s="356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6"/>
      <c r="S189" s="34"/>
      <c r="T189" s="34"/>
      <c r="U189" s="35" t="s">
        <v>65</v>
      </c>
      <c r="V189" s="348">
        <v>704</v>
      </c>
      <c r="W189" s="349">
        <f t="shared" si="9"/>
        <v>705.6</v>
      </c>
      <c r="X189" s="36">
        <f t="shared" ref="X189:X195" si="10">IFERROR(IF(W189=0,"",ROUNDUP(W189/H189,0)*0.00753),"")</f>
        <v>2.2138200000000001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7">
        <v>4680115882607</v>
      </c>
      <c r="E190" s="356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6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7">
        <v>4680115880092</v>
      </c>
      <c r="E191" s="356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6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6"/>
      <c r="S191" s="34"/>
      <c r="T191" s="34"/>
      <c r="U191" s="35" t="s">
        <v>65</v>
      </c>
      <c r="V191" s="348">
        <v>890.40000000000009</v>
      </c>
      <c r="W191" s="349">
        <f t="shared" si="9"/>
        <v>890.4</v>
      </c>
      <c r="X191" s="36">
        <f t="shared" si="10"/>
        <v>2.7936300000000003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7">
        <v>4680115880221</v>
      </c>
      <c r="E192" s="356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6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7">
        <v>4680115882942</v>
      </c>
      <c r="E193" s="356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6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7">
        <v>4680115880504</v>
      </c>
      <c r="E194" s="356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6"/>
      <c r="S194" s="34"/>
      <c r="T194" s="34"/>
      <c r="U194" s="35" t="s">
        <v>65</v>
      </c>
      <c r="V194" s="348">
        <v>100</v>
      </c>
      <c r="W194" s="349">
        <f t="shared" si="9"/>
        <v>100.8</v>
      </c>
      <c r="X194" s="36">
        <f t="shared" si="10"/>
        <v>0.31625999999999999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7">
        <v>4680115882164</v>
      </c>
      <c r="E195" s="356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6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6"/>
      <c r="S195" s="34"/>
      <c r="T195" s="34"/>
      <c r="U195" s="35" t="s">
        <v>65</v>
      </c>
      <c r="V195" s="348">
        <v>120</v>
      </c>
      <c r="W195" s="349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x14ac:dyDescent="0.2">
      <c r="A196" s="375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6"/>
      <c r="N196" s="358" t="s">
        <v>66</v>
      </c>
      <c r="O196" s="359"/>
      <c r="P196" s="359"/>
      <c r="Q196" s="359"/>
      <c r="R196" s="359"/>
      <c r="S196" s="359"/>
      <c r="T196" s="360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956.57471264367825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7.4772300000000005</v>
      </c>
      <c r="Y196" s="351"/>
      <c r="Z196" s="351"/>
    </row>
    <row r="197" spans="1:53" x14ac:dyDescent="0.2">
      <c r="A197" s="368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6"/>
      <c r="N197" s="358" t="s">
        <v>66</v>
      </c>
      <c r="O197" s="359"/>
      <c r="P197" s="359"/>
      <c r="Q197" s="359"/>
      <c r="R197" s="359"/>
      <c r="S197" s="359"/>
      <c r="T197" s="360"/>
      <c r="U197" s="37" t="s">
        <v>65</v>
      </c>
      <c r="V197" s="350">
        <f>IFERROR(SUM(V179:V195),"0")</f>
        <v>2404.4</v>
      </c>
      <c r="W197" s="350">
        <f>IFERROR(SUM(W179:W195),"0")</f>
        <v>2415.0000000000005</v>
      </c>
      <c r="X197" s="37"/>
      <c r="Y197" s="351"/>
      <c r="Z197" s="351"/>
    </row>
    <row r="198" spans="1:53" ht="14.25" hidden="1" customHeight="1" x14ac:dyDescent="0.25">
      <c r="A198" s="367" t="s">
        <v>205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7">
        <v>4680115882874</v>
      </c>
      <c r="E199" s="356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6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7">
        <v>4680115884434</v>
      </c>
      <c r="E200" s="356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6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7">
        <v>4680115880801</v>
      </c>
      <c r="E201" s="356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6"/>
      <c r="S201" s="34"/>
      <c r="T201" s="34"/>
      <c r="U201" s="35" t="s">
        <v>65</v>
      </c>
      <c r="V201" s="348">
        <v>36</v>
      </c>
      <c r="W201" s="349">
        <f>IFERROR(IF(V201="",0,CEILING((V201/$H201),1)*$H201),"")</f>
        <v>36</v>
      </c>
      <c r="X201" s="36">
        <f>IFERROR(IF(W201=0,"",ROUNDUP(W201/H201,0)*0.00753),"")</f>
        <v>0.11295000000000001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7">
        <v>4680115880818</v>
      </c>
      <c r="E202" s="356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6"/>
      <c r="S202" s="34"/>
      <c r="T202" s="34"/>
      <c r="U202" s="35" t="s">
        <v>65</v>
      </c>
      <c r="V202" s="348">
        <v>24</v>
      </c>
      <c r="W202" s="349">
        <f>IFERROR(IF(V202="",0,CEILING((V202/$H202),1)*$H202),"")</f>
        <v>24</v>
      </c>
      <c r="X202" s="36">
        <f>IFERROR(IF(W202=0,"",ROUNDUP(W202/H202,0)*0.00753),"")</f>
        <v>7.5300000000000006E-2</v>
      </c>
      <c r="Y202" s="56"/>
      <c r="Z202" s="57"/>
      <c r="AD202" s="58"/>
      <c r="BA202" s="173" t="s">
        <v>1</v>
      </c>
    </row>
    <row r="203" spans="1:53" x14ac:dyDescent="0.2">
      <c r="A203" s="375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6"/>
      <c r="N203" s="358" t="s">
        <v>66</v>
      </c>
      <c r="O203" s="359"/>
      <c r="P203" s="359"/>
      <c r="Q203" s="359"/>
      <c r="R203" s="359"/>
      <c r="S203" s="359"/>
      <c r="T203" s="360"/>
      <c r="U203" s="37" t="s">
        <v>67</v>
      </c>
      <c r="V203" s="350">
        <f>IFERROR(V199/H199,"0")+IFERROR(V200/H200,"0")+IFERROR(V201/H201,"0")+IFERROR(V202/H202,"0")</f>
        <v>25</v>
      </c>
      <c r="W203" s="350">
        <f>IFERROR(W199/H199,"0")+IFERROR(W200/H200,"0")+IFERROR(W201/H201,"0")+IFERROR(W202/H202,"0")</f>
        <v>25</v>
      </c>
      <c r="X203" s="350">
        <f>IFERROR(IF(X199="",0,X199),"0")+IFERROR(IF(X200="",0,X200),"0")+IFERROR(IF(X201="",0,X201),"0")+IFERROR(IF(X202="",0,X202),"0")</f>
        <v>0.18825000000000003</v>
      </c>
      <c r="Y203" s="351"/>
      <c r="Z203" s="351"/>
    </row>
    <row r="204" spans="1:53" x14ac:dyDescent="0.2">
      <c r="A204" s="368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6"/>
      <c r="N204" s="358" t="s">
        <v>66</v>
      </c>
      <c r="O204" s="359"/>
      <c r="P204" s="359"/>
      <c r="Q204" s="359"/>
      <c r="R204" s="359"/>
      <c r="S204" s="359"/>
      <c r="T204" s="360"/>
      <c r="U204" s="37" t="s">
        <v>65</v>
      </c>
      <c r="V204" s="350">
        <f>IFERROR(SUM(V199:V202),"0")</f>
        <v>60</v>
      </c>
      <c r="W204" s="350">
        <f>IFERROR(SUM(W199:W202),"0")</f>
        <v>60</v>
      </c>
      <c r="X204" s="37"/>
      <c r="Y204" s="351"/>
      <c r="Z204" s="351"/>
    </row>
    <row r="205" spans="1:53" ht="16.5" hidden="1" customHeight="1" x14ac:dyDescent="0.25">
      <c r="A205" s="369" t="s">
        <v>313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3"/>
      <c r="Z205" s="343"/>
    </row>
    <row r="206" spans="1:53" ht="14.25" hidden="1" customHeight="1" x14ac:dyDescent="0.25">
      <c r="A206" s="367" t="s">
        <v>108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7">
        <v>4680115884274</v>
      </c>
      <c r="E207" s="356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65" t="s">
        <v>316</v>
      </c>
      <c r="O207" s="355"/>
      <c r="P207" s="355"/>
      <c r="Q207" s="355"/>
      <c r="R207" s="356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7">
        <v>4680115884298</v>
      </c>
      <c r="E208" s="356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70" t="s">
        <v>319</v>
      </c>
      <c r="O208" s="355"/>
      <c r="P208" s="355"/>
      <c r="Q208" s="355"/>
      <c r="R208" s="356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7">
        <v>4680115884250</v>
      </c>
      <c r="E209" s="356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432" t="s">
        <v>322</v>
      </c>
      <c r="O209" s="355"/>
      <c r="P209" s="355"/>
      <c r="Q209" s="355"/>
      <c r="R209" s="356"/>
      <c r="S209" s="34"/>
      <c r="T209" s="34"/>
      <c r="U209" s="35" t="s">
        <v>65</v>
      </c>
      <c r="V209" s="348">
        <v>30</v>
      </c>
      <c r="W209" s="349">
        <f t="shared" si="11"/>
        <v>34.799999999999997</v>
      </c>
      <c r="X209" s="36">
        <f>IFERROR(IF(W209=0,"",ROUNDUP(W209/H209,0)*0.02175),"")</f>
        <v>6.5250000000000002E-2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7">
        <v>4680115884281</v>
      </c>
      <c r="E210" s="356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04" t="s">
        <v>325</v>
      </c>
      <c r="O210" s="355"/>
      <c r="P210" s="355"/>
      <c r="Q210" s="355"/>
      <c r="R210" s="356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7">
        <v>4680115884199</v>
      </c>
      <c r="E211" s="356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5" t="s">
        <v>328</v>
      </c>
      <c r="O211" s="355"/>
      <c r="P211" s="355"/>
      <c r="Q211" s="355"/>
      <c r="R211" s="356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7">
        <v>4680115884267</v>
      </c>
      <c r="E212" s="356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60" t="s">
        <v>331</v>
      </c>
      <c r="O212" s="355"/>
      <c r="P212" s="355"/>
      <c r="Q212" s="355"/>
      <c r="R212" s="356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75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0">
        <f>IFERROR(V207/H207,"0")+IFERROR(V208/H208,"0")+IFERROR(V209/H209,"0")+IFERROR(V210/H210,"0")+IFERROR(V211/H211,"0")+IFERROR(V212/H212,"0")</f>
        <v>2.5862068965517242</v>
      </c>
      <c r="W213" s="350">
        <f>IFERROR(W207/H207,"0")+IFERROR(W208/H208,"0")+IFERROR(W209/H209,"0")+IFERROR(W210/H210,"0")+IFERROR(W211/H211,"0")+IFERROR(W212/H212,"0")</f>
        <v>3</v>
      </c>
      <c r="X213" s="350">
        <f>IFERROR(IF(X207="",0,X207),"0")+IFERROR(IF(X208="",0,X208),"0")+IFERROR(IF(X209="",0,X209),"0")+IFERROR(IF(X210="",0,X210),"0")+IFERROR(IF(X211="",0,X211),"0")+IFERROR(IF(X212="",0,X212),"0")</f>
        <v>6.5250000000000002E-2</v>
      </c>
      <c r="Y213" s="351"/>
      <c r="Z213" s="351"/>
    </row>
    <row r="214" spans="1:53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0">
        <f>IFERROR(SUM(V207:V212),"0")</f>
        <v>30</v>
      </c>
      <c r="W214" s="350">
        <f>IFERROR(SUM(W207:W212),"0")</f>
        <v>34.799999999999997</v>
      </c>
      <c r="X214" s="37"/>
      <c r="Y214" s="351"/>
      <c r="Z214" s="351"/>
    </row>
    <row r="215" spans="1:53" ht="14.25" hidden="1" customHeight="1" x14ac:dyDescent="0.25">
      <c r="A215" s="367" t="s">
        <v>60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7">
        <v>4607091389845</v>
      </c>
      <c r="E216" s="356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6"/>
      <c r="S216" s="34"/>
      <c r="T216" s="34"/>
      <c r="U216" s="35" t="s">
        <v>65</v>
      </c>
      <c r="V216" s="348">
        <v>52.5</v>
      </c>
      <c r="W216" s="349">
        <f>IFERROR(IF(V216="",0,CEILING((V216/$H216),1)*$H216),"")</f>
        <v>52.5</v>
      </c>
      <c r="X216" s="36">
        <f>IFERROR(IF(W216=0,"",ROUNDUP(W216/H216,0)*0.00502),"")</f>
        <v>0.1255</v>
      </c>
      <c r="Y216" s="56"/>
      <c r="Z216" s="57"/>
      <c r="AD216" s="58"/>
      <c r="BA216" s="180" t="s">
        <v>1</v>
      </c>
    </row>
    <row r="217" spans="1:53" x14ac:dyDescent="0.2">
      <c r="A217" s="375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6"/>
      <c r="N217" s="358" t="s">
        <v>66</v>
      </c>
      <c r="O217" s="359"/>
      <c r="P217" s="359"/>
      <c r="Q217" s="359"/>
      <c r="R217" s="359"/>
      <c r="S217" s="359"/>
      <c r="T217" s="360"/>
      <c r="U217" s="37" t="s">
        <v>67</v>
      </c>
      <c r="V217" s="350">
        <f>IFERROR(V216/H216,"0")</f>
        <v>25</v>
      </c>
      <c r="W217" s="350">
        <f>IFERROR(W216/H216,"0")</f>
        <v>25</v>
      </c>
      <c r="X217" s="350">
        <f>IFERROR(IF(X216="",0,X216),"0")</f>
        <v>0.1255</v>
      </c>
      <c r="Y217" s="351"/>
      <c r="Z217" s="351"/>
    </row>
    <row r="218" spans="1:53" x14ac:dyDescent="0.2">
      <c r="A218" s="368"/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76"/>
      <c r="N218" s="358" t="s">
        <v>66</v>
      </c>
      <c r="O218" s="359"/>
      <c r="P218" s="359"/>
      <c r="Q218" s="359"/>
      <c r="R218" s="359"/>
      <c r="S218" s="359"/>
      <c r="T218" s="360"/>
      <c r="U218" s="37" t="s">
        <v>65</v>
      </c>
      <c r="V218" s="350">
        <f>IFERROR(SUM(V216:V216),"0")</f>
        <v>52.5</v>
      </c>
      <c r="W218" s="350">
        <f>IFERROR(SUM(W216:W216),"0")</f>
        <v>52.5</v>
      </c>
      <c r="X218" s="37"/>
      <c r="Y218" s="351"/>
      <c r="Z218" s="351"/>
    </row>
    <row r="219" spans="1:53" ht="16.5" hidden="1" customHeight="1" x14ac:dyDescent="0.25">
      <c r="A219" s="369" t="s">
        <v>334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3"/>
      <c r="Z219" s="343"/>
    </row>
    <row r="220" spans="1:53" ht="14.25" hidden="1" customHeight="1" x14ac:dyDescent="0.25">
      <c r="A220" s="367" t="s">
        <v>108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7">
        <v>4680115884137</v>
      </c>
      <c r="E221" s="356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24" t="s">
        <v>337</v>
      </c>
      <c r="O221" s="355"/>
      <c r="P221" s="355"/>
      <c r="Q221" s="355"/>
      <c r="R221" s="356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7">
        <v>4680115884236</v>
      </c>
      <c r="E222" s="356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39" t="s">
        <v>340</v>
      </c>
      <c r="O222" s="355"/>
      <c r="P222" s="355"/>
      <c r="Q222" s="355"/>
      <c r="R222" s="356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7">
        <v>4680115884175</v>
      </c>
      <c r="E223" s="356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33" t="s">
        <v>343</v>
      </c>
      <c r="O223" s="355"/>
      <c r="P223" s="355"/>
      <c r="Q223" s="355"/>
      <c r="R223" s="356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7">
        <v>4680115884144</v>
      </c>
      <c r="E224" s="356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22" t="s">
        <v>346</v>
      </c>
      <c r="O224" s="355"/>
      <c r="P224" s="355"/>
      <c r="Q224" s="355"/>
      <c r="R224" s="356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7">
        <v>4680115884182</v>
      </c>
      <c r="E225" s="356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52" t="s">
        <v>349</v>
      </c>
      <c r="O225" s="355"/>
      <c r="P225" s="355"/>
      <c r="Q225" s="355"/>
      <c r="R225" s="356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7">
        <v>4680115884205</v>
      </c>
      <c r="E226" s="356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06" t="s">
        <v>352</v>
      </c>
      <c r="O226" s="355"/>
      <c r="P226" s="355"/>
      <c r="Q226" s="355"/>
      <c r="R226" s="356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75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6"/>
      <c r="N227" s="358" t="s">
        <v>66</v>
      </c>
      <c r="O227" s="359"/>
      <c r="P227" s="359"/>
      <c r="Q227" s="359"/>
      <c r="R227" s="359"/>
      <c r="S227" s="359"/>
      <c r="T227" s="360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8"/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76"/>
      <c r="N228" s="358" t="s">
        <v>66</v>
      </c>
      <c r="O228" s="359"/>
      <c r="P228" s="359"/>
      <c r="Q228" s="359"/>
      <c r="R228" s="359"/>
      <c r="S228" s="359"/>
      <c r="T228" s="360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69" t="s">
        <v>353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3"/>
      <c r="Z229" s="343"/>
    </row>
    <row r="230" spans="1:53" ht="14.25" hidden="1" customHeight="1" x14ac:dyDescent="0.25">
      <c r="A230" s="367" t="s">
        <v>108</v>
      </c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68"/>
      <c r="N230" s="368"/>
      <c r="O230" s="368"/>
      <c r="P230" s="368"/>
      <c r="Q230" s="368"/>
      <c r="R230" s="368"/>
      <c r="S230" s="368"/>
      <c r="T230" s="368"/>
      <c r="U230" s="368"/>
      <c r="V230" s="368"/>
      <c r="W230" s="368"/>
      <c r="X230" s="36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7">
        <v>4607091387445</v>
      </c>
      <c r="E231" s="356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9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6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7">
        <v>4607091386004</v>
      </c>
      <c r="E232" s="356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6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7">
        <v>4607091386004</v>
      </c>
      <c r="E233" s="356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4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6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7">
        <v>4607091386073</v>
      </c>
      <c r="E234" s="356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4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6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7">
        <v>4607091387322</v>
      </c>
      <c r="E235" s="356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6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7">
        <v>4607091387322</v>
      </c>
      <c r="E236" s="356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6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7">
        <v>4607091387377</v>
      </c>
      <c r="E237" s="356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6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7">
        <v>4607091387353</v>
      </c>
      <c r="E238" s="356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6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7">
        <v>4607091386011</v>
      </c>
      <c r="E239" s="356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6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7">
        <v>4607091387308</v>
      </c>
      <c r="E240" s="356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6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7">
        <v>4607091387339</v>
      </c>
      <c r="E241" s="356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6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7">
        <v>4680115882638</v>
      </c>
      <c r="E242" s="356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6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7">
        <v>4680115881938</v>
      </c>
      <c r="E243" s="356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6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7">
        <v>4607091387346</v>
      </c>
      <c r="E244" s="356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6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7">
        <v>4607091389807</v>
      </c>
      <c r="E245" s="356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6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75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hidden="1" customHeight="1" x14ac:dyDescent="0.25">
      <c r="A248" s="367" t="s">
        <v>100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7">
        <v>4680115881914</v>
      </c>
      <c r="E249" s="356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6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75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6"/>
      <c r="N250" s="358" t="s">
        <v>66</v>
      </c>
      <c r="O250" s="359"/>
      <c r="P250" s="359"/>
      <c r="Q250" s="359"/>
      <c r="R250" s="359"/>
      <c r="S250" s="359"/>
      <c r="T250" s="360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8"/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76"/>
      <c r="N251" s="358" t="s">
        <v>66</v>
      </c>
      <c r="O251" s="359"/>
      <c r="P251" s="359"/>
      <c r="Q251" s="359"/>
      <c r="R251" s="359"/>
      <c r="S251" s="359"/>
      <c r="T251" s="360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7" t="s">
        <v>60</v>
      </c>
      <c r="B252" s="368"/>
      <c r="C252" s="368"/>
      <c r="D252" s="368"/>
      <c r="E252" s="368"/>
      <c r="F252" s="368"/>
      <c r="G252" s="368"/>
      <c r="H252" s="368"/>
      <c r="I252" s="368"/>
      <c r="J252" s="368"/>
      <c r="K252" s="368"/>
      <c r="L252" s="368"/>
      <c r="M252" s="368"/>
      <c r="N252" s="368"/>
      <c r="O252" s="368"/>
      <c r="P252" s="368"/>
      <c r="Q252" s="368"/>
      <c r="R252" s="368"/>
      <c r="S252" s="368"/>
      <c r="T252" s="368"/>
      <c r="U252" s="368"/>
      <c r="V252" s="368"/>
      <c r="W252" s="368"/>
      <c r="X252" s="368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7">
        <v>4607091387193</v>
      </c>
      <c r="E253" s="356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6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7">
        <v>4607091387230</v>
      </c>
      <c r="E254" s="356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6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7">
        <v>4607091387285</v>
      </c>
      <c r="E255" s="356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6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7">
        <v>4680115880481</v>
      </c>
      <c r="E256" s="356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5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6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5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6"/>
      <c r="N257" s="358" t="s">
        <v>66</v>
      </c>
      <c r="O257" s="359"/>
      <c r="P257" s="359"/>
      <c r="Q257" s="359"/>
      <c r="R257" s="359"/>
      <c r="S257" s="359"/>
      <c r="T257" s="360"/>
      <c r="U257" s="37" t="s">
        <v>67</v>
      </c>
      <c r="V257" s="350">
        <f>IFERROR(V253/H253,"0")+IFERROR(V254/H254,"0")+IFERROR(V255/H255,"0")+IFERROR(V256/H256,"0")</f>
        <v>2.3809523809523809</v>
      </c>
      <c r="W257" s="350">
        <f>IFERROR(W253/H253,"0")+IFERROR(W254/H254,"0")+IFERROR(W255/H255,"0")+IFERROR(W256/H256,"0")</f>
        <v>3</v>
      </c>
      <c r="X257" s="350">
        <f>IFERROR(IF(X253="",0,X253),"0")+IFERROR(IF(X254="",0,X254),"0")+IFERROR(IF(X255="",0,X255),"0")+IFERROR(IF(X256="",0,X256),"0")</f>
        <v>2.2589999999999999E-2</v>
      </c>
      <c r="Y257" s="351"/>
      <c r="Z257" s="351"/>
    </row>
    <row r="258" spans="1:53" x14ac:dyDescent="0.2">
      <c r="A258" s="368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76"/>
      <c r="N258" s="358" t="s">
        <v>66</v>
      </c>
      <c r="O258" s="359"/>
      <c r="P258" s="359"/>
      <c r="Q258" s="359"/>
      <c r="R258" s="359"/>
      <c r="S258" s="359"/>
      <c r="T258" s="360"/>
      <c r="U258" s="37" t="s">
        <v>65</v>
      </c>
      <c r="V258" s="350">
        <f>IFERROR(SUM(V253:V256),"0")</f>
        <v>10</v>
      </c>
      <c r="W258" s="350">
        <f>IFERROR(SUM(W253:W256),"0")</f>
        <v>12.600000000000001</v>
      </c>
      <c r="X258" s="37"/>
      <c r="Y258" s="351"/>
      <c r="Z258" s="351"/>
    </row>
    <row r="259" spans="1:53" ht="14.25" hidden="1" customHeight="1" x14ac:dyDescent="0.25">
      <c r="A259" s="367" t="s">
        <v>68</v>
      </c>
      <c r="B259" s="368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7">
        <v>4607091387766</v>
      </c>
      <c r="E260" s="356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6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7">
        <v>4607091387957</v>
      </c>
      <c r="E261" s="356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3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6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7">
        <v>4607091387964</v>
      </c>
      <c r="E262" s="356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6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7">
        <v>4607091381672</v>
      </c>
      <c r="E263" s="356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6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7">
        <v>4607091387537</v>
      </c>
      <c r="E264" s="356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6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7">
        <v>4607091387513</v>
      </c>
      <c r="E265" s="356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6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7">
        <v>4680115880511</v>
      </c>
      <c r="E266" s="356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6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7">
        <v>4680115880412</v>
      </c>
      <c r="E267" s="356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7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6"/>
      <c r="S267" s="34"/>
      <c r="T267" s="34"/>
      <c r="U267" s="35" t="s">
        <v>65</v>
      </c>
      <c r="V267" s="348">
        <v>49.5</v>
      </c>
      <c r="W267" s="349">
        <f t="shared" si="15"/>
        <v>49.5</v>
      </c>
      <c r="X267" s="36">
        <f>IFERROR(IF(W267=0,"",ROUNDUP(W267/H267,0)*0.00753),"")</f>
        <v>0.18825</v>
      </c>
      <c r="Y267" s="56"/>
      <c r="Z267" s="57"/>
      <c r="AD267" s="58"/>
      <c r="BA267" s="214" t="s">
        <v>1</v>
      </c>
    </row>
    <row r="268" spans="1:53" x14ac:dyDescent="0.2">
      <c r="A268" s="375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76"/>
      <c r="N268" s="358" t="s">
        <v>66</v>
      </c>
      <c r="O268" s="359"/>
      <c r="P268" s="359"/>
      <c r="Q268" s="359"/>
      <c r="R268" s="359"/>
      <c r="S268" s="359"/>
      <c r="T268" s="360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</v>
      </c>
      <c r="W268" s="350">
        <f>IFERROR(W260/H260,"0")+IFERROR(W261/H261,"0")+IFERROR(W262/H262,"0")+IFERROR(W263/H263,"0")+IFERROR(W264/H264,"0")+IFERROR(W265/H265,"0")+IFERROR(W266/H266,"0")+IFERROR(W267/H267,"0")</f>
        <v>25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0.18825</v>
      </c>
      <c r="Y268" s="351"/>
      <c r="Z268" s="351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6"/>
      <c r="N269" s="358" t="s">
        <v>66</v>
      </c>
      <c r="O269" s="359"/>
      <c r="P269" s="359"/>
      <c r="Q269" s="359"/>
      <c r="R269" s="359"/>
      <c r="S269" s="359"/>
      <c r="T269" s="360"/>
      <c r="U269" s="37" t="s">
        <v>65</v>
      </c>
      <c r="V269" s="350">
        <f>IFERROR(SUM(V260:V267),"0")</f>
        <v>49.5</v>
      </c>
      <c r="W269" s="350">
        <f>IFERROR(SUM(W260:W267),"0")</f>
        <v>49.5</v>
      </c>
      <c r="X269" s="37"/>
      <c r="Y269" s="351"/>
      <c r="Z269" s="351"/>
    </row>
    <row r="270" spans="1:53" ht="14.25" hidden="1" customHeight="1" x14ac:dyDescent="0.25">
      <c r="A270" s="367" t="s">
        <v>205</v>
      </c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68"/>
      <c r="N270" s="368"/>
      <c r="O270" s="368"/>
      <c r="P270" s="368"/>
      <c r="Q270" s="368"/>
      <c r="R270" s="368"/>
      <c r="S270" s="368"/>
      <c r="T270" s="368"/>
      <c r="U270" s="368"/>
      <c r="V270" s="368"/>
      <c r="W270" s="368"/>
      <c r="X270" s="36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7">
        <v>4607091380880</v>
      </c>
      <c r="E271" s="356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6"/>
      <c r="S271" s="34"/>
      <c r="T271" s="34"/>
      <c r="U271" s="35" t="s">
        <v>65</v>
      </c>
      <c r="V271" s="348">
        <v>10</v>
      </c>
      <c r="W271" s="349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7">
        <v>4607091384482</v>
      </c>
      <c r="E272" s="356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6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7">
        <v>4607091380897</v>
      </c>
      <c r="E273" s="356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6"/>
      <c r="S273" s="34"/>
      <c r="T273" s="34"/>
      <c r="U273" s="35" t="s">
        <v>65</v>
      </c>
      <c r="V273" s="348">
        <v>60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75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76"/>
      <c r="N274" s="358" t="s">
        <v>66</v>
      </c>
      <c r="O274" s="359"/>
      <c r="P274" s="359"/>
      <c r="Q274" s="359"/>
      <c r="R274" s="359"/>
      <c r="S274" s="359"/>
      <c r="T274" s="360"/>
      <c r="U274" s="37" t="s">
        <v>67</v>
      </c>
      <c r="V274" s="350">
        <f>IFERROR(V271/H271,"0")+IFERROR(V272/H272,"0")+IFERROR(V273/H273,"0")</f>
        <v>53.205128205128204</v>
      </c>
      <c r="W274" s="350">
        <f>IFERROR(W271/H271,"0")+IFERROR(W272/H272,"0")+IFERROR(W273/H273,"0")</f>
        <v>55</v>
      </c>
      <c r="X274" s="350">
        <f>IFERROR(IF(X271="",0,X271),"0")+IFERROR(IF(X272="",0,X272),"0")+IFERROR(IF(X273="",0,X273),"0")</f>
        <v>1.1962499999999998</v>
      </c>
      <c r="Y274" s="351"/>
      <c r="Z274" s="351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6"/>
      <c r="N275" s="358" t="s">
        <v>66</v>
      </c>
      <c r="O275" s="359"/>
      <c r="P275" s="359"/>
      <c r="Q275" s="359"/>
      <c r="R275" s="359"/>
      <c r="S275" s="359"/>
      <c r="T275" s="360"/>
      <c r="U275" s="37" t="s">
        <v>65</v>
      </c>
      <c r="V275" s="350">
        <f>IFERROR(SUM(V271:V273),"0")</f>
        <v>420</v>
      </c>
      <c r="W275" s="350">
        <f>IFERROR(SUM(W271:W273),"0")</f>
        <v>435</v>
      </c>
      <c r="X275" s="37"/>
      <c r="Y275" s="351"/>
      <c r="Z275" s="351"/>
    </row>
    <row r="276" spans="1:53" ht="14.25" hidden="1" customHeight="1" x14ac:dyDescent="0.25">
      <c r="A276" s="367" t="s">
        <v>86</v>
      </c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68"/>
      <c r="N276" s="368"/>
      <c r="O276" s="368"/>
      <c r="P276" s="368"/>
      <c r="Q276" s="368"/>
      <c r="R276" s="368"/>
      <c r="S276" s="368"/>
      <c r="T276" s="368"/>
      <c r="U276" s="368"/>
      <c r="V276" s="368"/>
      <c r="W276" s="368"/>
      <c r="X276" s="36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7">
        <v>4607091388374</v>
      </c>
      <c r="E277" s="356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462" t="s">
        <v>416</v>
      </c>
      <c r="O277" s="355"/>
      <c r="P277" s="355"/>
      <c r="Q277" s="355"/>
      <c r="R277" s="356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7">
        <v>4607091388381</v>
      </c>
      <c r="E278" s="356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74" t="s">
        <v>419</v>
      </c>
      <c r="O278" s="355"/>
      <c r="P278" s="355"/>
      <c r="Q278" s="355"/>
      <c r="R278" s="356"/>
      <c r="S278" s="34"/>
      <c r="T278" s="34"/>
      <c r="U278" s="35" t="s">
        <v>65</v>
      </c>
      <c r="V278" s="348">
        <v>30</v>
      </c>
      <c r="W278" s="349">
        <f>IFERROR(IF(V278="",0,CEILING((V278/$H278),1)*$H278),"")</f>
        <v>30.4</v>
      </c>
      <c r="X278" s="36">
        <f>IFERROR(IF(W278=0,"",ROUNDUP(W278/H278,0)*0.00753),"")</f>
        <v>7.5300000000000006E-2</v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7">
        <v>4607091388404</v>
      </c>
      <c r="E279" s="356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6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5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76"/>
      <c r="N280" s="358" t="s">
        <v>66</v>
      </c>
      <c r="O280" s="359"/>
      <c r="P280" s="359"/>
      <c r="Q280" s="359"/>
      <c r="R280" s="359"/>
      <c r="S280" s="359"/>
      <c r="T280" s="360"/>
      <c r="U280" s="37" t="s">
        <v>67</v>
      </c>
      <c r="V280" s="350">
        <f>IFERROR(V277/H277,"0")+IFERROR(V278/H278,"0")+IFERROR(V279/H279,"0")</f>
        <v>9.8684210526315788</v>
      </c>
      <c r="W280" s="350">
        <f>IFERROR(W277/H277,"0")+IFERROR(W278/H278,"0")+IFERROR(W279/H279,"0")</f>
        <v>10</v>
      </c>
      <c r="X280" s="350">
        <f>IFERROR(IF(X277="",0,X277),"0")+IFERROR(IF(X278="",0,X278),"0")+IFERROR(IF(X279="",0,X279),"0")</f>
        <v>7.5300000000000006E-2</v>
      </c>
      <c r="Y280" s="351"/>
      <c r="Z280" s="351"/>
    </row>
    <row r="281" spans="1:53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6"/>
      <c r="N281" s="358" t="s">
        <v>66</v>
      </c>
      <c r="O281" s="359"/>
      <c r="P281" s="359"/>
      <c r="Q281" s="359"/>
      <c r="R281" s="359"/>
      <c r="S281" s="359"/>
      <c r="T281" s="360"/>
      <c r="U281" s="37" t="s">
        <v>65</v>
      </c>
      <c r="V281" s="350">
        <f>IFERROR(SUM(V277:V279),"0")</f>
        <v>30</v>
      </c>
      <c r="W281" s="350">
        <f>IFERROR(SUM(W277:W279),"0")</f>
        <v>30.4</v>
      </c>
      <c r="X281" s="37"/>
      <c r="Y281" s="351"/>
      <c r="Z281" s="351"/>
    </row>
    <row r="282" spans="1:53" ht="14.25" hidden="1" customHeight="1" x14ac:dyDescent="0.25">
      <c r="A282" s="367" t="s">
        <v>422</v>
      </c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68"/>
      <c r="N282" s="368"/>
      <c r="O282" s="368"/>
      <c r="P282" s="368"/>
      <c r="Q282" s="368"/>
      <c r="R282" s="368"/>
      <c r="S282" s="368"/>
      <c r="T282" s="368"/>
      <c r="U282" s="368"/>
      <c r="V282" s="368"/>
      <c r="W282" s="368"/>
      <c r="X282" s="36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7">
        <v>4680115881808</v>
      </c>
      <c r="E283" s="356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6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7">
        <v>4680115881822</v>
      </c>
      <c r="E284" s="356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6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7">
        <v>4680115880016</v>
      </c>
      <c r="E285" s="356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6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5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76"/>
      <c r="N286" s="358" t="s">
        <v>66</v>
      </c>
      <c r="O286" s="359"/>
      <c r="P286" s="359"/>
      <c r="Q286" s="359"/>
      <c r="R286" s="359"/>
      <c r="S286" s="359"/>
      <c r="T286" s="360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6"/>
      <c r="N287" s="358" t="s">
        <v>66</v>
      </c>
      <c r="O287" s="359"/>
      <c r="P287" s="359"/>
      <c r="Q287" s="359"/>
      <c r="R287" s="359"/>
      <c r="S287" s="359"/>
      <c r="T287" s="360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69" t="s">
        <v>431</v>
      </c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68"/>
      <c r="N288" s="368"/>
      <c r="O288" s="368"/>
      <c r="P288" s="368"/>
      <c r="Q288" s="368"/>
      <c r="R288" s="368"/>
      <c r="S288" s="368"/>
      <c r="T288" s="368"/>
      <c r="U288" s="368"/>
      <c r="V288" s="368"/>
      <c r="W288" s="368"/>
      <c r="X288" s="368"/>
      <c r="Y288" s="343"/>
      <c r="Z288" s="343"/>
    </row>
    <row r="289" spans="1:53" ht="14.25" hidden="1" customHeight="1" x14ac:dyDescent="0.25">
      <c r="A289" s="367" t="s">
        <v>108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7">
        <v>4607091387421</v>
      </c>
      <c r="E290" s="356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6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7">
        <v>4607091387421</v>
      </c>
      <c r="E291" s="356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6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7">
        <v>4607091387452</v>
      </c>
      <c r="E292" s="356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6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7">
        <v>4607091387452</v>
      </c>
      <c r="E293" s="356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4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6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7">
        <v>4607091387452</v>
      </c>
      <c r="E294" s="356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6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7">
        <v>4607091385984</v>
      </c>
      <c r="E295" s="356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6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7">
        <v>4607091387438</v>
      </c>
      <c r="E296" s="356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6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7">
        <v>4607091387469</v>
      </c>
      <c r="E297" s="356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6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5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76"/>
      <c r="N298" s="358" t="s">
        <v>66</v>
      </c>
      <c r="O298" s="359"/>
      <c r="P298" s="359"/>
      <c r="Q298" s="359"/>
      <c r="R298" s="359"/>
      <c r="S298" s="359"/>
      <c r="T298" s="360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6"/>
      <c r="N299" s="358" t="s">
        <v>66</v>
      </c>
      <c r="O299" s="359"/>
      <c r="P299" s="359"/>
      <c r="Q299" s="359"/>
      <c r="R299" s="359"/>
      <c r="S299" s="359"/>
      <c r="T299" s="360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7" t="s">
        <v>60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7">
        <v>4607091387292</v>
      </c>
      <c r="E301" s="356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6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7">
        <v>4607091387315</v>
      </c>
      <c r="E302" s="356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5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6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5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6"/>
      <c r="N303" s="358" t="s">
        <v>66</v>
      </c>
      <c r="O303" s="359"/>
      <c r="P303" s="359"/>
      <c r="Q303" s="359"/>
      <c r="R303" s="359"/>
      <c r="S303" s="359"/>
      <c r="T303" s="360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6"/>
      <c r="N304" s="358" t="s">
        <v>66</v>
      </c>
      <c r="O304" s="359"/>
      <c r="P304" s="359"/>
      <c r="Q304" s="359"/>
      <c r="R304" s="359"/>
      <c r="S304" s="359"/>
      <c r="T304" s="360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69" t="s">
        <v>449</v>
      </c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68"/>
      <c r="N305" s="368"/>
      <c r="O305" s="368"/>
      <c r="P305" s="368"/>
      <c r="Q305" s="368"/>
      <c r="R305" s="368"/>
      <c r="S305" s="368"/>
      <c r="T305" s="368"/>
      <c r="U305" s="368"/>
      <c r="V305" s="368"/>
      <c r="W305" s="368"/>
      <c r="X305" s="368"/>
      <c r="Y305" s="343"/>
      <c r="Z305" s="343"/>
    </row>
    <row r="306" spans="1:53" ht="14.25" hidden="1" customHeight="1" x14ac:dyDescent="0.25">
      <c r="A306" s="367" t="s">
        <v>60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44"/>
      <c r="Z306" s="344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7">
        <v>4607091383836</v>
      </c>
      <c r="E307" s="356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6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5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6"/>
      <c r="N308" s="358" t="s">
        <v>66</v>
      </c>
      <c r="O308" s="359"/>
      <c r="P308" s="359"/>
      <c r="Q308" s="359"/>
      <c r="R308" s="359"/>
      <c r="S308" s="359"/>
      <c r="T308" s="360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6"/>
      <c r="N309" s="358" t="s">
        <v>66</v>
      </c>
      <c r="O309" s="359"/>
      <c r="P309" s="359"/>
      <c r="Q309" s="359"/>
      <c r="R309" s="359"/>
      <c r="S309" s="359"/>
      <c r="T309" s="360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7" t="s">
        <v>68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7">
        <v>4607091387919</v>
      </c>
      <c r="E311" s="356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6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7">
        <v>4680115883604</v>
      </c>
      <c r="E312" s="356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6"/>
      <c r="S312" s="34"/>
      <c r="T312" s="34"/>
      <c r="U312" s="35" t="s">
        <v>65</v>
      </c>
      <c r="V312" s="348">
        <v>1283.0999999999999</v>
      </c>
      <c r="W312" s="349">
        <f>IFERROR(IF(V312="",0,CEILING((V312/$H312),1)*$H312),"")</f>
        <v>1283.1000000000001</v>
      </c>
      <c r="X312" s="36">
        <f>IFERROR(IF(W312=0,"",ROUNDUP(W312/H312,0)*0.00753),"")</f>
        <v>4.6008300000000002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7">
        <v>4680115883567</v>
      </c>
      <c r="E313" s="356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6"/>
      <c r="S313" s="34"/>
      <c r="T313" s="34"/>
      <c r="U313" s="35" t="s">
        <v>65</v>
      </c>
      <c r="V313" s="348">
        <v>777</v>
      </c>
      <c r="W313" s="349">
        <f>IFERROR(IF(V313="",0,CEILING((V313/$H313),1)*$H313),"")</f>
        <v>777</v>
      </c>
      <c r="X313" s="36">
        <f>IFERROR(IF(W313=0,"",ROUNDUP(W313/H313,0)*0.00753),"")</f>
        <v>2.7861000000000002</v>
      </c>
      <c r="Y313" s="56"/>
      <c r="Z313" s="57"/>
      <c r="AD313" s="58"/>
      <c r="BA313" s="237" t="s">
        <v>1</v>
      </c>
    </row>
    <row r="314" spans="1:53" x14ac:dyDescent="0.2">
      <c r="A314" s="375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0">
        <f>IFERROR(V311/H311,"0")+IFERROR(V312/H312,"0")+IFERROR(V313/H313,"0")</f>
        <v>980.99999999999989</v>
      </c>
      <c r="W314" s="350">
        <f>IFERROR(W311/H311,"0")+IFERROR(W312/H312,"0")+IFERROR(W313/H313,"0")</f>
        <v>981</v>
      </c>
      <c r="X314" s="350">
        <f>IFERROR(IF(X311="",0,X311),"0")+IFERROR(IF(X312="",0,X312),"0")+IFERROR(IF(X313="",0,X313),"0")</f>
        <v>7.3869300000000004</v>
      </c>
      <c r="Y314" s="351"/>
      <c r="Z314" s="351"/>
    </row>
    <row r="315" spans="1:53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0">
        <f>IFERROR(SUM(V311:V313),"0")</f>
        <v>2060.1</v>
      </c>
      <c r="W315" s="350">
        <f>IFERROR(SUM(W311:W313),"0")</f>
        <v>2060.1000000000004</v>
      </c>
      <c r="X315" s="37"/>
      <c r="Y315" s="351"/>
      <c r="Z315" s="351"/>
    </row>
    <row r="316" spans="1:53" ht="14.25" hidden="1" customHeight="1" x14ac:dyDescent="0.25">
      <c r="A316" s="367" t="s">
        <v>205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4"/>
      <c r="Z316" s="344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7">
        <v>4607091388831</v>
      </c>
      <c r="E317" s="356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6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75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7" t="s">
        <v>86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7">
        <v>4607091383102</v>
      </c>
      <c r="E321" s="356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6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75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6"/>
      <c r="N322" s="358" t="s">
        <v>66</v>
      </c>
      <c r="O322" s="359"/>
      <c r="P322" s="359"/>
      <c r="Q322" s="359"/>
      <c r="R322" s="359"/>
      <c r="S322" s="359"/>
      <c r="T322" s="360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6"/>
      <c r="N323" s="358" t="s">
        <v>66</v>
      </c>
      <c r="O323" s="359"/>
      <c r="P323" s="359"/>
      <c r="Q323" s="359"/>
      <c r="R323" s="359"/>
      <c r="S323" s="359"/>
      <c r="T323" s="360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391" t="s">
        <v>462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48"/>
      <c r="Z324" s="48"/>
    </row>
    <row r="325" spans="1:53" ht="16.5" hidden="1" customHeight="1" x14ac:dyDescent="0.25">
      <c r="A325" s="369" t="s">
        <v>463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3"/>
      <c r="Z325" s="343"/>
    </row>
    <row r="326" spans="1:53" ht="14.25" hidden="1" customHeight="1" x14ac:dyDescent="0.25">
      <c r="A326" s="367" t="s">
        <v>68</v>
      </c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68"/>
      <c r="N326" s="368"/>
      <c r="O326" s="368"/>
      <c r="P326" s="368"/>
      <c r="Q326" s="368"/>
      <c r="R326" s="368"/>
      <c r="S326" s="368"/>
      <c r="T326" s="368"/>
      <c r="U326" s="368"/>
      <c r="V326" s="368"/>
      <c r="W326" s="368"/>
      <c r="X326" s="36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7">
        <v>4607091383928</v>
      </c>
      <c r="E327" s="356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6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75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6"/>
      <c r="N328" s="358" t="s">
        <v>66</v>
      </c>
      <c r="O328" s="359"/>
      <c r="P328" s="359"/>
      <c r="Q328" s="359"/>
      <c r="R328" s="359"/>
      <c r="S328" s="359"/>
      <c r="T328" s="360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8"/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76"/>
      <c r="N329" s="358" t="s">
        <v>66</v>
      </c>
      <c r="O329" s="359"/>
      <c r="P329" s="359"/>
      <c r="Q329" s="359"/>
      <c r="R329" s="359"/>
      <c r="S329" s="359"/>
      <c r="T329" s="360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391" t="s">
        <v>466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48"/>
      <c r="Z330" s="48"/>
    </row>
    <row r="331" spans="1:53" ht="16.5" hidden="1" customHeight="1" x14ac:dyDescent="0.25">
      <c r="A331" s="369" t="s">
        <v>467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3"/>
      <c r="Z331" s="343"/>
    </row>
    <row r="332" spans="1:53" ht="14.25" hidden="1" customHeight="1" x14ac:dyDescent="0.25">
      <c r="A332" s="367" t="s">
        <v>108</v>
      </c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68"/>
      <c r="N332" s="368"/>
      <c r="O332" s="368"/>
      <c r="P332" s="368"/>
      <c r="Q332" s="368"/>
      <c r="R332" s="368"/>
      <c r="S332" s="368"/>
      <c r="T332" s="368"/>
      <c r="U332" s="368"/>
      <c r="V332" s="368"/>
      <c r="W332" s="368"/>
      <c r="X332" s="36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7">
        <v>4607091383997</v>
      </c>
      <c r="E333" s="356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6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7">
        <v>4607091383997</v>
      </c>
      <c r="E334" s="356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6"/>
      <c r="S334" s="34"/>
      <c r="T334" s="34"/>
      <c r="U334" s="35" t="s">
        <v>65</v>
      </c>
      <c r="V334" s="348">
        <v>2500</v>
      </c>
      <c r="W334" s="349">
        <f t="shared" si="17"/>
        <v>2505</v>
      </c>
      <c r="X334" s="36">
        <f>IFERROR(IF(W334=0,"",ROUNDUP(W334/H334,0)*0.02175),"")</f>
        <v>3.6322499999999995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7">
        <v>4607091384130</v>
      </c>
      <c r="E335" s="356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6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7">
        <v>4607091384130</v>
      </c>
      <c r="E336" s="356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6"/>
      <c r="S336" s="34"/>
      <c r="T336" s="34"/>
      <c r="U336" s="35" t="s">
        <v>65</v>
      </c>
      <c r="V336" s="348">
        <v>800</v>
      </c>
      <c r="W336" s="349">
        <f t="shared" si="17"/>
        <v>810</v>
      </c>
      <c r="X336" s="36">
        <f>IFERROR(IF(W336=0,"",ROUNDUP(W336/H336,0)*0.02175),"")</f>
        <v>1.1744999999999999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7">
        <v>4607091384147</v>
      </c>
      <c r="E337" s="356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6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7">
        <v>4607091384147</v>
      </c>
      <c r="E338" s="356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6"/>
      <c r="S338" s="34"/>
      <c r="T338" s="34"/>
      <c r="U338" s="35" t="s">
        <v>65</v>
      </c>
      <c r="V338" s="348">
        <v>700</v>
      </c>
      <c r="W338" s="349">
        <f t="shared" si="17"/>
        <v>705</v>
      </c>
      <c r="X338" s="36">
        <f>IFERROR(IF(W338=0,"",ROUNDUP(W338/H338,0)*0.02175),"")</f>
        <v>1.0222499999999999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7">
        <v>4607091384154</v>
      </c>
      <c r="E339" s="356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6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7">
        <v>4607091384161</v>
      </c>
      <c r="E340" s="356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6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75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6"/>
      <c r="N341" s="358" t="s">
        <v>66</v>
      </c>
      <c r="O341" s="359"/>
      <c r="P341" s="359"/>
      <c r="Q341" s="359"/>
      <c r="R341" s="359"/>
      <c r="S341" s="359"/>
      <c r="T341" s="360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266.66666666666669</v>
      </c>
      <c r="W341" s="350">
        <f>IFERROR(W333/H333,"0")+IFERROR(W334/H334,"0")+IFERROR(W335/H335,"0")+IFERROR(W336/H336,"0")+IFERROR(W337/H337,"0")+IFERROR(W338/H338,"0")+IFERROR(W339/H339,"0")+IFERROR(W340/H340,"0")</f>
        <v>268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5.8289999999999988</v>
      </c>
      <c r="Y341" s="351"/>
      <c r="Z341" s="351"/>
    </row>
    <row r="342" spans="1:53" x14ac:dyDescent="0.2">
      <c r="A342" s="368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6"/>
      <c r="N342" s="358" t="s">
        <v>66</v>
      </c>
      <c r="O342" s="359"/>
      <c r="P342" s="359"/>
      <c r="Q342" s="359"/>
      <c r="R342" s="359"/>
      <c r="S342" s="359"/>
      <c r="T342" s="360"/>
      <c r="U342" s="37" t="s">
        <v>65</v>
      </c>
      <c r="V342" s="350">
        <f>IFERROR(SUM(V333:V340),"0")</f>
        <v>4000</v>
      </c>
      <c r="W342" s="350">
        <f>IFERROR(SUM(W333:W340),"0")</f>
        <v>4020</v>
      </c>
      <c r="X342" s="37"/>
      <c r="Y342" s="351"/>
      <c r="Z342" s="351"/>
    </row>
    <row r="343" spans="1:53" ht="14.25" hidden="1" customHeight="1" x14ac:dyDescent="0.25">
      <c r="A343" s="367" t="s">
        <v>100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7">
        <v>4607091383980</v>
      </c>
      <c r="E344" s="356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6"/>
      <c r="S344" s="34"/>
      <c r="T344" s="34"/>
      <c r="U344" s="35" t="s">
        <v>65</v>
      </c>
      <c r="V344" s="348">
        <v>1300</v>
      </c>
      <c r="W344" s="349">
        <f>IFERROR(IF(V344="",0,CEILING((V344/$H344),1)*$H344),"")</f>
        <v>1305</v>
      </c>
      <c r="X344" s="36">
        <f>IFERROR(IF(W344=0,"",ROUNDUP(W344/H344,0)*0.02175),"")</f>
        <v>1.8922499999999998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7">
        <v>4680115883314</v>
      </c>
      <c r="E345" s="356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4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6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7">
        <v>4607091384178</v>
      </c>
      <c r="E346" s="356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6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75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6"/>
      <c r="N347" s="358" t="s">
        <v>66</v>
      </c>
      <c r="O347" s="359"/>
      <c r="P347" s="359"/>
      <c r="Q347" s="359"/>
      <c r="R347" s="359"/>
      <c r="S347" s="359"/>
      <c r="T347" s="360"/>
      <c r="U347" s="37" t="s">
        <v>67</v>
      </c>
      <c r="V347" s="350">
        <f>IFERROR(V344/H344,"0")+IFERROR(V345/H345,"0")+IFERROR(V346/H346,"0")</f>
        <v>86.666666666666671</v>
      </c>
      <c r="W347" s="350">
        <f>IFERROR(W344/H344,"0")+IFERROR(W345/H345,"0")+IFERROR(W346/H346,"0")</f>
        <v>87</v>
      </c>
      <c r="X347" s="350">
        <f>IFERROR(IF(X344="",0,X344),"0")+IFERROR(IF(X345="",0,X345),"0")+IFERROR(IF(X346="",0,X346),"0")</f>
        <v>1.8922499999999998</v>
      </c>
      <c r="Y347" s="351"/>
      <c r="Z347" s="351"/>
    </row>
    <row r="348" spans="1:53" x14ac:dyDescent="0.2">
      <c r="A348" s="368"/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76"/>
      <c r="N348" s="358" t="s">
        <v>66</v>
      </c>
      <c r="O348" s="359"/>
      <c r="P348" s="359"/>
      <c r="Q348" s="359"/>
      <c r="R348" s="359"/>
      <c r="S348" s="359"/>
      <c r="T348" s="360"/>
      <c r="U348" s="37" t="s">
        <v>65</v>
      </c>
      <c r="V348" s="350">
        <f>IFERROR(SUM(V344:V346),"0")</f>
        <v>1300</v>
      </c>
      <c r="W348" s="350">
        <f>IFERROR(SUM(W344:W346),"0")</f>
        <v>1305</v>
      </c>
      <c r="X348" s="37"/>
      <c r="Y348" s="351"/>
      <c r="Z348" s="351"/>
    </row>
    <row r="349" spans="1:53" ht="14.25" hidden="1" customHeight="1" x14ac:dyDescent="0.25">
      <c r="A349" s="367" t="s">
        <v>68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7">
        <v>4607091383928</v>
      </c>
      <c r="E350" s="356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634" t="s">
        <v>489</v>
      </c>
      <c r="O350" s="355"/>
      <c r="P350" s="355"/>
      <c r="Q350" s="355"/>
      <c r="R350" s="356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7">
        <v>4607091384260</v>
      </c>
      <c r="E351" s="356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6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75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6"/>
      <c r="N352" s="358" t="s">
        <v>66</v>
      </c>
      <c r="O352" s="359"/>
      <c r="P352" s="359"/>
      <c r="Q352" s="359"/>
      <c r="R352" s="359"/>
      <c r="S352" s="359"/>
      <c r="T352" s="360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8"/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76"/>
      <c r="N353" s="358" t="s">
        <v>66</v>
      </c>
      <c r="O353" s="359"/>
      <c r="P353" s="359"/>
      <c r="Q353" s="359"/>
      <c r="R353" s="359"/>
      <c r="S353" s="359"/>
      <c r="T353" s="360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7" t="s">
        <v>205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7">
        <v>4607091384673</v>
      </c>
      <c r="E355" s="356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6"/>
      <c r="S355" s="34"/>
      <c r="T355" s="34"/>
      <c r="U355" s="35" t="s">
        <v>65</v>
      </c>
      <c r="V355" s="348">
        <v>60</v>
      </c>
      <c r="W355" s="349">
        <f>IFERROR(IF(V355="",0,CEILING((V355/$H355),1)*$H355),"")</f>
        <v>62.4</v>
      </c>
      <c r="X355" s="36">
        <f>IFERROR(IF(W355=0,"",ROUNDUP(W355/H355,0)*0.02175),"")</f>
        <v>0.17399999999999999</v>
      </c>
      <c r="Y355" s="56"/>
      <c r="Z355" s="57"/>
      <c r="AD355" s="58"/>
      <c r="BA355" s="254" t="s">
        <v>1</v>
      </c>
    </row>
    <row r="356" spans="1:53" x14ac:dyDescent="0.2">
      <c r="A356" s="375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6"/>
      <c r="N356" s="358" t="s">
        <v>66</v>
      </c>
      <c r="O356" s="359"/>
      <c r="P356" s="359"/>
      <c r="Q356" s="359"/>
      <c r="R356" s="359"/>
      <c r="S356" s="359"/>
      <c r="T356" s="360"/>
      <c r="U356" s="37" t="s">
        <v>67</v>
      </c>
      <c r="V356" s="350">
        <f>IFERROR(V355/H355,"0")</f>
        <v>7.6923076923076925</v>
      </c>
      <c r="W356" s="350">
        <f>IFERROR(W355/H355,"0")</f>
        <v>8</v>
      </c>
      <c r="X356" s="350">
        <f>IFERROR(IF(X355="",0,X355),"0")</f>
        <v>0.17399999999999999</v>
      </c>
      <c r="Y356" s="351"/>
      <c r="Z356" s="351"/>
    </row>
    <row r="357" spans="1:53" x14ac:dyDescent="0.2">
      <c r="A357" s="368"/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76"/>
      <c r="N357" s="358" t="s">
        <v>66</v>
      </c>
      <c r="O357" s="359"/>
      <c r="P357" s="359"/>
      <c r="Q357" s="359"/>
      <c r="R357" s="359"/>
      <c r="S357" s="359"/>
      <c r="T357" s="360"/>
      <c r="U357" s="37" t="s">
        <v>65</v>
      </c>
      <c r="V357" s="350">
        <f>IFERROR(SUM(V355:V355),"0")</f>
        <v>60</v>
      </c>
      <c r="W357" s="350">
        <f>IFERROR(SUM(W355:W355),"0")</f>
        <v>62.4</v>
      </c>
      <c r="X357" s="37"/>
      <c r="Y357" s="351"/>
      <c r="Z357" s="351"/>
    </row>
    <row r="358" spans="1:53" ht="16.5" hidden="1" customHeight="1" x14ac:dyDescent="0.25">
      <c r="A358" s="369" t="s">
        <v>494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3"/>
      <c r="Z358" s="343"/>
    </row>
    <row r="359" spans="1:53" ht="14.25" hidden="1" customHeight="1" x14ac:dyDescent="0.25">
      <c r="A359" s="367" t="s">
        <v>108</v>
      </c>
      <c r="B359" s="368"/>
      <c r="C359" s="368"/>
      <c r="D359" s="368"/>
      <c r="E359" s="368"/>
      <c r="F359" s="368"/>
      <c r="G359" s="368"/>
      <c r="H359" s="368"/>
      <c r="I359" s="368"/>
      <c r="J359" s="368"/>
      <c r="K359" s="368"/>
      <c r="L359" s="368"/>
      <c r="M359" s="368"/>
      <c r="N359" s="368"/>
      <c r="O359" s="368"/>
      <c r="P359" s="368"/>
      <c r="Q359" s="368"/>
      <c r="R359" s="368"/>
      <c r="S359" s="368"/>
      <c r="T359" s="368"/>
      <c r="U359" s="368"/>
      <c r="V359" s="368"/>
      <c r="W359" s="368"/>
      <c r="X359" s="368"/>
      <c r="Y359" s="344"/>
      <c r="Z359" s="344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7">
        <v>4607091384185</v>
      </c>
      <c r="E360" s="356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6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7">
        <v>4607091384192</v>
      </c>
      <c r="E361" s="356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6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7">
        <v>4680115881907</v>
      </c>
      <c r="E362" s="356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6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7">
        <v>4680115883925</v>
      </c>
      <c r="E363" s="356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6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7">
        <v>4607091384680</v>
      </c>
      <c r="E364" s="356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8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6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75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6"/>
      <c r="N365" s="358" t="s">
        <v>66</v>
      </c>
      <c r="O365" s="359"/>
      <c r="P365" s="359"/>
      <c r="Q365" s="359"/>
      <c r="R365" s="359"/>
      <c r="S365" s="359"/>
      <c r="T365" s="360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8"/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76"/>
      <c r="N366" s="358" t="s">
        <v>66</v>
      </c>
      <c r="O366" s="359"/>
      <c r="P366" s="359"/>
      <c r="Q366" s="359"/>
      <c r="R366" s="359"/>
      <c r="S366" s="359"/>
      <c r="T366" s="360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7" t="s">
        <v>60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7">
        <v>4607091384802</v>
      </c>
      <c r="E368" s="356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6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7">
        <v>4607091384826</v>
      </c>
      <c r="E369" s="356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6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75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6"/>
      <c r="N370" s="358" t="s">
        <v>66</v>
      </c>
      <c r="O370" s="359"/>
      <c r="P370" s="359"/>
      <c r="Q370" s="359"/>
      <c r="R370" s="359"/>
      <c r="S370" s="359"/>
      <c r="T370" s="360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8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6"/>
      <c r="N371" s="358" t="s">
        <v>66</v>
      </c>
      <c r="O371" s="359"/>
      <c r="P371" s="359"/>
      <c r="Q371" s="359"/>
      <c r="R371" s="359"/>
      <c r="S371" s="359"/>
      <c r="T371" s="360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7" t="s">
        <v>68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7">
        <v>4607091384246</v>
      </c>
      <c r="E373" s="356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6"/>
      <c r="S373" s="34"/>
      <c r="T373" s="34"/>
      <c r="U373" s="35" t="s">
        <v>65</v>
      </c>
      <c r="V373" s="348">
        <v>40</v>
      </c>
      <c r="W373" s="349">
        <f>IFERROR(IF(V373="",0,CEILING((V373/$H373),1)*$H373),"")</f>
        <v>46.8</v>
      </c>
      <c r="X373" s="36">
        <f>IFERROR(IF(W373=0,"",ROUNDUP(W373/H373,0)*0.02175),"")</f>
        <v>0.1305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7">
        <v>4680115881976</v>
      </c>
      <c r="E374" s="356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6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7">
        <v>4607091384253</v>
      </c>
      <c r="E375" s="356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6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7">
        <v>4680115881969</v>
      </c>
      <c r="E376" s="356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6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75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6"/>
      <c r="N377" s="358" t="s">
        <v>66</v>
      </c>
      <c r="O377" s="359"/>
      <c r="P377" s="359"/>
      <c r="Q377" s="359"/>
      <c r="R377" s="359"/>
      <c r="S377" s="359"/>
      <c r="T377" s="360"/>
      <c r="U377" s="37" t="s">
        <v>67</v>
      </c>
      <c r="V377" s="350">
        <f>IFERROR(V373/H373,"0")+IFERROR(V374/H374,"0")+IFERROR(V375/H375,"0")+IFERROR(V376/H376,"0")</f>
        <v>5.1282051282051286</v>
      </c>
      <c r="W377" s="350">
        <f>IFERROR(W373/H373,"0")+IFERROR(W374/H374,"0")+IFERROR(W375/H375,"0")+IFERROR(W376/H376,"0")</f>
        <v>6</v>
      </c>
      <c r="X377" s="350">
        <f>IFERROR(IF(X373="",0,X373),"0")+IFERROR(IF(X374="",0,X374),"0")+IFERROR(IF(X375="",0,X375),"0")+IFERROR(IF(X376="",0,X376),"0")</f>
        <v>0.1305</v>
      </c>
      <c r="Y377" s="351"/>
      <c r="Z377" s="351"/>
    </row>
    <row r="378" spans="1:53" x14ac:dyDescent="0.2">
      <c r="A378" s="368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6"/>
      <c r="N378" s="358" t="s">
        <v>66</v>
      </c>
      <c r="O378" s="359"/>
      <c r="P378" s="359"/>
      <c r="Q378" s="359"/>
      <c r="R378" s="359"/>
      <c r="S378" s="359"/>
      <c r="T378" s="360"/>
      <c r="U378" s="37" t="s">
        <v>65</v>
      </c>
      <c r="V378" s="350">
        <f>IFERROR(SUM(V373:V376),"0")</f>
        <v>40</v>
      </c>
      <c r="W378" s="350">
        <f>IFERROR(SUM(W373:W376),"0")</f>
        <v>46.8</v>
      </c>
      <c r="X378" s="37"/>
      <c r="Y378" s="351"/>
      <c r="Z378" s="351"/>
    </row>
    <row r="379" spans="1:53" ht="14.25" hidden="1" customHeight="1" x14ac:dyDescent="0.25">
      <c r="A379" s="367" t="s">
        <v>205</v>
      </c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68"/>
      <c r="N379" s="368"/>
      <c r="O379" s="368"/>
      <c r="P379" s="368"/>
      <c r="Q379" s="368"/>
      <c r="R379" s="368"/>
      <c r="S379" s="368"/>
      <c r="T379" s="368"/>
      <c r="U379" s="368"/>
      <c r="V379" s="368"/>
      <c r="W379" s="368"/>
      <c r="X379" s="36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7">
        <v>4607091389357</v>
      </c>
      <c r="E380" s="356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6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75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6"/>
      <c r="N381" s="358" t="s">
        <v>66</v>
      </c>
      <c r="O381" s="359"/>
      <c r="P381" s="359"/>
      <c r="Q381" s="359"/>
      <c r="R381" s="359"/>
      <c r="S381" s="359"/>
      <c r="T381" s="360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8"/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76"/>
      <c r="N382" s="358" t="s">
        <v>66</v>
      </c>
      <c r="O382" s="359"/>
      <c r="P382" s="359"/>
      <c r="Q382" s="359"/>
      <c r="R382" s="359"/>
      <c r="S382" s="359"/>
      <c r="T382" s="360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391" t="s">
        <v>519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48"/>
      <c r="Z383" s="48"/>
    </row>
    <row r="384" spans="1:53" ht="16.5" hidden="1" customHeight="1" x14ac:dyDescent="0.25">
      <c r="A384" s="369" t="s">
        <v>520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3"/>
      <c r="Z384" s="343"/>
    </row>
    <row r="385" spans="1:53" ht="14.25" hidden="1" customHeight="1" x14ac:dyDescent="0.25">
      <c r="A385" s="367" t="s">
        <v>108</v>
      </c>
      <c r="B385" s="368"/>
      <c r="C385" s="368"/>
      <c r="D385" s="368"/>
      <c r="E385" s="368"/>
      <c r="F385" s="368"/>
      <c r="G385" s="368"/>
      <c r="H385" s="368"/>
      <c r="I385" s="368"/>
      <c r="J385" s="368"/>
      <c r="K385" s="368"/>
      <c r="L385" s="368"/>
      <c r="M385" s="368"/>
      <c r="N385" s="368"/>
      <c r="O385" s="368"/>
      <c r="P385" s="368"/>
      <c r="Q385" s="368"/>
      <c r="R385" s="368"/>
      <c r="S385" s="368"/>
      <c r="T385" s="368"/>
      <c r="U385" s="368"/>
      <c r="V385" s="368"/>
      <c r="W385" s="368"/>
      <c r="X385" s="36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7">
        <v>4607091389708</v>
      </c>
      <c r="E386" s="356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6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7">
        <v>4607091389692</v>
      </c>
      <c r="E387" s="356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6"/>
      <c r="S387" s="34"/>
      <c r="T387" s="34"/>
      <c r="U387" s="35" t="s">
        <v>65</v>
      </c>
      <c r="V387" s="348">
        <v>13.5</v>
      </c>
      <c r="W387" s="349">
        <f>IFERROR(IF(V387="",0,CEILING((V387/$H387),1)*$H387),"")</f>
        <v>13.5</v>
      </c>
      <c r="X387" s="36">
        <f>IFERROR(IF(W387=0,"",ROUNDUP(W387/H387,0)*0.00753),"")</f>
        <v>3.7650000000000003E-2</v>
      </c>
      <c r="Y387" s="56"/>
      <c r="Z387" s="57"/>
      <c r="AD387" s="58"/>
      <c r="BA387" s="268" t="s">
        <v>1</v>
      </c>
    </row>
    <row r="388" spans="1:53" x14ac:dyDescent="0.2">
      <c r="A388" s="375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6"/>
      <c r="N388" s="358" t="s">
        <v>66</v>
      </c>
      <c r="O388" s="359"/>
      <c r="P388" s="359"/>
      <c r="Q388" s="359"/>
      <c r="R388" s="359"/>
      <c r="S388" s="359"/>
      <c r="T388" s="360"/>
      <c r="U388" s="37" t="s">
        <v>67</v>
      </c>
      <c r="V388" s="350">
        <f>IFERROR(V386/H386,"0")+IFERROR(V387/H387,"0")</f>
        <v>5</v>
      </c>
      <c r="W388" s="350">
        <f>IFERROR(W386/H386,"0")+IFERROR(W387/H387,"0")</f>
        <v>5</v>
      </c>
      <c r="X388" s="350">
        <f>IFERROR(IF(X386="",0,X386),"0")+IFERROR(IF(X387="",0,X387),"0")</f>
        <v>3.7650000000000003E-2</v>
      </c>
      <c r="Y388" s="351"/>
      <c r="Z388" s="351"/>
    </row>
    <row r="389" spans="1:53" x14ac:dyDescent="0.2">
      <c r="A389" s="368"/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76"/>
      <c r="N389" s="358" t="s">
        <v>66</v>
      </c>
      <c r="O389" s="359"/>
      <c r="P389" s="359"/>
      <c r="Q389" s="359"/>
      <c r="R389" s="359"/>
      <c r="S389" s="359"/>
      <c r="T389" s="360"/>
      <c r="U389" s="37" t="s">
        <v>65</v>
      </c>
      <c r="V389" s="350">
        <f>IFERROR(SUM(V386:V387),"0")</f>
        <v>13.5</v>
      </c>
      <c r="W389" s="350">
        <f>IFERROR(SUM(W386:W387),"0")</f>
        <v>13.5</v>
      </c>
      <c r="X389" s="37"/>
      <c r="Y389" s="351"/>
      <c r="Z389" s="351"/>
    </row>
    <row r="390" spans="1:53" ht="14.25" hidden="1" customHeight="1" x14ac:dyDescent="0.25">
      <c r="A390" s="367" t="s">
        <v>60</v>
      </c>
      <c r="B390" s="368"/>
      <c r="C390" s="368"/>
      <c r="D390" s="368"/>
      <c r="E390" s="368"/>
      <c r="F390" s="368"/>
      <c r="G390" s="368"/>
      <c r="H390" s="368"/>
      <c r="I390" s="368"/>
      <c r="J390" s="368"/>
      <c r="K390" s="368"/>
      <c r="L390" s="368"/>
      <c r="M390" s="368"/>
      <c r="N390" s="368"/>
      <c r="O390" s="368"/>
      <c r="P390" s="368"/>
      <c r="Q390" s="368"/>
      <c r="R390" s="368"/>
      <c r="S390" s="368"/>
      <c r="T390" s="368"/>
      <c r="U390" s="368"/>
      <c r="V390" s="368"/>
      <c r="W390" s="368"/>
      <c r="X390" s="368"/>
      <c r="Y390" s="344"/>
      <c r="Z390" s="344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7">
        <v>4607091389753</v>
      </c>
      <c r="E391" s="356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6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7">
        <v>4607091389760</v>
      </c>
      <c r="E392" s="356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6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7">
        <v>4607091389746</v>
      </c>
      <c r="E393" s="356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6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7">
        <v>4680115882928</v>
      </c>
      <c r="E394" s="356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6"/>
      <c r="S394" s="34"/>
      <c r="T394" s="34"/>
      <c r="U394" s="35" t="s">
        <v>65</v>
      </c>
      <c r="V394" s="348">
        <v>98.000000000000014</v>
      </c>
      <c r="W394" s="349">
        <f t="shared" si="18"/>
        <v>99.11999999999999</v>
      </c>
      <c r="X394" s="36">
        <f>IFERROR(IF(W394=0,"",ROUNDUP(W394/H394,0)*0.00753),"")</f>
        <v>0.44427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7">
        <v>4680115883147</v>
      </c>
      <c r="E395" s="356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6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7">
        <v>4607091384338</v>
      </c>
      <c r="E396" s="356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6"/>
      <c r="S396" s="34"/>
      <c r="T396" s="34"/>
      <c r="U396" s="35" t="s">
        <v>65</v>
      </c>
      <c r="V396" s="348">
        <v>87.5</v>
      </c>
      <c r="W396" s="349">
        <f t="shared" si="18"/>
        <v>88.2</v>
      </c>
      <c r="X396" s="36">
        <f t="shared" si="19"/>
        <v>0.21084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7">
        <v>4680115883154</v>
      </c>
      <c r="E397" s="356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6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7">
        <v>4607091389524</v>
      </c>
      <c r="E398" s="356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6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7">
        <v>4680115883161</v>
      </c>
      <c r="E399" s="356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6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7">
        <v>4607091384345</v>
      </c>
      <c r="E400" s="356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6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7">
        <v>4680115883178</v>
      </c>
      <c r="E401" s="356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6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7">
        <v>4607091389531</v>
      </c>
      <c r="E402" s="356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6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7">
        <v>4680115883185</v>
      </c>
      <c r="E403" s="356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6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75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6"/>
      <c r="N404" s="358" t="s">
        <v>66</v>
      </c>
      <c r="O404" s="359"/>
      <c r="P404" s="359"/>
      <c r="Q404" s="359"/>
      <c r="R404" s="359"/>
      <c r="S404" s="359"/>
      <c r="T404" s="360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119.04761904761907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121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0.80571000000000004</v>
      </c>
      <c r="Y404" s="351"/>
      <c r="Z404" s="351"/>
    </row>
    <row r="405" spans="1:53" x14ac:dyDescent="0.2">
      <c r="A405" s="368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6"/>
      <c r="N405" s="358" t="s">
        <v>66</v>
      </c>
      <c r="O405" s="359"/>
      <c r="P405" s="359"/>
      <c r="Q405" s="359"/>
      <c r="R405" s="359"/>
      <c r="S405" s="359"/>
      <c r="T405" s="360"/>
      <c r="U405" s="37" t="s">
        <v>65</v>
      </c>
      <c r="V405" s="350">
        <f>IFERROR(SUM(V391:V403),"0")</f>
        <v>265.5</v>
      </c>
      <c r="W405" s="350">
        <f>IFERROR(SUM(W391:W403),"0")</f>
        <v>271.32</v>
      </c>
      <c r="X405" s="37"/>
      <c r="Y405" s="351"/>
      <c r="Z405" s="351"/>
    </row>
    <row r="406" spans="1:53" ht="14.25" hidden="1" customHeight="1" x14ac:dyDescent="0.25">
      <c r="A406" s="367" t="s">
        <v>68</v>
      </c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68"/>
      <c r="N406" s="368"/>
      <c r="O406" s="368"/>
      <c r="P406" s="368"/>
      <c r="Q406" s="368"/>
      <c r="R406" s="368"/>
      <c r="S406" s="368"/>
      <c r="T406" s="368"/>
      <c r="U406" s="368"/>
      <c r="V406" s="368"/>
      <c r="W406" s="368"/>
      <c r="X406" s="36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7">
        <v>4607091389685</v>
      </c>
      <c r="E407" s="356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6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6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7">
        <v>4607091389654</v>
      </c>
      <c r="E408" s="356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6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7">
        <v>4607091384352</v>
      </c>
      <c r="E409" s="356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6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7">
        <v>4607091389661</v>
      </c>
      <c r="E410" s="356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1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6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75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6"/>
      <c r="N411" s="358" t="s">
        <v>66</v>
      </c>
      <c r="O411" s="359"/>
      <c r="P411" s="359"/>
      <c r="Q411" s="359"/>
      <c r="R411" s="359"/>
      <c r="S411" s="359"/>
      <c r="T411" s="360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8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6"/>
      <c r="N412" s="358" t="s">
        <v>66</v>
      </c>
      <c r="O412" s="359"/>
      <c r="P412" s="359"/>
      <c r="Q412" s="359"/>
      <c r="R412" s="359"/>
      <c r="S412" s="359"/>
      <c r="T412" s="360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7" t="s">
        <v>205</v>
      </c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68"/>
      <c r="N413" s="368"/>
      <c r="O413" s="368"/>
      <c r="P413" s="368"/>
      <c r="Q413" s="368"/>
      <c r="R413" s="368"/>
      <c r="S413" s="368"/>
      <c r="T413" s="368"/>
      <c r="U413" s="368"/>
      <c r="V413" s="368"/>
      <c r="W413" s="368"/>
      <c r="X413" s="36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7">
        <v>4680115881648</v>
      </c>
      <c r="E414" s="356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6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75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6"/>
      <c r="N415" s="358" t="s">
        <v>66</v>
      </c>
      <c r="O415" s="359"/>
      <c r="P415" s="359"/>
      <c r="Q415" s="359"/>
      <c r="R415" s="359"/>
      <c r="S415" s="359"/>
      <c r="T415" s="360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8"/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76"/>
      <c r="N416" s="358" t="s">
        <v>66</v>
      </c>
      <c r="O416" s="359"/>
      <c r="P416" s="359"/>
      <c r="Q416" s="359"/>
      <c r="R416" s="359"/>
      <c r="S416" s="359"/>
      <c r="T416" s="360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7" t="s">
        <v>86</v>
      </c>
      <c r="B417" s="368"/>
      <c r="C417" s="368"/>
      <c r="D417" s="368"/>
      <c r="E417" s="368"/>
      <c r="F417" s="368"/>
      <c r="G417" s="368"/>
      <c r="H417" s="368"/>
      <c r="I417" s="368"/>
      <c r="J417" s="368"/>
      <c r="K417" s="368"/>
      <c r="L417" s="368"/>
      <c r="M417" s="368"/>
      <c r="N417" s="368"/>
      <c r="O417" s="368"/>
      <c r="P417" s="368"/>
      <c r="Q417" s="368"/>
      <c r="R417" s="368"/>
      <c r="S417" s="368"/>
      <c r="T417" s="368"/>
      <c r="U417" s="368"/>
      <c r="V417" s="368"/>
      <c r="W417" s="368"/>
      <c r="X417" s="368"/>
      <c r="Y417" s="344"/>
      <c r="Z417" s="344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7">
        <v>4680115884335</v>
      </c>
      <c r="E418" s="356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6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7">
        <v>4680115884342</v>
      </c>
      <c r="E419" s="356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6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7">
        <v>4680115884113</v>
      </c>
      <c r="E420" s="356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6"/>
      <c r="S420" s="34"/>
      <c r="T420" s="34"/>
      <c r="U420" s="35" t="s">
        <v>65</v>
      </c>
      <c r="V420" s="348">
        <v>11</v>
      </c>
      <c r="W420" s="349">
        <f>IFERROR(IF(V420="",0,CEILING((V420/$H420),1)*$H420),"")</f>
        <v>11.88</v>
      </c>
      <c r="X420" s="36">
        <f>IFERROR(IF(W420=0,"",ROUNDUP(W420/H420,0)*0.00627),"")</f>
        <v>5.6430000000000001E-2</v>
      </c>
      <c r="Y420" s="56"/>
      <c r="Z420" s="57"/>
      <c r="AD420" s="58"/>
      <c r="BA420" s="289" t="s">
        <v>1</v>
      </c>
    </row>
    <row r="421" spans="1:53" x14ac:dyDescent="0.2">
      <c r="A421" s="375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6"/>
      <c r="N421" s="358" t="s">
        <v>66</v>
      </c>
      <c r="O421" s="359"/>
      <c r="P421" s="359"/>
      <c r="Q421" s="359"/>
      <c r="R421" s="359"/>
      <c r="S421" s="359"/>
      <c r="T421" s="360"/>
      <c r="U421" s="37" t="s">
        <v>67</v>
      </c>
      <c r="V421" s="350">
        <f>IFERROR(V418/H418,"0")+IFERROR(V419/H419,"0")+IFERROR(V420/H420,"0")</f>
        <v>8.3333333333333321</v>
      </c>
      <c r="W421" s="350">
        <f>IFERROR(W418/H418,"0")+IFERROR(W419/H419,"0")+IFERROR(W420/H420,"0")</f>
        <v>9</v>
      </c>
      <c r="X421" s="350">
        <f>IFERROR(IF(X418="",0,X418),"0")+IFERROR(IF(X419="",0,X419),"0")+IFERROR(IF(X420="",0,X420),"0")</f>
        <v>5.6430000000000001E-2</v>
      </c>
      <c r="Y421" s="351"/>
      <c r="Z421" s="351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6"/>
      <c r="N422" s="358" t="s">
        <v>66</v>
      </c>
      <c r="O422" s="359"/>
      <c r="P422" s="359"/>
      <c r="Q422" s="359"/>
      <c r="R422" s="359"/>
      <c r="S422" s="359"/>
      <c r="T422" s="360"/>
      <c r="U422" s="37" t="s">
        <v>65</v>
      </c>
      <c r="V422" s="350">
        <f>IFERROR(SUM(V418:V420),"0")</f>
        <v>11</v>
      </c>
      <c r="W422" s="350">
        <f>IFERROR(SUM(W418:W420),"0")</f>
        <v>11.88</v>
      </c>
      <c r="X422" s="37"/>
      <c r="Y422" s="351"/>
      <c r="Z422" s="351"/>
    </row>
    <row r="423" spans="1:53" ht="16.5" hidden="1" customHeight="1" x14ac:dyDescent="0.25">
      <c r="A423" s="369" t="s">
        <v>569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43"/>
      <c r="Z423" s="343"/>
    </row>
    <row r="424" spans="1:53" ht="14.25" hidden="1" customHeight="1" x14ac:dyDescent="0.25">
      <c r="A424" s="367" t="s">
        <v>100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7">
        <v>4607091389388</v>
      </c>
      <c r="E425" s="356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6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7">
        <v>4607091389364</v>
      </c>
      <c r="E426" s="356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6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5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6"/>
      <c r="N427" s="358" t="s">
        <v>66</v>
      </c>
      <c r="O427" s="359"/>
      <c r="P427" s="359"/>
      <c r="Q427" s="359"/>
      <c r="R427" s="359"/>
      <c r="S427" s="359"/>
      <c r="T427" s="360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6"/>
      <c r="N428" s="358" t="s">
        <v>66</v>
      </c>
      <c r="O428" s="359"/>
      <c r="P428" s="359"/>
      <c r="Q428" s="359"/>
      <c r="R428" s="359"/>
      <c r="S428" s="359"/>
      <c r="T428" s="360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7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4"/>
      <c r="Z429" s="344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7">
        <v>4607091389739</v>
      </c>
      <c r="E430" s="356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6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7">
        <v>4680115883048</v>
      </c>
      <c r="E431" s="356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6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7">
        <v>4607091389425</v>
      </c>
      <c r="E432" s="356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6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7">
        <v>4680115882911</v>
      </c>
      <c r="E433" s="356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6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7">
        <v>4680115880771</v>
      </c>
      <c r="E434" s="356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6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7">
        <v>4607091389500</v>
      </c>
      <c r="E435" s="356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6"/>
      <c r="S435" s="34"/>
      <c r="T435" s="34"/>
      <c r="U435" s="35" t="s">
        <v>65</v>
      </c>
      <c r="V435" s="348">
        <v>122.5</v>
      </c>
      <c r="W435" s="349">
        <f t="shared" si="20"/>
        <v>123.9</v>
      </c>
      <c r="X435" s="36">
        <f>IFERROR(IF(W435=0,"",ROUNDUP(W435/H435,0)*0.00502),"")</f>
        <v>0.29618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7">
        <v>4680115881983</v>
      </c>
      <c r="E436" s="356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6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5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6"/>
      <c r="N437" s="358" t="s">
        <v>66</v>
      </c>
      <c r="O437" s="359"/>
      <c r="P437" s="359"/>
      <c r="Q437" s="359"/>
      <c r="R437" s="359"/>
      <c r="S437" s="359"/>
      <c r="T437" s="360"/>
      <c r="U437" s="37" t="s">
        <v>67</v>
      </c>
      <c r="V437" s="350">
        <f>IFERROR(V430/H430,"0")+IFERROR(V431/H431,"0")+IFERROR(V432/H432,"0")+IFERROR(V433/H433,"0")+IFERROR(V434/H434,"0")+IFERROR(V435/H435,"0")+IFERROR(V436/H436,"0")</f>
        <v>58.333333333333329</v>
      </c>
      <c r="W437" s="350">
        <f>IFERROR(W430/H430,"0")+IFERROR(W431/H431,"0")+IFERROR(W432/H432,"0")+IFERROR(W433/H433,"0")+IFERROR(W434/H434,"0")+IFERROR(W435/H435,"0")+IFERROR(W436/H436,"0")</f>
        <v>59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0.29618</v>
      </c>
      <c r="Y437" s="351"/>
      <c r="Z437" s="351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6"/>
      <c r="N438" s="358" t="s">
        <v>66</v>
      </c>
      <c r="O438" s="359"/>
      <c r="P438" s="359"/>
      <c r="Q438" s="359"/>
      <c r="R438" s="359"/>
      <c r="S438" s="359"/>
      <c r="T438" s="360"/>
      <c r="U438" s="37" t="s">
        <v>65</v>
      </c>
      <c r="V438" s="350">
        <f>IFERROR(SUM(V430:V436),"0")</f>
        <v>122.5</v>
      </c>
      <c r="W438" s="350">
        <f>IFERROR(SUM(W430:W436),"0")</f>
        <v>123.9</v>
      </c>
      <c r="X438" s="37"/>
      <c r="Y438" s="351"/>
      <c r="Z438" s="351"/>
    </row>
    <row r="439" spans="1:53" ht="14.25" hidden="1" customHeight="1" x14ac:dyDescent="0.25">
      <c r="A439" s="367" t="s">
        <v>95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4"/>
      <c r="Z439" s="344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7">
        <v>4680115884090</v>
      </c>
      <c r="E440" s="356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6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5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6"/>
      <c r="N441" s="358" t="s">
        <v>66</v>
      </c>
      <c r="O441" s="359"/>
      <c r="P441" s="359"/>
      <c r="Q441" s="359"/>
      <c r="R441" s="359"/>
      <c r="S441" s="359"/>
      <c r="T441" s="360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6"/>
      <c r="N442" s="358" t="s">
        <v>66</v>
      </c>
      <c r="O442" s="359"/>
      <c r="P442" s="359"/>
      <c r="Q442" s="359"/>
      <c r="R442" s="359"/>
      <c r="S442" s="359"/>
      <c r="T442" s="360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7" t="s">
        <v>590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4"/>
      <c r="Z443" s="344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7">
        <v>4680115884564</v>
      </c>
      <c r="E444" s="356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6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5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6"/>
      <c r="N445" s="358" t="s">
        <v>66</v>
      </c>
      <c r="O445" s="359"/>
      <c r="P445" s="359"/>
      <c r="Q445" s="359"/>
      <c r="R445" s="359"/>
      <c r="S445" s="359"/>
      <c r="T445" s="360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6"/>
      <c r="N446" s="358" t="s">
        <v>66</v>
      </c>
      <c r="O446" s="359"/>
      <c r="P446" s="359"/>
      <c r="Q446" s="359"/>
      <c r="R446" s="359"/>
      <c r="S446" s="359"/>
      <c r="T446" s="360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391" t="s">
        <v>593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48"/>
      <c r="Z447" s="48"/>
    </row>
    <row r="448" spans="1:53" ht="16.5" hidden="1" customHeight="1" x14ac:dyDescent="0.25">
      <c r="A448" s="369" t="s">
        <v>593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43"/>
      <c r="Z448" s="343"/>
    </row>
    <row r="449" spans="1:53" ht="14.25" hidden="1" customHeight="1" x14ac:dyDescent="0.25">
      <c r="A449" s="367" t="s">
        <v>108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7">
        <v>4607091389067</v>
      </c>
      <c r="E450" s="356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69" t="s">
        <v>596</v>
      </c>
      <c r="O450" s="355"/>
      <c r="P450" s="355"/>
      <c r="Q450" s="355"/>
      <c r="R450" s="356"/>
      <c r="S450" s="34"/>
      <c r="T450" s="34"/>
      <c r="U450" s="35" t="s">
        <v>65</v>
      </c>
      <c r="V450" s="348">
        <v>60</v>
      </c>
      <c r="W450" s="349">
        <f t="shared" ref="W450:W462" si="21">IFERROR(IF(V450="",0,CEILING((V450/$H450),1)*$H450),"")</f>
        <v>63.36</v>
      </c>
      <c r="X450" s="36">
        <f t="shared" ref="X450:X456" si="22"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7">
        <v>4607091383522</v>
      </c>
      <c r="E451" s="356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1" t="s">
        <v>599</v>
      </c>
      <c r="O451" s="355"/>
      <c r="P451" s="355"/>
      <c r="Q451" s="355"/>
      <c r="R451" s="356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7">
        <v>4607091383522</v>
      </c>
      <c r="E452" s="356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6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7">
        <v>4607091384437</v>
      </c>
      <c r="E453" s="356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37" t="s">
        <v>603</v>
      </c>
      <c r="O453" s="355"/>
      <c r="P453" s="355"/>
      <c r="Q453" s="355"/>
      <c r="R453" s="356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7">
        <v>4680115884502</v>
      </c>
      <c r="E454" s="356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403" t="s">
        <v>606</v>
      </c>
      <c r="O454" s="355"/>
      <c r="P454" s="355"/>
      <c r="Q454" s="355"/>
      <c r="R454" s="356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7">
        <v>4607091389104</v>
      </c>
      <c r="E455" s="356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02" t="s">
        <v>609</v>
      </c>
      <c r="O455" s="355"/>
      <c r="P455" s="355"/>
      <c r="Q455" s="355"/>
      <c r="R455" s="356"/>
      <c r="S455" s="34"/>
      <c r="T455" s="34"/>
      <c r="U455" s="35" t="s">
        <v>65</v>
      </c>
      <c r="V455" s="348">
        <v>60</v>
      </c>
      <c r="W455" s="349">
        <f t="shared" si="21"/>
        <v>63.36</v>
      </c>
      <c r="X455" s="36">
        <f t="shared" si="22"/>
        <v>0.14352000000000001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7">
        <v>4680115884519</v>
      </c>
      <c r="E456" s="356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712" t="s">
        <v>612</v>
      </c>
      <c r="O456" s="355"/>
      <c r="P456" s="355"/>
      <c r="Q456" s="355"/>
      <c r="R456" s="356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7">
        <v>4680115880603</v>
      </c>
      <c r="E457" s="356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694" t="s">
        <v>615</v>
      </c>
      <c r="O457" s="355"/>
      <c r="P457" s="355"/>
      <c r="Q457" s="355"/>
      <c r="R457" s="356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7">
        <v>4607091389999</v>
      </c>
      <c r="E458" s="356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6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7">
        <v>4607091389999</v>
      </c>
      <c r="E459" s="356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15" t="s">
        <v>619</v>
      </c>
      <c r="O459" s="355"/>
      <c r="P459" s="355"/>
      <c r="Q459" s="355"/>
      <c r="R459" s="356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7">
        <v>4680115882782</v>
      </c>
      <c r="E460" s="356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717" t="s">
        <v>622</v>
      </c>
      <c r="O460" s="355"/>
      <c r="P460" s="355"/>
      <c r="Q460" s="355"/>
      <c r="R460" s="356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7">
        <v>4607091389098</v>
      </c>
      <c r="E461" s="356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6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7">
        <v>4607091389982</v>
      </c>
      <c r="E462" s="356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13" t="s">
        <v>627</v>
      </c>
      <c r="O462" s="355"/>
      <c r="P462" s="355"/>
      <c r="Q462" s="355"/>
      <c r="R462" s="356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75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6"/>
      <c r="N463" s="358" t="s">
        <v>66</v>
      </c>
      <c r="O463" s="359"/>
      <c r="P463" s="359"/>
      <c r="Q463" s="359"/>
      <c r="R463" s="359"/>
      <c r="S463" s="359"/>
      <c r="T463" s="360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58.712121212121218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61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0.72955999999999999</v>
      </c>
      <c r="Y463" s="351"/>
      <c r="Z463" s="351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6"/>
      <c r="N464" s="358" t="s">
        <v>66</v>
      </c>
      <c r="O464" s="359"/>
      <c r="P464" s="359"/>
      <c r="Q464" s="359"/>
      <c r="R464" s="359"/>
      <c r="S464" s="359"/>
      <c r="T464" s="360"/>
      <c r="U464" s="37" t="s">
        <v>65</v>
      </c>
      <c r="V464" s="350">
        <f>IFERROR(SUM(V450:V462),"0")</f>
        <v>310</v>
      </c>
      <c r="W464" s="350">
        <f>IFERROR(SUM(W450:W462),"0")</f>
        <v>322.08000000000004</v>
      </c>
      <c r="X464" s="37"/>
      <c r="Y464" s="351"/>
      <c r="Z464" s="351"/>
    </row>
    <row r="465" spans="1:53" ht="14.25" hidden="1" customHeight="1" x14ac:dyDescent="0.25">
      <c r="A465" s="367" t="s">
        <v>100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4"/>
      <c r="Z465" s="344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7">
        <v>4607091388930</v>
      </c>
      <c r="E466" s="356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6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7">
        <v>4680115880054</v>
      </c>
      <c r="E467" s="356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6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75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6"/>
      <c r="N468" s="358" t="s">
        <v>66</v>
      </c>
      <c r="O468" s="359"/>
      <c r="P468" s="359"/>
      <c r="Q468" s="359"/>
      <c r="R468" s="359"/>
      <c r="S468" s="359"/>
      <c r="T468" s="360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6"/>
      <c r="N469" s="358" t="s">
        <v>66</v>
      </c>
      <c r="O469" s="359"/>
      <c r="P469" s="359"/>
      <c r="Q469" s="359"/>
      <c r="R469" s="359"/>
      <c r="S469" s="359"/>
      <c r="T469" s="360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7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7">
        <v>4680115883116</v>
      </c>
      <c r="E471" s="356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6"/>
      <c r="S471" s="34"/>
      <c r="T471" s="34"/>
      <c r="U471" s="35" t="s">
        <v>65</v>
      </c>
      <c r="V471" s="348">
        <v>70</v>
      </c>
      <c r="W471" s="349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7">
        <v>4680115883093</v>
      </c>
      <c r="E472" s="356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6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7">
        <v>4680115883109</v>
      </c>
      <c r="E473" s="356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7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6"/>
      <c r="S473" s="34"/>
      <c r="T473" s="34"/>
      <c r="U473" s="35" t="s">
        <v>65</v>
      </c>
      <c r="V473" s="348">
        <v>300</v>
      </c>
      <c r="W473" s="349">
        <f t="shared" si="23"/>
        <v>300.96000000000004</v>
      </c>
      <c r="X473" s="36">
        <f>IFERROR(IF(W473=0,"",ROUNDUP(W473/H473,0)*0.01196),"")</f>
        <v>0.68171999999999999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7">
        <v>4680115882072</v>
      </c>
      <c r="E474" s="356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6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6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7">
        <v>4680115882102</v>
      </c>
      <c r="E475" s="356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6"/>
      <c r="S475" s="34"/>
      <c r="T475" s="34"/>
      <c r="U475" s="35" t="s">
        <v>65</v>
      </c>
      <c r="V475" s="348">
        <v>18</v>
      </c>
      <c r="W475" s="349">
        <f t="shared" si="23"/>
        <v>18</v>
      </c>
      <c r="X475" s="36">
        <f>IFERROR(IF(W475=0,"",ROUNDUP(W475/H475,0)*0.00937),"")</f>
        <v>4.6850000000000003E-2</v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7">
        <v>4680115882096</v>
      </c>
      <c r="E476" s="356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6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75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6"/>
      <c r="N477" s="358" t="s">
        <v>66</v>
      </c>
      <c r="O477" s="359"/>
      <c r="P477" s="359"/>
      <c r="Q477" s="359"/>
      <c r="R477" s="359"/>
      <c r="S477" s="359"/>
      <c r="T477" s="360"/>
      <c r="U477" s="37" t="s">
        <v>67</v>
      </c>
      <c r="V477" s="350">
        <f>IFERROR(V471/H471,"0")+IFERROR(V472/H472,"0")+IFERROR(V473/H473,"0")+IFERROR(V474/H474,"0")+IFERROR(V475/H475,"0")+IFERROR(V476/H476,"0")</f>
        <v>75.075757575757564</v>
      </c>
      <c r="W477" s="350">
        <f>IFERROR(W471/H471,"0")+IFERROR(W472/H472,"0")+IFERROR(W473/H473,"0")+IFERROR(W474/H474,"0")+IFERROR(W475/H475,"0")+IFERROR(W476/H476,"0")</f>
        <v>76</v>
      </c>
      <c r="X477" s="350">
        <f>IFERROR(IF(X471="",0,X471),"0")+IFERROR(IF(X472="",0,X472),"0")+IFERROR(IF(X473="",0,X473),"0")+IFERROR(IF(X474="",0,X474),"0")+IFERROR(IF(X475="",0,X475),"0")+IFERROR(IF(X476="",0,X476),"0")</f>
        <v>0.89600999999999997</v>
      </c>
      <c r="Y477" s="351"/>
      <c r="Z477" s="351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6"/>
      <c r="N478" s="358" t="s">
        <v>66</v>
      </c>
      <c r="O478" s="359"/>
      <c r="P478" s="359"/>
      <c r="Q478" s="359"/>
      <c r="R478" s="359"/>
      <c r="S478" s="359"/>
      <c r="T478" s="360"/>
      <c r="U478" s="37" t="s">
        <v>65</v>
      </c>
      <c r="V478" s="350">
        <f>IFERROR(SUM(V471:V476),"0")</f>
        <v>388</v>
      </c>
      <c r="W478" s="350">
        <f>IFERROR(SUM(W471:W476),"0")</f>
        <v>392.88000000000005</v>
      </c>
      <c r="X478" s="37"/>
      <c r="Y478" s="351"/>
      <c r="Z478" s="351"/>
    </row>
    <row r="479" spans="1:53" ht="14.25" hidden="1" customHeight="1" x14ac:dyDescent="0.25">
      <c r="A479" s="367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7">
        <v>4607091383409</v>
      </c>
      <c r="E480" s="356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6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7">
        <v>4607091383416</v>
      </c>
      <c r="E481" s="356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6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75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6"/>
      <c r="N482" s="358" t="s">
        <v>66</v>
      </c>
      <c r="O482" s="359"/>
      <c r="P482" s="359"/>
      <c r="Q482" s="359"/>
      <c r="R482" s="359"/>
      <c r="S482" s="359"/>
      <c r="T482" s="360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6"/>
      <c r="N483" s="358" t="s">
        <v>66</v>
      </c>
      <c r="O483" s="359"/>
      <c r="P483" s="359"/>
      <c r="Q483" s="359"/>
      <c r="R483" s="359"/>
      <c r="S483" s="359"/>
      <c r="T483" s="360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391" t="s">
        <v>648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48"/>
      <c r="Z484" s="48"/>
    </row>
    <row r="485" spans="1:53" ht="16.5" hidden="1" customHeight="1" x14ac:dyDescent="0.25">
      <c r="A485" s="369" t="s">
        <v>649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3"/>
      <c r="Z485" s="343"/>
    </row>
    <row r="486" spans="1:53" ht="14.25" hidden="1" customHeight="1" x14ac:dyDescent="0.25">
      <c r="A486" s="367" t="s">
        <v>108</v>
      </c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8"/>
      <c r="N486" s="368"/>
      <c r="O486" s="368"/>
      <c r="P486" s="368"/>
      <c r="Q486" s="368"/>
      <c r="R486" s="368"/>
      <c r="S486" s="368"/>
      <c r="T486" s="368"/>
      <c r="U486" s="368"/>
      <c r="V486" s="368"/>
      <c r="W486" s="368"/>
      <c r="X486" s="36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7">
        <v>4640242181011</v>
      </c>
      <c r="E487" s="356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498" t="s">
        <v>652</v>
      </c>
      <c r="O487" s="355"/>
      <c r="P487" s="355"/>
      <c r="Q487" s="355"/>
      <c r="R487" s="356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7">
        <v>4640242180441</v>
      </c>
      <c r="E488" s="356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79" t="s">
        <v>655</v>
      </c>
      <c r="O488" s="355"/>
      <c r="P488" s="355"/>
      <c r="Q488" s="355"/>
      <c r="R488" s="356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7">
        <v>4640242180564</v>
      </c>
      <c r="E489" s="356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09" t="s">
        <v>658</v>
      </c>
      <c r="O489" s="355"/>
      <c r="P489" s="355"/>
      <c r="Q489" s="355"/>
      <c r="R489" s="356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7">
        <v>4640242180922</v>
      </c>
      <c r="E490" s="356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21" t="s">
        <v>661</v>
      </c>
      <c r="O490" s="355"/>
      <c r="P490" s="355"/>
      <c r="Q490" s="355"/>
      <c r="R490" s="356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7">
        <v>4640242180038</v>
      </c>
      <c r="E491" s="356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689" t="s">
        <v>664</v>
      </c>
      <c r="O491" s="355"/>
      <c r="P491" s="355"/>
      <c r="Q491" s="355"/>
      <c r="R491" s="356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75"/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76"/>
      <c r="N492" s="358" t="s">
        <v>66</v>
      </c>
      <c r="O492" s="359"/>
      <c r="P492" s="359"/>
      <c r="Q492" s="359"/>
      <c r="R492" s="359"/>
      <c r="S492" s="359"/>
      <c r="T492" s="360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8"/>
      <c r="B493" s="368"/>
      <c r="C493" s="368"/>
      <c r="D493" s="368"/>
      <c r="E493" s="368"/>
      <c r="F493" s="368"/>
      <c r="G493" s="368"/>
      <c r="H493" s="368"/>
      <c r="I493" s="368"/>
      <c r="J493" s="368"/>
      <c r="K493" s="368"/>
      <c r="L493" s="368"/>
      <c r="M493" s="376"/>
      <c r="N493" s="358" t="s">
        <v>66</v>
      </c>
      <c r="O493" s="359"/>
      <c r="P493" s="359"/>
      <c r="Q493" s="359"/>
      <c r="R493" s="359"/>
      <c r="S493" s="359"/>
      <c r="T493" s="360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7" t="s">
        <v>100</v>
      </c>
      <c r="B494" s="368"/>
      <c r="C494" s="368"/>
      <c r="D494" s="368"/>
      <c r="E494" s="368"/>
      <c r="F494" s="368"/>
      <c r="G494" s="368"/>
      <c r="H494" s="368"/>
      <c r="I494" s="368"/>
      <c r="J494" s="368"/>
      <c r="K494" s="368"/>
      <c r="L494" s="368"/>
      <c r="M494" s="368"/>
      <c r="N494" s="368"/>
      <c r="O494" s="368"/>
      <c r="P494" s="368"/>
      <c r="Q494" s="368"/>
      <c r="R494" s="368"/>
      <c r="S494" s="368"/>
      <c r="T494" s="368"/>
      <c r="U494" s="368"/>
      <c r="V494" s="368"/>
      <c r="W494" s="368"/>
      <c r="X494" s="36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7">
        <v>4640242180526</v>
      </c>
      <c r="E495" s="356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6" t="s">
        <v>667</v>
      </c>
      <c r="O495" s="355"/>
      <c r="P495" s="355"/>
      <c r="Q495" s="355"/>
      <c r="R495" s="356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7">
        <v>4640242180519</v>
      </c>
      <c r="E496" s="356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495" t="s">
        <v>670</v>
      </c>
      <c r="O496" s="355"/>
      <c r="P496" s="355"/>
      <c r="Q496" s="355"/>
      <c r="R496" s="356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7">
        <v>4640242180090</v>
      </c>
      <c r="E497" s="356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05" t="s">
        <v>673</v>
      </c>
      <c r="O497" s="355"/>
      <c r="P497" s="355"/>
      <c r="Q497" s="355"/>
      <c r="R497" s="356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75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6"/>
      <c r="N498" s="358" t="s">
        <v>66</v>
      </c>
      <c r="O498" s="359"/>
      <c r="P498" s="359"/>
      <c r="Q498" s="359"/>
      <c r="R498" s="359"/>
      <c r="S498" s="359"/>
      <c r="T498" s="360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6"/>
      <c r="N499" s="358" t="s">
        <v>66</v>
      </c>
      <c r="O499" s="359"/>
      <c r="P499" s="359"/>
      <c r="Q499" s="359"/>
      <c r="R499" s="359"/>
      <c r="S499" s="359"/>
      <c r="T499" s="360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7" t="s">
        <v>60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7">
        <v>4640242180816</v>
      </c>
      <c r="E501" s="356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5" t="s">
        <v>676</v>
      </c>
      <c r="O501" s="355"/>
      <c r="P501" s="355"/>
      <c r="Q501" s="355"/>
      <c r="R501" s="356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7">
        <v>4640242180595</v>
      </c>
      <c r="E502" s="356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7" t="s">
        <v>679</v>
      </c>
      <c r="O502" s="355"/>
      <c r="P502" s="355"/>
      <c r="Q502" s="355"/>
      <c r="R502" s="356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7">
        <v>4640242180908</v>
      </c>
      <c r="E503" s="356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4" t="s">
        <v>682</v>
      </c>
      <c r="O503" s="355"/>
      <c r="P503" s="355"/>
      <c r="Q503" s="355"/>
      <c r="R503" s="356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7">
        <v>4640242180489</v>
      </c>
      <c r="E504" s="356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1" t="s">
        <v>685</v>
      </c>
      <c r="O504" s="355"/>
      <c r="P504" s="355"/>
      <c r="Q504" s="355"/>
      <c r="R504" s="356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75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6"/>
      <c r="N505" s="358" t="s">
        <v>66</v>
      </c>
      <c r="O505" s="359"/>
      <c r="P505" s="359"/>
      <c r="Q505" s="359"/>
      <c r="R505" s="359"/>
      <c r="S505" s="359"/>
      <c r="T505" s="360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8"/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76"/>
      <c r="N506" s="358" t="s">
        <v>66</v>
      </c>
      <c r="O506" s="359"/>
      <c r="P506" s="359"/>
      <c r="Q506" s="359"/>
      <c r="R506" s="359"/>
      <c r="S506" s="359"/>
      <c r="T506" s="360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7" t="s">
        <v>68</v>
      </c>
      <c r="B507" s="368"/>
      <c r="C507" s="368"/>
      <c r="D507" s="368"/>
      <c r="E507" s="368"/>
      <c r="F507" s="368"/>
      <c r="G507" s="368"/>
      <c r="H507" s="368"/>
      <c r="I507" s="368"/>
      <c r="J507" s="368"/>
      <c r="K507" s="368"/>
      <c r="L507" s="368"/>
      <c r="M507" s="368"/>
      <c r="N507" s="368"/>
      <c r="O507" s="368"/>
      <c r="P507" s="368"/>
      <c r="Q507" s="368"/>
      <c r="R507" s="368"/>
      <c r="S507" s="368"/>
      <c r="T507" s="368"/>
      <c r="U507" s="368"/>
      <c r="V507" s="368"/>
      <c r="W507" s="368"/>
      <c r="X507" s="368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7">
        <v>4680115880870</v>
      </c>
      <c r="E508" s="356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6"/>
      <c r="S508" s="34"/>
      <c r="T508" s="34"/>
      <c r="U508" s="35" t="s">
        <v>65</v>
      </c>
      <c r="V508" s="348">
        <v>350</v>
      </c>
      <c r="W508" s="349">
        <f>IFERROR(IF(V508="",0,CEILING((V508/$H508),1)*$H508),"")</f>
        <v>351</v>
      </c>
      <c r="X508" s="36">
        <f>IFERROR(IF(W508=0,"",ROUNDUP(W508/H508,0)*0.02175),"")</f>
        <v>0.9787499999999999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7">
        <v>4640242180540</v>
      </c>
      <c r="E509" s="356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501" t="s">
        <v>690</v>
      </c>
      <c r="O509" s="355"/>
      <c r="P509" s="355"/>
      <c r="Q509" s="355"/>
      <c r="R509" s="356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7">
        <v>4640242181233</v>
      </c>
      <c r="E510" s="356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72" t="s">
        <v>693</v>
      </c>
      <c r="O510" s="355"/>
      <c r="P510" s="355"/>
      <c r="Q510" s="355"/>
      <c r="R510" s="356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7">
        <v>4640242180557</v>
      </c>
      <c r="E511" s="356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02" t="s">
        <v>696</v>
      </c>
      <c r="O511" s="355"/>
      <c r="P511" s="355"/>
      <c r="Q511" s="355"/>
      <c r="R511" s="356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7">
        <v>4640242181226</v>
      </c>
      <c r="E512" s="356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73" t="s">
        <v>699</v>
      </c>
      <c r="O512" s="355"/>
      <c r="P512" s="355"/>
      <c r="Q512" s="355"/>
      <c r="R512" s="356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75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76"/>
      <c r="N513" s="358" t="s">
        <v>66</v>
      </c>
      <c r="O513" s="359"/>
      <c r="P513" s="359"/>
      <c r="Q513" s="359"/>
      <c r="R513" s="359"/>
      <c r="S513" s="359"/>
      <c r="T513" s="360"/>
      <c r="U513" s="37" t="s">
        <v>67</v>
      </c>
      <c r="V513" s="350">
        <f>IFERROR(V508/H508,"0")+IFERROR(V509/H509,"0")+IFERROR(V510/H510,"0")+IFERROR(V511/H511,"0")+IFERROR(V512/H512,"0")</f>
        <v>44.871794871794876</v>
      </c>
      <c r="W513" s="350">
        <f>IFERROR(W508/H508,"0")+IFERROR(W509/H509,"0")+IFERROR(W510/H510,"0")+IFERROR(W511/H511,"0")+IFERROR(W512/H512,"0")</f>
        <v>45</v>
      </c>
      <c r="X513" s="350">
        <f>IFERROR(IF(X508="",0,X508),"0")+IFERROR(IF(X509="",0,X509),"0")+IFERROR(IF(X510="",0,X510),"0")+IFERROR(IF(X511="",0,X511),"0")+IFERROR(IF(X512="",0,X512),"0")</f>
        <v>0.9787499999999999</v>
      </c>
      <c r="Y513" s="351"/>
      <c r="Z513" s="351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76"/>
      <c r="N514" s="358" t="s">
        <v>66</v>
      </c>
      <c r="O514" s="359"/>
      <c r="P514" s="359"/>
      <c r="Q514" s="359"/>
      <c r="R514" s="359"/>
      <c r="S514" s="359"/>
      <c r="T514" s="360"/>
      <c r="U514" s="37" t="s">
        <v>65</v>
      </c>
      <c r="V514" s="350">
        <f>IFERROR(SUM(V508:V512),"0")</f>
        <v>350</v>
      </c>
      <c r="W514" s="350">
        <f>IFERROR(SUM(W508:W512),"0")</f>
        <v>351</v>
      </c>
      <c r="X514" s="37"/>
      <c r="Y514" s="351"/>
      <c r="Z514" s="351"/>
    </row>
    <row r="515" spans="1:29" ht="15" customHeight="1" x14ac:dyDescent="0.2">
      <c r="A515" s="510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73"/>
      <c r="N515" s="396" t="s">
        <v>700</v>
      </c>
      <c r="O515" s="389"/>
      <c r="P515" s="389"/>
      <c r="Q515" s="389"/>
      <c r="R515" s="389"/>
      <c r="S515" s="389"/>
      <c r="T515" s="390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17446.800000000003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17589.560000000009</v>
      </c>
      <c r="X515" s="37"/>
      <c r="Y515" s="351"/>
      <c r="Z515" s="351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73"/>
      <c r="N516" s="396" t="s">
        <v>701</v>
      </c>
      <c r="O516" s="389"/>
      <c r="P516" s="389"/>
      <c r="Q516" s="389"/>
      <c r="R516" s="389"/>
      <c r="S516" s="389"/>
      <c r="T516" s="390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18686.840370107806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18838.453999999994</v>
      </c>
      <c r="X516" s="37"/>
      <c r="Y516" s="351"/>
      <c r="Z516" s="351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73"/>
      <c r="N517" s="396" t="s">
        <v>702</v>
      </c>
      <c r="O517" s="389"/>
      <c r="P517" s="389"/>
      <c r="Q517" s="389"/>
      <c r="R517" s="389"/>
      <c r="S517" s="389"/>
      <c r="T517" s="390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3"/>
      <c r="N518" s="396" t="s">
        <v>704</v>
      </c>
      <c r="O518" s="389"/>
      <c r="P518" s="389"/>
      <c r="Q518" s="389"/>
      <c r="R518" s="389"/>
      <c r="S518" s="389"/>
      <c r="T518" s="390"/>
      <c r="U518" s="37" t="s">
        <v>65</v>
      </c>
      <c r="V518" s="350">
        <f>GrossWeightTotal+PalletQtyTotal*25</f>
        <v>19586.840370107806</v>
      </c>
      <c r="W518" s="350">
        <f>GrossWeightTotalR+PalletQtyTotalR*25</f>
        <v>19738.453999999994</v>
      </c>
      <c r="X518" s="37"/>
      <c r="Y518" s="351"/>
      <c r="Z518" s="351"/>
    </row>
    <row r="519" spans="1:29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96" t="s">
        <v>705</v>
      </c>
      <c r="O519" s="389"/>
      <c r="P519" s="389"/>
      <c r="Q519" s="389"/>
      <c r="R519" s="389"/>
      <c r="S519" s="389"/>
      <c r="T519" s="390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4134.9606870242078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4159</v>
      </c>
      <c r="X519" s="37"/>
      <c r="Y519" s="351"/>
      <c r="Z519" s="351"/>
    </row>
    <row r="520" spans="1:29" ht="14.25" hidden="1" customHeight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96" t="s">
        <v>706</v>
      </c>
      <c r="O520" s="389"/>
      <c r="P520" s="389"/>
      <c r="Q520" s="389"/>
      <c r="R520" s="389"/>
      <c r="S520" s="389"/>
      <c r="T520" s="390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41.046739999999978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393" t="s">
        <v>98</v>
      </c>
      <c r="D522" s="404"/>
      <c r="E522" s="404"/>
      <c r="F522" s="405"/>
      <c r="G522" s="393" t="s">
        <v>227</v>
      </c>
      <c r="H522" s="404"/>
      <c r="I522" s="404"/>
      <c r="J522" s="404"/>
      <c r="K522" s="404"/>
      <c r="L522" s="404"/>
      <c r="M522" s="404"/>
      <c r="N522" s="404"/>
      <c r="O522" s="405"/>
      <c r="P522" s="345" t="s">
        <v>462</v>
      </c>
      <c r="Q522" s="393" t="s">
        <v>466</v>
      </c>
      <c r="R522" s="405"/>
      <c r="S522" s="393" t="s">
        <v>519</v>
      </c>
      <c r="T522" s="405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669" t="s">
        <v>709</v>
      </c>
      <c r="B523" s="393" t="s">
        <v>59</v>
      </c>
      <c r="C523" s="393" t="s">
        <v>99</v>
      </c>
      <c r="D523" s="393" t="s">
        <v>107</v>
      </c>
      <c r="E523" s="393" t="s">
        <v>98</v>
      </c>
      <c r="F523" s="393" t="s">
        <v>219</v>
      </c>
      <c r="G523" s="393" t="s">
        <v>228</v>
      </c>
      <c r="H523" s="393" t="s">
        <v>235</v>
      </c>
      <c r="I523" s="393" t="s">
        <v>254</v>
      </c>
      <c r="J523" s="393" t="s">
        <v>313</v>
      </c>
      <c r="K523" s="346"/>
      <c r="L523" s="393" t="s">
        <v>334</v>
      </c>
      <c r="M523" s="393" t="s">
        <v>353</v>
      </c>
      <c r="N523" s="393" t="s">
        <v>431</v>
      </c>
      <c r="O523" s="393" t="s">
        <v>449</v>
      </c>
      <c r="P523" s="393" t="s">
        <v>463</v>
      </c>
      <c r="Q523" s="393" t="s">
        <v>467</v>
      </c>
      <c r="R523" s="393" t="s">
        <v>494</v>
      </c>
      <c r="S523" s="393" t="s">
        <v>520</v>
      </c>
      <c r="T523" s="393" t="s">
        <v>569</v>
      </c>
      <c r="U523" s="393" t="s">
        <v>593</v>
      </c>
      <c r="V523" s="393" t="s">
        <v>649</v>
      </c>
      <c r="Z523" s="52"/>
      <c r="AC523" s="346"/>
    </row>
    <row r="524" spans="1:29" ht="13.5" customHeight="1" thickBot="1" x14ac:dyDescent="0.25">
      <c r="A524" s="670"/>
      <c r="B524" s="394"/>
      <c r="C524" s="394"/>
      <c r="D524" s="394"/>
      <c r="E524" s="394"/>
      <c r="F524" s="394"/>
      <c r="G524" s="394"/>
      <c r="H524" s="394"/>
      <c r="I524" s="394"/>
      <c r="J524" s="394"/>
      <c r="K524" s="346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45.900000000000006</v>
      </c>
      <c r="D525" s="46">
        <f>IFERROR(W57*1,"0")+IFERROR(W58*1,"0")+IFERROR(W59*1,"0")+IFERROR(W60*1,"0")</f>
        <v>610.20000000000005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3225.4000000000005</v>
      </c>
      <c r="F525" s="46">
        <f>IFERROR(W133*1,"0")+IFERROR(W134*1,"0")+IFERROR(W135*1,"0")+IFERROR(W136*1,"0")</f>
        <v>827.10000000000014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182.70000000000002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3090.6000000000004</v>
      </c>
      <c r="J525" s="46">
        <f>IFERROR(W207*1,"0")+IFERROR(W208*1,"0")+IFERROR(W209*1,"0")+IFERROR(W210*1,"0")+IFERROR(W211*1,"0")+IFERROR(W212*1,"0")+IFERROR(W216*1,"0")</f>
        <v>87.3</v>
      </c>
      <c r="K525" s="346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539.5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2060.1000000000004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5387.4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46.8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296.7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123.9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714.96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351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4,00"/>
        <filter val="1 283,10"/>
        <filter val="1 300,00"/>
        <filter val="10,00"/>
        <filter val="100,00"/>
        <filter val="108,52"/>
        <filter val="11,00"/>
        <filter val="111,11"/>
        <filter val="119,05"/>
        <filter val="119,80"/>
        <filter val="12,00"/>
        <filter val="120,00"/>
        <filter val="122,50"/>
        <filter val="13,50"/>
        <filter val="15,00"/>
        <filter val="150,00"/>
        <filter val="16,67"/>
        <filter val="17 446,80"/>
        <filter val="170,00"/>
        <filter val="176,67"/>
        <filter val="177,00"/>
        <filter val="18 686,84"/>
        <filter val="18,00"/>
        <filter val="180,00"/>
        <filter val="19 586,84"/>
        <filter val="19,80"/>
        <filter val="2 060,10"/>
        <filter val="2 404,40"/>
        <filter val="2 500,00"/>
        <filter val="2 570,50"/>
        <filter val="2,38"/>
        <filter val="2,59"/>
        <filter val="20,00"/>
        <filter val="200,00"/>
        <filter val="203,95"/>
        <filter val="21,90"/>
        <filter val="24,00"/>
        <filter val="240,00"/>
        <filter val="25,00"/>
        <filter val="26,40"/>
        <filter val="265,50"/>
        <filter val="266,67"/>
        <filter val="3,00"/>
        <filter val="30,00"/>
        <filter val="300,00"/>
        <filter val="310,00"/>
        <filter val="35,00"/>
        <filter val="350,00"/>
        <filter val="36"/>
        <filter val="36,00"/>
        <filter val="388,00"/>
        <filter val="4 000,00"/>
        <filter val="4 134,96"/>
        <filter val="40,00"/>
        <filter val="400,00"/>
        <filter val="405,00"/>
        <filter val="42,00"/>
        <filter val="420,00"/>
        <filter val="422,10"/>
        <filter val="44,87"/>
        <filter val="45,00"/>
        <filter val="450,00"/>
        <filter val="476,40"/>
        <filter val="49,50"/>
        <filter val="5,00"/>
        <filter val="5,13"/>
        <filter val="52,50"/>
        <filter val="53,21"/>
        <filter val="58,33"/>
        <filter val="58,71"/>
        <filter val="580,50"/>
        <filter val="584,85"/>
        <filter val="60,00"/>
        <filter val="600,00"/>
        <filter val="605,00"/>
        <filter val="696,00"/>
        <filter val="7,69"/>
        <filter val="70,00"/>
        <filter val="700,00"/>
        <filter val="704,00"/>
        <filter val="75,08"/>
        <filter val="77,14"/>
        <filter val="777,00"/>
        <filter val="8,33"/>
        <filter val="80,00"/>
        <filter val="800,00"/>
        <filter val="822,10"/>
        <filter val="86,67"/>
        <filter val="87,50"/>
        <filter val="890,40"/>
        <filter val="9,87"/>
        <filter val="956,57"/>
        <filter val="98,00"/>
        <filter val="981,00"/>
      </filters>
    </filterColumn>
  </autoFilter>
  <mergeCells count="937"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72:E472"/>
    <mergeCell ref="N329:T329"/>
    <mergeCell ref="D410:E410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N498:T498"/>
    <mergeCell ref="A479:X479"/>
    <mergeCell ref="A494:X494"/>
    <mergeCell ref="N458:R458"/>
    <mergeCell ref="D490:E490"/>
    <mergeCell ref="N473:R473"/>
    <mergeCell ref="N492:T492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31:R431"/>
    <mergeCell ref="N231:R231"/>
    <mergeCell ref="N285:R285"/>
    <mergeCell ref="A468:M469"/>
    <mergeCell ref="D467:E467"/>
    <mergeCell ref="D345:E345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D401:E401"/>
    <mergeCell ref="D339:E339"/>
    <mergeCell ref="A411:M412"/>
    <mergeCell ref="D168:E168"/>
    <mergeCell ref="D180:E180"/>
    <mergeCell ref="A310:X310"/>
    <mergeCell ref="D157:E157"/>
    <mergeCell ref="A166:X166"/>
    <mergeCell ref="N299:T299"/>
    <mergeCell ref="N397:R397"/>
    <mergeCell ref="D182:E182"/>
    <mergeCell ref="N163:R163"/>
    <mergeCell ref="N265:R265"/>
    <mergeCell ref="A203:M204"/>
    <mergeCell ref="A383:X383"/>
    <mergeCell ref="N92:R92"/>
    <mergeCell ref="A213:M214"/>
    <mergeCell ref="A131:X131"/>
    <mergeCell ref="N200:R200"/>
    <mergeCell ref="N29:R29"/>
    <mergeCell ref="N387:R387"/>
    <mergeCell ref="C17:C18"/>
    <mergeCell ref="K17:K18"/>
    <mergeCell ref="D103:E103"/>
    <mergeCell ref="D37:E37"/>
    <mergeCell ref="N99:R99"/>
    <mergeCell ref="N74:R74"/>
    <mergeCell ref="D109:E109"/>
    <mergeCell ref="N24:T24"/>
    <mergeCell ref="D45:E45"/>
    <mergeCell ref="A147:X147"/>
    <mergeCell ref="D134:E134"/>
    <mergeCell ref="A40:X40"/>
    <mergeCell ref="N42:T42"/>
    <mergeCell ref="N30:R30"/>
    <mergeCell ref="D73:E73"/>
    <mergeCell ref="D67:E67"/>
    <mergeCell ref="N73:R73"/>
    <mergeCell ref="D60:E60"/>
    <mergeCell ref="N464:T464"/>
    <mergeCell ref="N194:R194"/>
    <mergeCell ref="D162:E162"/>
    <mergeCell ref="D460:E460"/>
    <mergeCell ref="N452:R452"/>
    <mergeCell ref="D398:E398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N263:R263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146:T146"/>
    <mergeCell ref="A421:M422"/>
    <mergeCell ref="N304:T304"/>
    <mergeCell ref="D118:E118"/>
    <mergeCell ref="A320:X320"/>
    <mergeCell ref="N251:T251"/>
    <mergeCell ref="N322:T322"/>
    <mergeCell ref="D167:E167"/>
    <mergeCell ref="N357:T357"/>
    <mergeCell ref="I523:I524"/>
    <mergeCell ref="A477:M478"/>
    <mergeCell ref="N76:R76"/>
    <mergeCell ref="V523:V52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D125:E125"/>
    <mergeCell ref="N240:R240"/>
    <mergeCell ref="A445:M446"/>
    <mergeCell ref="D283:E283"/>
    <mergeCell ref="D112:E112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A322:M323"/>
    <mergeCell ref="N286:T286"/>
    <mergeCell ref="D59:E59"/>
    <mergeCell ref="N274:T274"/>
    <mergeCell ref="D295:E295"/>
    <mergeCell ref="A427:M42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137:T137"/>
    <mergeCell ref="D266:E266"/>
    <mergeCell ref="S17:T17"/>
    <mergeCell ref="A139:X139"/>
    <mergeCell ref="A406:X406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A46:M47"/>
    <mergeCell ref="N471:R471"/>
    <mergeCell ref="D346:E346"/>
    <mergeCell ref="N179:R179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