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A21C62-BBC9-4D1A-96DB-128E2A753C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X246" i="1"/>
  <c r="W93" i="1"/>
  <c r="W129" i="1"/>
  <c r="J525" i="1"/>
  <c r="L525" i="1"/>
  <c r="X414" i="1"/>
  <c r="X415" i="1" s="1"/>
  <c r="W415" i="1"/>
  <c r="X268" i="1"/>
  <c r="X61" i="1"/>
  <c r="W159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86" i="1"/>
  <c r="X176" i="1"/>
  <c r="F9" i="1"/>
  <c r="J9" i="1"/>
  <c r="F10" i="1"/>
  <c r="W35" i="1"/>
  <c r="W39" i="1"/>
  <c r="W43" i="1"/>
  <c r="W47" i="1"/>
  <c r="W53" i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<sst xmlns="http://schemas.openxmlformats.org/spreadsheetml/2006/main" count="2225" uniqueCount="748">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</sst>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Пятница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54</v>
      </c>
      <c r="W52" s="349">
        <f>IFERROR(IF(V52="",0,CEILING((V52/$H52),1)*$H52),"")</f>
        <v>54</v>
      </c>
      <c r="X52" s="36">
        <f>IFERROR(IF(W52=0,"",ROUNDUP(W52/H52,0)*0.00753),"")</f>
        <v>0.15060000000000001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27.407407407407405</v>
      </c>
      <c r="W53" s="350">
        <f>IFERROR(W51/H51,"0")+IFERROR(W52/H52,"0")</f>
        <v>28</v>
      </c>
      <c r="X53" s="350">
        <f>IFERROR(IF(X51="",0,X51),"0")+IFERROR(IF(X52="",0,X52),"0")</f>
        <v>0.3246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134</v>
      </c>
      <c r="W54" s="350">
        <f>IFERROR(SUM(W51:W52),"0")</f>
        <v>140.4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16</v>
      </c>
      <c r="W57" s="349">
        <f>IFERROR(IF(V57="",0,CEILING((V57/$H57),1)*$H57),"")</f>
        <v>21.6</v>
      </c>
      <c r="X57" s="36">
        <f>IFERROR(IF(W57=0,"",ROUNDUP(W57/H57,0)*0.02175),"")</f>
        <v>4.3499999999999997E-2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180</v>
      </c>
      <c r="W59" s="349">
        <f>IFERROR(IF(V59="",0,CEILING((V59/$H59),1)*$H59),"")</f>
        <v>180</v>
      </c>
      <c r="X59" s="36">
        <f>IFERROR(IF(W59=0,"",ROUNDUP(W59/H59,0)*0.00937),"")</f>
        <v>0.37480000000000002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41.481481481481481</v>
      </c>
      <c r="W61" s="350">
        <f>IFERROR(W57/H57,"0")+IFERROR(W58/H58,"0")+IFERROR(W59/H59,"0")+IFERROR(W60/H60,"0")</f>
        <v>42</v>
      </c>
      <c r="X61" s="350">
        <f>IFERROR(IF(X57="",0,X57),"0")+IFERROR(IF(X58="",0,X58),"0")+IFERROR(IF(X59="",0,X59),"0")+IFERROR(IF(X60="",0,X60),"0")</f>
        <v>0.41830000000000001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196</v>
      </c>
      <c r="W62" s="350">
        <f>IFERROR(SUM(W57:W60),"0")</f>
        <v>201.6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10</v>
      </c>
      <c r="W69" s="349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89</v>
      </c>
      <c r="W72" s="349">
        <f t="shared" si="2"/>
        <v>90</v>
      </c>
      <c r="X72" s="36">
        <f>IFERROR(IF(W72=0,"",ROUNDUP(W72/H72,0)*0.00753),"")</f>
        <v>0.22590000000000002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230</v>
      </c>
      <c r="W73" s="349">
        <f t="shared" si="2"/>
        <v>232</v>
      </c>
      <c r="X73" s="36">
        <f t="shared" ref="X73:X79" si="4">IFERROR(IF(W73=0,"",ROUNDUP(W73/H73,0)*0.00937),"")</f>
        <v>0.54345999999999994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116</v>
      </c>
      <c r="W75" s="349">
        <f t="shared" si="2"/>
        <v>116</v>
      </c>
      <c r="X75" s="36">
        <f t="shared" si="4"/>
        <v>0.27172999999999997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204</v>
      </c>
      <c r="W79" s="349">
        <f t="shared" si="2"/>
        <v>207</v>
      </c>
      <c r="X79" s="36">
        <f t="shared" si="4"/>
        <v>0.43102000000000001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48</v>
      </c>
      <c r="W80" s="349">
        <f t="shared" si="2"/>
        <v>48</v>
      </c>
      <c r="X80" s="36">
        <f>IFERROR(IF(W80=0,"",ROUNDUP(W80/H80,0)*0.00753),"")</f>
        <v>0.11295000000000001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85</v>
      </c>
      <c r="W84" s="349">
        <f t="shared" si="2"/>
        <v>85.5</v>
      </c>
      <c r="X84" s="36">
        <f>IFERROR(IF(W84=0,"",ROUNDUP(W84/H84,0)*0.00937),"")</f>
        <v>0.17802999999999999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196.31481481481481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198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1.78484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782</v>
      </c>
      <c r="W87" s="350">
        <f>IFERROR(SUM(W65:W85),"0")</f>
        <v>789.3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12</v>
      </c>
      <c r="W91" s="349">
        <f>IFERROR(IF(V91="",0,CEILING((V91/$H91),1)*$H91),"")</f>
        <v>12</v>
      </c>
      <c r="X91" s="36">
        <f>IFERROR(IF(W91=0,"",ROUNDUP(W91/H91,0)*0.00502),"")</f>
        <v>2.5100000000000001E-2</v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5</v>
      </c>
      <c r="W93" s="350">
        <f>IFERROR(W89/H89,"0")+IFERROR(W90/H90,"0")+IFERROR(W91/H91,"0")+IFERROR(W92/H92,"0")</f>
        <v>5</v>
      </c>
      <c r="X93" s="350">
        <f>IFERROR(IF(X89="",0,X89),"0")+IFERROR(IF(X90="",0,X90),"0")+IFERROR(IF(X91="",0,X91),"0")+IFERROR(IF(X92="",0,X92),"0")</f>
        <v>2.5100000000000001E-2</v>
      </c>
      <c r="Y93" s="351"/>
      <c r="Z93" s="351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12</v>
      </c>
      <c r="W94" s="350">
        <f>IFERROR(SUM(W89:W92),"0")</f>
        <v>12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14</v>
      </c>
      <c r="W103" s="349">
        <f t="shared" si="5"/>
        <v>14</v>
      </c>
      <c r="X103" s="36">
        <f>IFERROR(IF(W103=0,"",ROUNDUP(W103/H103,0)*0.00753),"")</f>
        <v>3.7650000000000003E-2</v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5</v>
      </c>
      <c r="W104" s="350">
        <f>IFERROR(W96/H96,"0")+IFERROR(W97/H97,"0")+IFERROR(W98/H98,"0")+IFERROR(W99/H99,"0")+IFERROR(W100/H100,"0")+IFERROR(W101/H101,"0")+IFERROR(W102/H102,"0")+IFERROR(W103/H103,"0")</f>
        <v>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3.7650000000000003E-2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14</v>
      </c>
      <c r="W105" s="350">
        <f>IFERROR(SUM(W96:W103),"0")</f>
        <v>14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16</v>
      </c>
      <c r="W107" s="349">
        <f t="shared" ref="W107:W118" si="6">IFERROR(IF(V107="",0,CEILING((V107/$H107),1)*$H107),"")</f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6</v>
      </c>
      <c r="W111" s="349">
        <f t="shared" si="6"/>
        <v>6</v>
      </c>
      <c r="X111" s="36">
        <f>IFERROR(IF(W111=0,"",ROUNDUP(W111/H111,0)*0.00753),"")</f>
        <v>1.506E-2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45</v>
      </c>
      <c r="W114" s="349">
        <f t="shared" si="6"/>
        <v>45.900000000000006</v>
      </c>
      <c r="X114" s="36">
        <f>IFERROR(IF(W114=0,"",ROUNDUP(W114/H114,0)*0.00753),"")</f>
        <v>0.12801000000000001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30</v>
      </c>
      <c r="W117" s="349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30.571428571428569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31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0.26187000000000005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97</v>
      </c>
      <c r="W120" s="350">
        <f>IFERROR(SUM(W107:W118),"0")</f>
        <v>98.7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90</v>
      </c>
      <c r="W136" s="349">
        <f>IFERROR(IF(V136="",0,CEILING((V136/$H136),1)*$H136),"")</f>
        <v>91.800000000000011</v>
      </c>
      <c r="X136" s="36">
        <f>IFERROR(IF(W136=0,"",ROUNDUP(W136/H136,0)*0.00753),"")</f>
        <v>0.25602000000000003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33.333333333333329</v>
      </c>
      <c r="W137" s="350">
        <f>IFERROR(W133/H133,"0")+IFERROR(W134/H134,"0")+IFERROR(W135/H135,"0")+IFERROR(W136/H136,"0")</f>
        <v>34</v>
      </c>
      <c r="X137" s="350">
        <f>IFERROR(IF(X133="",0,X133),"0")+IFERROR(IF(X134="",0,X134),"0")+IFERROR(IF(X135="",0,X135),"0")+IFERROR(IF(X136="",0,X136),"0")</f>
        <v>0.25602000000000003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90</v>
      </c>
      <c r="W138" s="350">
        <f>IFERROR(SUM(W133:W136),"0")</f>
        <v>91.800000000000011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21</v>
      </c>
      <c r="W155" s="349">
        <f t="shared" si="8"/>
        <v>21</v>
      </c>
      <c r="X155" s="36">
        <f>IFERROR(IF(W155=0,"",ROUNDUP(W155/H155,0)*0.00502),"")</f>
        <v>5.0200000000000002E-2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10</v>
      </c>
      <c r="W158" s="350">
        <f>IFERROR(W149/H149,"0")+IFERROR(W150/H150,"0")+IFERROR(W151/H151,"0")+IFERROR(W152/H152,"0")+IFERROR(W153/H153,"0")+IFERROR(W154/H154,"0")+IFERROR(W155/H155,"0")+IFERROR(W156/H156,"0")+IFERROR(W157/H157,"0")</f>
        <v>10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5.0200000000000002E-2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21</v>
      </c>
      <c r="W159" s="350">
        <f>IFERROR(SUM(W149:W157),"0")</f>
        <v>21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20</v>
      </c>
      <c r="W172" s="349">
        <f>IFERROR(IF(V172="",0,CEILING((V172/$H172),1)*$H172),"")</f>
        <v>21.6</v>
      </c>
      <c r="X172" s="36">
        <f>IFERROR(IF(W172=0,"",ROUNDUP(W172/H172,0)*0.00937),"")</f>
        <v>3.7479999999999999E-2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20</v>
      </c>
      <c r="W173" s="349">
        <f>IFERROR(IF(V173="",0,CEILING((V173/$H173),1)*$H173),"")</f>
        <v>21.6</v>
      </c>
      <c r="X173" s="36">
        <f>IFERROR(IF(W173=0,"",ROUNDUP(W173/H173,0)*0.00937),"")</f>
        <v>3.7479999999999999E-2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7.4074074074074066</v>
      </c>
      <c r="W176" s="350">
        <f>IFERROR(W172/H172,"0")+IFERROR(W173/H173,"0")+IFERROR(W174/H174,"0")+IFERROR(W175/H175,"0")</f>
        <v>8</v>
      </c>
      <c r="X176" s="350">
        <f>IFERROR(IF(X172="",0,X172),"0")+IFERROR(IF(X173="",0,X173),"0")+IFERROR(IF(X174="",0,X174),"0")+IFERROR(IF(X175="",0,X175),"0")</f>
        <v>7.4959999999999999E-2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40</v>
      </c>
      <c r="W177" s="350">
        <f>IFERROR(SUM(W172:W175),"0")</f>
        <v>43.2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16</v>
      </c>
      <c r="W191" s="349">
        <f t="shared" si="9"/>
        <v>16.8</v>
      </c>
      <c r="X191" s="36">
        <f t="shared" si="10"/>
        <v>5.271E-2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36</v>
      </c>
      <c r="W192" s="349">
        <f t="shared" si="9"/>
        <v>36</v>
      </c>
      <c r="X192" s="36">
        <f t="shared" si="10"/>
        <v>0.11295000000000001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21.666666666666668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22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0.16566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52</v>
      </c>
      <c r="W197" s="350">
        <f>IFERROR(SUM(W179:W195),"0")</f>
        <v>52.8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40</v>
      </c>
      <c r="W200" s="349">
        <f>IFERROR(IF(V200="",0,CEILING((V200/$H200),1)*$H200),"")</f>
        <v>41.6</v>
      </c>
      <c r="X200" s="36">
        <f>IFERROR(IF(W200=0,"",ROUNDUP(W200/H200,0)*0.00937),"")</f>
        <v>0.12181</v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12</v>
      </c>
      <c r="W201" s="349">
        <f>IFERROR(IF(V201="",0,CEILING((V201/$H201),1)*$H201),"")</f>
        <v>12</v>
      </c>
      <c r="X201" s="36">
        <f>IFERROR(IF(W201=0,"",ROUNDUP(W201/H201,0)*0.00753),"")</f>
        <v>3.7650000000000003E-2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12</v>
      </c>
      <c r="W202" s="349">
        <f>IFERROR(IF(V202="",0,CEILING((V202/$H202),1)*$H202),"")</f>
        <v>12</v>
      </c>
      <c r="X202" s="36">
        <f>IFERROR(IF(W202=0,"",ROUNDUP(W202/H202,0)*0.00753),"")</f>
        <v>3.7650000000000003E-2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22.5</v>
      </c>
      <c r="W203" s="350">
        <f>IFERROR(W199/H199,"0")+IFERROR(W200/H200,"0")+IFERROR(W201/H201,"0")+IFERROR(W202/H202,"0")</f>
        <v>23</v>
      </c>
      <c r="X203" s="350">
        <f>IFERROR(IF(X199="",0,X199),"0")+IFERROR(IF(X200="",0,X200),"0")+IFERROR(IF(X201="",0,X201),"0")+IFERROR(IF(X202="",0,X202),"0")</f>
        <v>0.19711000000000001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64</v>
      </c>
      <c r="W204" s="350">
        <f>IFERROR(SUM(W199:W202),"0")</f>
        <v>65.599999999999994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11</v>
      </c>
      <c r="W216" s="349">
        <f>IFERROR(IF(V216="",0,CEILING((V216/$H216),1)*$H216),"")</f>
        <v>12.600000000000001</v>
      </c>
      <c r="X216" s="36">
        <f>IFERROR(IF(W216=0,"",ROUNDUP(W216/H216,0)*0.00502),"")</f>
        <v>3.0120000000000001E-2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5.2380952380952381</v>
      </c>
      <c r="W217" s="350">
        <f>IFERROR(W216/H216,"0")</f>
        <v>6</v>
      </c>
      <c r="X217" s="350">
        <f>IFERROR(IF(X216="",0,X216),"0")</f>
        <v>3.0120000000000001E-2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11</v>
      </c>
      <c r="W218" s="350">
        <f>IFERROR(SUM(W216:W216),"0")</f>
        <v>12.600000000000001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16</v>
      </c>
      <c r="W224" s="349">
        <f t="shared" si="12"/>
        <v>16</v>
      </c>
      <c r="X224" s="36">
        <f>IFERROR(IF(W224=0,"",ROUNDUP(W224/H224,0)*0.00937),"")</f>
        <v>3.7479999999999999E-2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15</v>
      </c>
      <c r="W225" s="349">
        <f t="shared" si="12"/>
        <v>18.5</v>
      </c>
      <c r="X225" s="36">
        <f>IFERROR(IF(W225=0,"",ROUNDUP(W225/H225,0)*0.00937),"")</f>
        <v>4.6850000000000003E-2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12</v>
      </c>
      <c r="W226" s="349">
        <f t="shared" si="12"/>
        <v>12</v>
      </c>
      <c r="X226" s="36">
        <f>IFERROR(IF(W226=0,"",ROUNDUP(W226/H226,0)*0.00937),"")</f>
        <v>2.811E-2</v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11.054054054054053</v>
      </c>
      <c r="W227" s="350">
        <f>IFERROR(W221/H221,"0")+IFERROR(W222/H222,"0")+IFERROR(W223/H223,"0")+IFERROR(W224/H224,"0")+IFERROR(W225/H225,"0")+IFERROR(W226/H226,"0")</f>
        <v>12</v>
      </c>
      <c r="X227" s="350">
        <f>IFERROR(IF(X221="",0,X221),"0")+IFERROR(IF(X222="",0,X222),"0")+IFERROR(IF(X223="",0,X223),"0")+IFERROR(IF(X224="",0,X224),"0")+IFERROR(IF(X225="",0,X225),"0")+IFERROR(IF(X226="",0,X226),"0")</f>
        <v>0.11244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43</v>
      </c>
      <c r="W228" s="350">
        <f>IFERROR(SUM(W221:W226),"0")</f>
        <v>46.5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70</v>
      </c>
      <c r="W254" s="349">
        <f>IFERROR(IF(V254="",0,CEILING((V254/$H254),1)*$H254),"")</f>
        <v>71.400000000000006</v>
      </c>
      <c r="X254" s="36">
        <f>IFERROR(IF(W254=0,"",ROUNDUP(W254/H254,0)*0.00753),"")</f>
        <v>0.12801000000000001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14</v>
      </c>
      <c r="W255" s="349">
        <f>IFERROR(IF(V255="",0,CEILING((V255/$H255),1)*$H255),"")</f>
        <v>14.700000000000001</v>
      </c>
      <c r="X255" s="36">
        <f>IFERROR(IF(W255=0,"",ROUNDUP(W255/H255,0)*0.00502),"")</f>
        <v>3.5140000000000005E-2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23.333333333333329</v>
      </c>
      <c r="W257" s="350">
        <f>IFERROR(W253/H253,"0")+IFERROR(W254/H254,"0")+IFERROR(W255/H255,"0")+IFERROR(W256/H256,"0")</f>
        <v>24</v>
      </c>
      <c r="X257" s="350">
        <f>IFERROR(IF(X253="",0,X253),"0")+IFERROR(IF(X254="",0,X254),"0")+IFERROR(IF(X255="",0,X255),"0")+IFERROR(IF(X256="",0,X256),"0")</f>
        <v>0.16315000000000002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84</v>
      </c>
      <c r="W258" s="350">
        <f>IFERROR(SUM(W253:W256),"0")</f>
        <v>86.100000000000009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130</v>
      </c>
      <c r="W260" s="349">
        <f t="shared" ref="W260:W267" si="15">IFERROR(IF(V260="",0,CEILING((V260/$H260),1)*$H260),"")</f>
        <v>132.6</v>
      </c>
      <c r="X260" s="36">
        <f>IFERROR(IF(W260=0,"",ROUNDUP(W260/H260,0)*0.02175),"")</f>
        <v>0.36974999999999997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30</v>
      </c>
      <c r="W263" s="349">
        <f t="shared" si="15"/>
        <v>32.4</v>
      </c>
      <c r="X263" s="36">
        <f>IFERROR(IF(W263=0,"",ROUNDUP(W263/H263,0)*0.00937),"")</f>
        <v>8.4330000000000002E-2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25</v>
      </c>
      <c r="W268" s="350">
        <f>IFERROR(W260/H260,"0")+IFERROR(W261/H261,"0")+IFERROR(W262/H262,"0")+IFERROR(W263/H263,"0")+IFERROR(W264/H264,"0")+IFERROR(W265/H265,"0")+IFERROR(W266/H266,"0")+IFERROR(W267/H267,"0")</f>
        <v>26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0.45407999999999998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160</v>
      </c>
      <c r="W269" s="350">
        <f>IFERROR(SUM(W260:W267),"0")</f>
        <v>165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8</v>
      </c>
      <c r="W271" s="349">
        <f>IFERROR(IF(V271="",0,CEILING((V271/$H271),1)*$H271),"")</f>
        <v>8.4</v>
      </c>
      <c r="X271" s="36">
        <f>IFERROR(IF(W271=0,"",ROUNDUP(W271/H271,0)*0.02175),"")</f>
        <v>2.1749999999999999E-2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48</v>
      </c>
      <c r="W272" s="349">
        <f>IFERROR(IF(V272="",0,CEILING((V272/$H272),1)*$H272),"")</f>
        <v>54.6</v>
      </c>
      <c r="X272" s="36">
        <f>IFERROR(IF(W272=0,"",ROUNDUP(W272/H272,0)*0.02175),"")</f>
        <v>0.15225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7.1062271062271067</v>
      </c>
      <c r="W274" s="350">
        <f>IFERROR(W271/H271,"0")+IFERROR(W272/H272,"0")+IFERROR(W273/H273,"0")</f>
        <v>8</v>
      </c>
      <c r="X274" s="350">
        <f>IFERROR(IF(X271="",0,X271),"0")+IFERROR(IF(X272="",0,X272),"0")+IFERROR(IF(X273="",0,X273),"0")</f>
        <v>0.17399999999999999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56</v>
      </c>
      <c r="W275" s="350">
        <f>IFERROR(SUM(W271:W273),"0")</f>
        <v>63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10</v>
      </c>
      <c r="W278" s="349">
        <f>IFERROR(IF(V278="",0,CEILING((V278/$H278),1)*$H278),"")</f>
        <v>12.16</v>
      </c>
      <c r="X278" s="36">
        <f>IFERROR(IF(W278=0,"",ROUNDUP(W278/H278,0)*0.00753),"")</f>
        <v>3.0120000000000001E-2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7</v>
      </c>
      <c r="W279" s="349">
        <f>IFERROR(IF(V279="",0,CEILING((V279/$H279),1)*$H279),"")</f>
        <v>7.6499999999999995</v>
      </c>
      <c r="X279" s="36">
        <f>IFERROR(IF(W279=0,"",ROUNDUP(W279/H279,0)*0.00753),"")</f>
        <v>2.2589999999999999E-2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6.0345717234262128</v>
      </c>
      <c r="W280" s="350">
        <f>IFERROR(W277/H277,"0")+IFERROR(W278/H278,"0")+IFERROR(W279/H279,"0")</f>
        <v>7</v>
      </c>
      <c r="X280" s="350">
        <f>IFERROR(IF(X277="",0,X277),"0")+IFERROR(IF(X278="",0,X278),"0")+IFERROR(IF(X279="",0,X279),"0")</f>
        <v>5.271E-2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17</v>
      </c>
      <c r="W281" s="350">
        <f>IFERROR(SUM(W277:W279),"0")</f>
        <v>19.809999999999999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3</v>
      </c>
      <c r="W283" s="349">
        <f>IFERROR(IF(V283="",0,CEILING((V283/$H283),1)*$H283),"")</f>
        <v>4</v>
      </c>
      <c r="X283" s="36">
        <f>IFERROR(IF(W283=0,"",ROUNDUP(W283/H283,0)*0.00474),"")</f>
        <v>9.4800000000000006E-3</v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3</v>
      </c>
      <c r="W285" s="349">
        <f>IFERROR(IF(V285="",0,CEILING((V285/$H285),1)*$H285),"")</f>
        <v>4</v>
      </c>
      <c r="X285" s="36">
        <f>IFERROR(IF(W285=0,"",ROUNDUP(W285/H285,0)*0.00474),"")</f>
        <v>9.4800000000000006E-3</v>
      </c>
      <c r="Y285" s="56"/>
      <c r="Z285" s="57"/>
      <c r="AD285" s="58"/>
      <c r="BA285" s="223" t="s">
        <v>1</v>
      </c>
    </row>
    <row r="286" spans="1:53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3</v>
      </c>
      <c r="W286" s="350">
        <f>IFERROR(W283/H283,"0")+IFERROR(W284/H284,"0")+IFERROR(W285/H285,"0")</f>
        <v>4</v>
      </c>
      <c r="X286" s="350">
        <f>IFERROR(IF(X283="",0,X283),"0")+IFERROR(IF(X284="",0,X284),"0")+IFERROR(IF(X285="",0,X285),"0")</f>
        <v>1.8960000000000001E-2</v>
      </c>
      <c r="Y286" s="351"/>
      <c r="Z286" s="351"/>
    </row>
    <row r="287" spans="1:53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6</v>
      </c>
      <c r="W287" s="350">
        <f>IFERROR(SUM(W283:W285),"0")</f>
        <v>8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12</v>
      </c>
      <c r="W307" s="349">
        <f>IFERROR(IF(V307="",0,CEILING((V307/$H307),1)*$H307),"")</f>
        <v>12.6</v>
      </c>
      <c r="X307" s="36">
        <f>IFERROR(IF(W307=0,"",ROUNDUP(W307/H307,0)*0.00753),"")</f>
        <v>5.271E-2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6.6666666666666661</v>
      </c>
      <c r="W308" s="350">
        <f>IFERROR(W307/H307,"0")</f>
        <v>7</v>
      </c>
      <c r="X308" s="350">
        <f>IFERROR(IF(X307="",0,X307),"0")</f>
        <v>5.271E-2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12</v>
      </c>
      <c r="W309" s="350">
        <f>IFERROR(SUM(W307:W307),"0")</f>
        <v>12.6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42</v>
      </c>
      <c r="W313" s="349">
        <f>IFERROR(IF(V313="",0,CEILING((V313/$H313),1)*$H313),"")</f>
        <v>42</v>
      </c>
      <c r="X313" s="36">
        <f>IFERROR(IF(W313=0,"",ROUNDUP(W313/H313,0)*0.00753),"")</f>
        <v>0.15060000000000001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20</v>
      </c>
      <c r="W314" s="350">
        <f>IFERROR(W311/H311,"0")+IFERROR(W312/H312,"0")+IFERROR(W313/H313,"0")</f>
        <v>20</v>
      </c>
      <c r="X314" s="350">
        <f>IFERROR(IF(X311="",0,X311),"0")+IFERROR(IF(X312="",0,X312),"0")+IFERROR(IF(X313="",0,X313),"0")</f>
        <v>0.15060000000000001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42</v>
      </c>
      <c r="W315" s="350">
        <f>IFERROR(SUM(W311:W313),"0")</f>
        <v>42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3</v>
      </c>
      <c r="W321" s="349">
        <f>IFERROR(IF(V321="",0,CEILING((V321/$H321),1)*$H321),"")</f>
        <v>5.0999999999999996</v>
      </c>
      <c r="X321" s="36">
        <f>IFERROR(IF(W321=0,"",ROUNDUP(W321/H321,0)*0.00753),"")</f>
        <v>1.506E-2</v>
      </c>
      <c r="Y321" s="56"/>
      <c r="Z321" s="57"/>
      <c r="AD321" s="58"/>
      <c r="BA321" s="239" t="s">
        <v>1</v>
      </c>
    </row>
    <row r="322" spans="1:53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1.1764705882352942</v>
      </c>
      <c r="W322" s="350">
        <f>IFERROR(W321/H321,"0")</f>
        <v>2</v>
      </c>
      <c r="X322" s="350">
        <f>IFERROR(IF(X321="",0,X321),"0")</f>
        <v>1.506E-2</v>
      </c>
      <c r="Y322" s="351"/>
      <c r="Z322" s="351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3</v>
      </c>
      <c r="W323" s="350">
        <f>IFERROR(SUM(W321:W321),"0")</f>
        <v>5.0999999999999996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181</v>
      </c>
      <c r="W334" s="349">
        <f t="shared" si="17"/>
        <v>195</v>
      </c>
      <c r="X334" s="36">
        <f>IFERROR(IF(W334=0,"",ROUNDUP(W334/H334,0)*0.02175),"")</f>
        <v>0.28275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139</v>
      </c>
      <c r="W339" s="349">
        <f t="shared" si="17"/>
        <v>140</v>
      </c>
      <c r="X339" s="36">
        <f>IFERROR(IF(W339=0,"",ROUNDUP(W339/H339,0)*0.00937),"")</f>
        <v>0.26235999999999998</v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39.866666666666667</v>
      </c>
      <c r="W341" s="350">
        <f>IFERROR(W333/H333,"0")+IFERROR(W334/H334,"0")+IFERROR(W335/H335,"0")+IFERROR(W336/H336,"0")+IFERROR(W337/H337,"0")+IFERROR(W338/H338,"0")+IFERROR(W339/H339,"0")+IFERROR(W340/H340,"0")</f>
        <v>41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0.54510999999999998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320</v>
      </c>
      <c r="W342" s="350">
        <f>IFERROR(SUM(W333:W340),"0")</f>
        <v>335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390</v>
      </c>
      <c r="W344" s="349">
        <f>IFERROR(IF(V344="",0,CEILING((V344/$H344),1)*$H344),"")</f>
        <v>390</v>
      </c>
      <c r="X344" s="36">
        <f>IFERROR(IF(W344=0,"",ROUNDUP(W344/H344,0)*0.02175),"")</f>
        <v>0.5655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26</v>
      </c>
      <c r="W347" s="350">
        <f>IFERROR(W344/H344,"0")+IFERROR(W345/H345,"0")+IFERROR(W346/H346,"0")</f>
        <v>26</v>
      </c>
      <c r="X347" s="350">
        <f>IFERROR(IF(X344="",0,X344),"0")+IFERROR(IF(X345="",0,X345),"0")+IFERROR(IF(X346="",0,X346),"0")</f>
        <v>0.5655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390</v>
      </c>
      <c r="W348" s="350">
        <f>IFERROR(SUM(W344:W346),"0")</f>
        <v>390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15</v>
      </c>
      <c r="W373" s="349">
        <f>IFERROR(IF(V373="",0,CEILING((V373/$H373),1)*$H373),"")</f>
        <v>15.6</v>
      </c>
      <c r="X373" s="36">
        <f>IFERROR(IF(W373=0,"",ROUNDUP(W373/H373,0)*0.02175),"")</f>
        <v>4.3499999999999997E-2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7</v>
      </c>
      <c r="W375" s="349">
        <f>IFERROR(IF(V375="",0,CEILING((V375/$H375),1)*$H375),"")</f>
        <v>7.1999999999999993</v>
      </c>
      <c r="X375" s="36">
        <f>IFERROR(IF(W375=0,"",ROUNDUP(W375/H375,0)*0.00753),"")</f>
        <v>2.2589999999999999E-2</v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4.8397435897435903</v>
      </c>
      <c r="W377" s="350">
        <f>IFERROR(W373/H373,"0")+IFERROR(W374/H374,"0")+IFERROR(W375/H375,"0")+IFERROR(W376/H376,"0")</f>
        <v>5</v>
      </c>
      <c r="X377" s="350">
        <f>IFERROR(IF(X373="",0,X373),"0")+IFERROR(IF(X374="",0,X374),"0")+IFERROR(IF(X375="",0,X375),"0")+IFERROR(IF(X376="",0,X376),"0")</f>
        <v>6.6089999999999996E-2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22</v>
      </c>
      <c r="W378" s="350">
        <f>IFERROR(SUM(W373:W376),"0")</f>
        <v>22.799999999999997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27</v>
      </c>
      <c r="W387" s="349">
        <f>IFERROR(IF(V387="",0,CEILING((V387/$H387),1)*$H387),"")</f>
        <v>27</v>
      </c>
      <c r="X387" s="36">
        <f>IFERROR(IF(W387=0,"",ROUNDUP(W387/H387,0)*0.00753),"")</f>
        <v>7.5300000000000006E-2</v>
      </c>
      <c r="Y387" s="56"/>
      <c r="Z387" s="57"/>
      <c r="AD387" s="58"/>
      <c r="BA387" s="268" t="s">
        <v>1</v>
      </c>
    </row>
    <row r="388" spans="1:53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10</v>
      </c>
      <c r="W388" s="350">
        <f>IFERROR(W386/H386,"0")+IFERROR(W387/H387,"0")</f>
        <v>10</v>
      </c>
      <c r="X388" s="350">
        <f>IFERROR(IF(X386="",0,X386),"0")+IFERROR(IF(X387="",0,X387),"0")</f>
        <v>7.5300000000000006E-2</v>
      </c>
      <c r="Y388" s="351"/>
      <c r="Z388" s="351"/>
    </row>
    <row r="389" spans="1:53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27</v>
      </c>
      <c r="W389" s="350">
        <f>IFERROR(SUM(W386:W387),"0")</f>
        <v>27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21</v>
      </c>
      <c r="W396" s="349">
        <f t="shared" si="18"/>
        <v>21</v>
      </c>
      <c r="X396" s="36">
        <f t="shared" si="19"/>
        <v>5.0200000000000002E-2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11</v>
      </c>
      <c r="W398" s="349">
        <f t="shared" si="18"/>
        <v>12.600000000000001</v>
      </c>
      <c r="X398" s="36">
        <f t="shared" si="19"/>
        <v>3.0120000000000001E-2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42</v>
      </c>
      <c r="W402" s="349">
        <f t="shared" si="18"/>
        <v>42</v>
      </c>
      <c r="X402" s="36">
        <f t="shared" si="19"/>
        <v>0.1004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35.238095238095241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36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0.18071999999999999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74</v>
      </c>
      <c r="W405" s="350">
        <f>IFERROR(SUM(W391:W403),"0")</f>
        <v>75.599999999999994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14</v>
      </c>
      <c r="W418" s="349">
        <f>IFERROR(IF(V418="",0,CEILING((V418/$H418),1)*$H418),"")</f>
        <v>14.399999999999999</v>
      </c>
      <c r="X418" s="36">
        <f>IFERROR(IF(W418=0,"",ROUNDUP(W418/H418,0)*0.00627),"")</f>
        <v>7.5240000000000001E-2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21.666666666666668</v>
      </c>
      <c r="W421" s="350">
        <f>IFERROR(W418/H418,"0")+IFERROR(W419/H419,"0")+IFERROR(W420/H420,"0")</f>
        <v>22</v>
      </c>
      <c r="X421" s="350">
        <f>IFERROR(IF(X418="",0,X418),"0")+IFERROR(IF(X419="",0,X419),"0")+IFERROR(IF(X420="",0,X420),"0")</f>
        <v>0.13794000000000001</v>
      </c>
      <c r="Y421" s="351"/>
      <c r="Z421" s="351"/>
    </row>
    <row r="422" spans="1:53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26</v>
      </c>
      <c r="W422" s="350">
        <f>IFERROR(SUM(W418:W420),"0")</f>
        <v>26.4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14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4.666666666666667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14</v>
      </c>
      <c r="W446" s="350">
        <f>IFERROR(SUM(W444:W444),"0")</f>
        <v>15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6</v>
      </c>
      <c r="W474" s="349">
        <f t="shared" si="23"/>
        <v>7.2</v>
      </c>
      <c r="X474" s="36">
        <f>IFERROR(IF(W474=0,"",ROUNDUP(W474/H474,0)*0.00937),"")</f>
        <v>1.874E-2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7.1999999999999993</v>
      </c>
      <c r="W475" s="349">
        <f t="shared" si="23"/>
        <v>7.2</v>
      </c>
      <c r="X475" s="36">
        <f>IFERROR(IF(W475=0,"",ROUNDUP(W475/H475,0)*0.00937),"")</f>
        <v>1.874E-2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28.8</v>
      </c>
      <c r="W476" s="349">
        <f t="shared" si="23"/>
        <v>28.8</v>
      </c>
      <c r="X476" s="36">
        <f>IFERROR(IF(W476=0,"",ROUNDUP(W476/H476,0)*0.00937),"")</f>
        <v>7.4959999999999999E-2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11.666666666666666</v>
      </c>
      <c r="W477" s="350">
        <f>IFERROR(W471/H471,"0")+IFERROR(W472/H472,"0")+IFERROR(W473/H473,"0")+IFERROR(W474/H474,"0")+IFERROR(W475/H475,"0")+IFERROR(W476/H476,"0")</f>
        <v>12</v>
      </c>
      <c r="X477" s="350">
        <f>IFERROR(IF(X471="",0,X471),"0")+IFERROR(IF(X472="",0,X472),"0")+IFERROR(IF(X473="",0,X473),"0")+IFERROR(IF(X474="",0,X474),"0")+IFERROR(IF(X475="",0,X475),"0")+IFERROR(IF(X476="",0,X476),"0")</f>
        <v>0.11244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42</v>
      </c>
      <c r="W478" s="350">
        <f>IFERROR(SUM(W471:W476),"0")</f>
        <v>43.2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2851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2926.1099999999997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3032.2857183431861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3112.3959999999993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3182.2857183431861</v>
      </c>
      <c r="W518" s="350">
        <f>GrossWeightTotalR+PalletQtyTotalR*25</f>
        <v>3262.3959999999993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663.23646388708278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679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6.5345900000000015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140.4</v>
      </c>
      <c r="D525" s="46">
        <f>IFERROR(W57*1,"0")+IFERROR(W58*1,"0")+IFERROR(W59*1,"0")+IFERROR(W60*1,"0")</f>
        <v>201.6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913.99999999999989</v>
      </c>
      <c r="F525" s="46">
        <f>IFERROR(W133*1,"0")+IFERROR(W134*1,"0")+IFERROR(W135*1,"0")+IFERROR(W136*1,"0")</f>
        <v>91.800000000000011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161.6</v>
      </c>
      <c r="J525" s="46">
        <f>IFERROR(W207*1,"0")+IFERROR(W208*1,"0")+IFERROR(W209*1,"0")+IFERROR(W210*1,"0")+IFERROR(W211*1,"0")+IFERROR(W212*1,"0")+IFERROR(W216*1,"0")</f>
        <v>12.600000000000001</v>
      </c>
      <c r="K525" s="342"/>
      <c r="L525" s="46">
        <f>IFERROR(W221*1,"0")+IFERROR(W222*1,"0")+IFERROR(W223*1,"0")+IFERROR(W224*1,"0")+IFERROR(W225*1,"0")+IFERROR(W226*1,"0")</f>
        <v>46.5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341.91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59.7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725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22.799999999999997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129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43.2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18"/>
        <filter val="10,00"/>
        <filter val="11,00"/>
        <filter val="11,05"/>
        <filter val="11,67"/>
        <filter val="116,00"/>
        <filter val="12,00"/>
        <filter val="130,00"/>
        <filter val="134,00"/>
        <filter val="139,00"/>
        <filter val="14,00"/>
        <filter val="15,00"/>
        <filter val="16,00"/>
        <filter val="160,00"/>
        <filter val="17,00"/>
        <filter val="180,00"/>
        <filter val="181,00"/>
        <filter val="196,00"/>
        <filter val="196,31"/>
        <filter val="2 851,00"/>
        <filter val="20,00"/>
        <filter val="204,00"/>
        <filter val="21,00"/>
        <filter val="21,67"/>
        <filter val="22,00"/>
        <filter val="22,50"/>
        <filter val="23,33"/>
        <filter val="230,00"/>
        <filter val="25,00"/>
        <filter val="26,00"/>
        <filter val="27,00"/>
        <filter val="27,41"/>
        <filter val="28,80"/>
        <filter val="3 032,29"/>
        <filter val="3 182,29"/>
        <filter val="3,00"/>
        <filter val="30,00"/>
        <filter val="30,57"/>
        <filter val="320,00"/>
        <filter val="33,33"/>
        <filter val="35,24"/>
        <filter val="36,00"/>
        <filter val="39,87"/>
        <filter val="390,00"/>
        <filter val="4,67"/>
        <filter val="4,84"/>
        <filter val="40,00"/>
        <filter val="41,48"/>
        <filter val="42,00"/>
        <filter val="43,00"/>
        <filter val="45,00"/>
        <filter val="48,00"/>
        <filter val="5,00"/>
        <filter val="5,24"/>
        <filter val="52,00"/>
        <filter val="54,00"/>
        <filter val="56,00"/>
        <filter val="6"/>
        <filter val="6,00"/>
        <filter val="6,03"/>
        <filter val="6,67"/>
        <filter val="64,00"/>
        <filter val="663,24"/>
        <filter val="7,00"/>
        <filter val="7,11"/>
        <filter val="7,20"/>
        <filter val="7,41"/>
        <filter val="70,00"/>
        <filter val="74,00"/>
        <filter val="782,00"/>
        <filter val="8,00"/>
        <filter val="80,00"/>
        <filter val="84,00"/>
        <filter val="85,00"/>
        <filter val="89,00"/>
        <filter val="90,00"/>
        <filter val="97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